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輸出摘要" sheetId="1" r:id="rId4"/>
    <sheet state="visible" name="狀況1~3 資料與模擬結果" sheetId="2" r:id="rId5"/>
    <sheet state="visible" name="狀況8,9 資料與模擬結果" sheetId="3" r:id="rId6"/>
    <sheet state="visible" name="狀況6,7 資料與模擬結果" sheetId="4" r:id="rId7"/>
    <sheet state="visible" name="狀況一上漲年槓桿基金轉的部分轉轉30%(7)" sheetId="5" r:id="rId8"/>
    <sheet state="visible" name="狀況二上漲年槓桿基金轉的部分轉轉30%(7)" sheetId="6" r:id="rId9"/>
    <sheet state="visible" name="狀況三上漲年槓桿基金轉的部分轉轉30% (7)" sheetId="7" r:id="rId10"/>
    <sheet state="visible" name="狀況四、100萬 年花2%；40%QQQ;30%QLD(4)" sheetId="8" r:id="rId11"/>
    <sheet state="visible" name="狀況四之一、100萬 沒有年開銷；40QQQ;30QLD(4)" sheetId="9" r:id="rId12"/>
    <sheet state="visible" name="狀況五、100萬 年花2%；60QQQ;20QLD(4)" sheetId="10" r:id="rId13"/>
    <sheet state="visible" name="狀況五之一、100萬 沒有年開銷；60QQQ;20QLD (4" sheetId="11" r:id="rId14"/>
    <sheet state="visible" name="狀況六100萬 年花2%(兩萬),80QQQ;20現金 (6)" sheetId="12" r:id="rId15"/>
    <sheet state="visible" name="狀況七、100%投資QQQ，每月賣股票生活(6)" sheetId="13" r:id="rId16"/>
    <sheet state="visible" name="狀況八一開始質押借款再投資,上漲年槓桿基金的部分轉30%,2" sheetId="14" r:id="rId17"/>
    <sheet state="visible" name="狀況九已質押一開始借款花掉,上漲年槓桿基金轉的部分轉30%,2" sheetId="15" r:id="rId18"/>
  </sheets>
  <definedNames/>
  <calcPr/>
  <extLst>
    <ext uri="GoogleSheetsCustomDataVersion2">
      <go:sheetsCustomData xmlns:go="http://customooxmlschemas.google.com/" r:id="rId19" roundtripDataChecksum="8rW678ACgydQJcuEUV9/0paE5yrtjhhWDu7QiBLvy8U="/>
    </ext>
  </extLst>
</workbook>
</file>

<file path=xl/sharedStrings.xml><?xml version="1.0" encoding="utf-8"?>
<sst xmlns="http://schemas.openxmlformats.org/spreadsheetml/2006/main" count="6196" uniqueCount="431">
  <si>
    <t>此文件從 Numbers 輸出。已將每個表格轉換為不同的 Excel 工作表。每個 Numbers 工作表上的所有其他物件將放置在不同的工作表上。請注意，公式計算可能與 Excel 不同。</t>
  </si>
  <si>
    <t>Numbers 工作表名稱</t>
  </si>
  <si>
    <t>Numbers 表格名稱</t>
  </si>
  <si>
    <t>Excel 工作表名稱</t>
  </si>
  <si>
    <t>狀況一上漲年槓桿基金轉的部分轉轉30%</t>
  </si>
  <si>
    <t>表格 1</t>
  </si>
  <si>
    <t>輸出摘要</t>
  </si>
  <si>
    <t>資產模擬結果總表-1</t>
  </si>
  <si>
    <t>個人資料與模擬結果</t>
  </si>
  <si>
    <t>資產模擬結果總表-1 - 個人資料與模擬結果</t>
  </si>
  <si>
    <t>狀況一上漲年槓桿基金轉的部分轉轉30% (4)</t>
  </si>
  <si>
    <t>狀況二、上漲年槓桿基金轉的部分轉轉30% (4)</t>
  </si>
  <si>
    <t>狀況三、上漲年槓桿基金轉的部分轉轉30% (4)</t>
  </si>
  <si>
    <t>狀況四、100萬 年花2%；40%QQQ;30%QLD(4)</t>
  </si>
  <si>
    <t>狀況四之一、100萬 沒有年開銷；40QQQ;30QLD(4)</t>
  </si>
  <si>
    <t>狀況五、100萬 年花2%；60QQQ;20QLD(4)</t>
  </si>
  <si>
    <t>狀況五之一、100萬 沒有年開銷；60QQQ;20QLD (4</t>
  </si>
  <si>
    <t>狀況六、100萬 年花2%（兩萬）；80QQQ;20現金 (4</t>
  </si>
  <si>
    <t>狀況七、100%投資QQQ，每月賣股票生活(4)</t>
  </si>
  <si>
    <t>狀況八、一開始質押借款再投資；上漲年槓桿基金轉的部分轉轉30% (4)</t>
  </si>
  <si>
    <t>狀況八、一開始質押借款再投資；上漲年槓桿基金轉的部分轉轉30%</t>
  </si>
  <si>
    <t>狀況九、已質押一開始借款花掉；上漲年槓桿基金轉的部分轉轉30% (4)</t>
  </si>
  <si>
    <t>狀況九、已質押一開始借款花掉；上漲年槓桿基金轉的部分轉轉30%</t>
  </si>
  <si>
    <t>個人資料與模擬結果 （ 時間採市場極端狀況的區間 1999年最高點 至 2024年 一月12日）</t>
  </si>
  <si>
    <t xml:space="preserve">填入個人資料 </t>
  </si>
  <si>
    <t>股票現金可投資資產</t>
  </si>
  <si>
    <t>聰明再平衡,轉現金, %</t>
  </si>
  <si>
    <t>借款開銷, %</t>
  </si>
  <si>
    <t>以下資訊無需填寫 會自動產生</t>
  </si>
  <si>
    <t>資產配置</t>
  </si>
  <si>
    <t>原始QQQ金額</t>
  </si>
  <si>
    <t>原始QLD 金額</t>
  </si>
  <si>
    <t>原始現金額</t>
  </si>
  <si>
    <t>每年 最高年開銷</t>
  </si>
  <si>
    <t>每個月最高可用金額</t>
  </si>
  <si>
    <t>聰明再平衡       轉現金, $</t>
  </si>
  <si>
    <t>狀況一</t>
  </si>
  <si>
    <t>狀況二</t>
  </si>
  <si>
    <t>狀況三</t>
  </si>
  <si>
    <t>模擬輸出資料</t>
  </si>
  <si>
    <t>最終淨資產</t>
  </si>
  <si>
    <t>最高淨資產</t>
  </si>
  <si>
    <t>最低淨資產</t>
  </si>
  <si>
    <t>最終負債</t>
  </si>
  <si>
    <t>最低適足率</t>
  </si>
  <si>
    <t>最低質押可借 剩餘額度</t>
  </si>
  <si>
    <t>最低淨資產 相對原始資產比例</t>
  </si>
  <si>
    <t>最終淨資產 相對原始資產比例</t>
  </si>
  <si>
    <t xml:space="preserve">最高Beta </t>
  </si>
  <si>
    <t xml:space="preserve">最低Beta </t>
  </si>
  <si>
    <t>台灣質押續約要在 維持率保持在 167%以上才可以續約</t>
  </si>
  <si>
    <t>美國最好最低質押可借剩餘金額在$10萬美金以上較安全</t>
  </si>
  <si>
    <t>美國維持率在130%以上就可以</t>
  </si>
  <si>
    <t>填入個人資料</t>
  </si>
  <si>
    <t>已經借款金額</t>
  </si>
  <si>
    <t>原始資產配置</t>
  </si>
  <si>
    <t>狀況八 借款再投資</t>
  </si>
  <si>
    <t>狀況九 單筆借款已花掉</t>
  </si>
  <si>
    <t>每年最高年開銷</t>
  </si>
  <si>
    <t>狀況六</t>
  </si>
  <si>
    <t>狀況七</t>
  </si>
  <si>
    <t>最低淨資產相對 原始資產比例</t>
  </si>
  <si>
    <t>最終淨資產相對 原始資產比例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</si>
  <si>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</si>
  <si>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QQQ股價歷史</t>
  </si>
  <si>
    <t>QLD 股價歷史; 2006-7-1以前股價用 QQQ回推</t>
  </si>
  <si>
    <t>原始淨資產</t>
  </si>
  <si>
    <t>起始借款比例=&gt;</t>
  </si>
  <si>
    <t>起始借款金額=&gt;</t>
  </si>
  <si>
    <t>轉QLD獲利 -&gt;</t>
  </si>
  <si>
    <t>轉現金-&gt;</t>
  </si>
  <si>
    <t>已經借款</t>
  </si>
  <si>
    <t xml:space="preserve">Beta </t>
  </si>
  <si>
    <t>Date</t>
  </si>
  <si>
    <t>Open</t>
  </si>
  <si>
    <t>High</t>
  </si>
  <si>
    <t>Low</t>
  </si>
  <si>
    <t>Close</t>
  </si>
  <si>
    <t>Adj Close</t>
  </si>
  <si>
    <t>Volume</t>
  </si>
  <si>
    <t>轉現金, % -&gt;</t>
  </si>
  <si>
    <t>借款利息</t>
  </si>
  <si>
    <t>Year end change</t>
  </si>
  <si>
    <t>總負債</t>
  </si>
  <si>
    <t>適足率</t>
  </si>
  <si>
    <t>質押可借用額度</t>
  </si>
  <si>
    <t>質押可借剩餘額度</t>
  </si>
  <si>
    <t>資產</t>
  </si>
  <si>
    <t>資產相對原始淨資產比例</t>
  </si>
  <si>
    <t>淨資產</t>
  </si>
  <si>
    <t>淨資產相對原始資產比例</t>
  </si>
  <si>
    <t>原始資產</t>
  </si>
  <si>
    <t>原始QQQ</t>
  </si>
  <si>
    <t>原始QLD</t>
  </si>
  <si>
    <t>原始CASH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</si>
  <si>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</si>
  <si>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</si>
  <si>
    <t>20%</t>
  </si>
  <si>
    <t>借款開銷</t>
  </si>
  <si>
    <t>預扣現金比例</t>
  </si>
  <si>
    <t>1999-04-01</t>
  </si>
  <si>
    <t>1999-05-01</t>
  </si>
  <si>
    <t>1999-06-01</t>
  </si>
  <si>
    <t>1999-07-01</t>
  </si>
  <si>
    <t>1999-08-01</t>
  </si>
  <si>
    <t>1999-09-01</t>
  </si>
  <si>
    <t>1999-10-01</t>
  </si>
  <si>
    <t>1999-11-01</t>
  </si>
  <si>
    <t>1999-12-01</t>
  </si>
  <si>
    <t xml:space="preserve">最大  —&gt; </t>
  </si>
  <si>
    <t>2000-01-01</t>
  </si>
  <si>
    <t xml:space="preserve">最終  —&gt; </t>
  </si>
  <si>
    <t>2000-02-01</t>
  </si>
  <si>
    <t xml:space="preserve">最低  —&gt; </t>
  </si>
  <si>
    <t>2000-03-01</t>
  </si>
  <si>
    <t>2000-04-01</t>
  </si>
  <si>
    <t>2000-05-01</t>
  </si>
  <si>
    <t>2000-06-01</t>
  </si>
  <si>
    <t>2000-07-01</t>
  </si>
  <si>
    <t>2000-08-01</t>
  </si>
  <si>
    <t>2000-09-01</t>
  </si>
  <si>
    <t>2000-10-01</t>
  </si>
  <si>
    <t>2000-11-01</t>
  </si>
  <si>
    <t>2000-12-01</t>
  </si>
  <si>
    <t>2001-01-01</t>
  </si>
  <si>
    <t>2001-02-01</t>
  </si>
  <si>
    <t>2001-03-01</t>
  </si>
  <si>
    <t>2001-04-01</t>
  </si>
  <si>
    <t>2001-05-01</t>
  </si>
  <si>
    <t>2001-06-01</t>
  </si>
  <si>
    <t>2001-07-01</t>
  </si>
  <si>
    <t>2001-08-01</t>
  </si>
  <si>
    <t>2001-09-01</t>
  </si>
  <si>
    <t>2001-10-01</t>
  </si>
  <si>
    <t>2001-11-01</t>
  </si>
  <si>
    <t>2001-12-01</t>
  </si>
  <si>
    <t>2002-01-01</t>
  </si>
  <si>
    <t>2002-02-01</t>
  </si>
  <si>
    <t>2002-03-01</t>
  </si>
  <si>
    <t>2002-04-01</t>
  </si>
  <si>
    <t>2002-05-01</t>
  </si>
  <si>
    <t>2002-06-01</t>
  </si>
  <si>
    <t>2002-07-01</t>
  </si>
  <si>
    <t>2002-08-01</t>
  </si>
  <si>
    <t>2002-09-01</t>
  </si>
  <si>
    <t>2002-10-01</t>
  </si>
  <si>
    <t>2002-11-01</t>
  </si>
  <si>
    <t>2002-12-01</t>
  </si>
  <si>
    <t>2003-01-01</t>
  </si>
  <si>
    <t>2003-02-01</t>
  </si>
  <si>
    <t>2003-03-01</t>
  </si>
  <si>
    <t>2003-04-01</t>
  </si>
  <si>
    <t>2003-05-01</t>
  </si>
  <si>
    <t>2003-06-01</t>
  </si>
  <si>
    <t>2003-07-01</t>
  </si>
  <si>
    <t>2003-08-01</t>
  </si>
  <si>
    <t>2003-09-01</t>
  </si>
  <si>
    <t>2003-10-01</t>
  </si>
  <si>
    <t>2003-11-01</t>
  </si>
  <si>
    <t>2003-12-01</t>
  </si>
  <si>
    <t>2004-01-01</t>
  </si>
  <si>
    <t>2004-02-01</t>
  </si>
  <si>
    <t>2004-03-01</t>
  </si>
  <si>
    <t>2004-04-01</t>
  </si>
  <si>
    <t>2004-05-01</t>
  </si>
  <si>
    <t>2004-06-01</t>
  </si>
  <si>
    <t>2004-07-01</t>
  </si>
  <si>
    <t>2004-08-01</t>
  </si>
  <si>
    <t>2004-09-01</t>
  </si>
  <si>
    <t>2004-10-01</t>
  </si>
  <si>
    <t>2004-11-01</t>
  </si>
  <si>
    <t>2004-12-01</t>
  </si>
  <si>
    <t>2005-01-01</t>
  </si>
  <si>
    <t>2005-02-01</t>
  </si>
  <si>
    <t>2005-03-01</t>
  </si>
  <si>
    <t>2005-04-01</t>
  </si>
  <si>
    <t>2005-05-01</t>
  </si>
  <si>
    <t>2005-06-01</t>
  </si>
  <si>
    <t>2005-07-01</t>
  </si>
  <si>
    <t>2005-08-01</t>
  </si>
  <si>
    <t>2005-09-01</t>
  </si>
  <si>
    <t>2005-10-01</t>
  </si>
  <si>
    <t>2005-11-01</t>
  </si>
  <si>
    <t>2005-12-01</t>
  </si>
  <si>
    <t>2006-01-01</t>
  </si>
  <si>
    <t>2006-02-01</t>
  </si>
  <si>
    <t>2006-03-01</t>
  </si>
  <si>
    <t>2006-04-01</t>
  </si>
  <si>
    <t>2006-05-01</t>
  </si>
  <si>
    <t>2006-06-01</t>
  </si>
  <si>
    <t>2006-07-01</t>
  </si>
  <si>
    <t>2006-08-01</t>
  </si>
  <si>
    <t>2006-09-01</t>
  </si>
  <si>
    <t>2006-10-01</t>
  </si>
  <si>
    <t>2006-11-01</t>
  </si>
  <si>
    <t>2006-12-01</t>
  </si>
  <si>
    <t>2007-01-01</t>
  </si>
  <si>
    <t>2007-02-01</t>
  </si>
  <si>
    <t>2007-03-01</t>
  </si>
  <si>
    <t>2007-04-01</t>
  </si>
  <si>
    <t>2007-05-01</t>
  </si>
  <si>
    <t>2007-06-01</t>
  </si>
  <si>
    <t>2007-07-01</t>
  </si>
  <si>
    <t>2007-08-01</t>
  </si>
  <si>
    <t>2007-09-01</t>
  </si>
  <si>
    <t>2007-10-01</t>
  </si>
  <si>
    <t>2007-11-01</t>
  </si>
  <si>
    <t>2007-12-01</t>
  </si>
  <si>
    <t>2008-01-01</t>
  </si>
  <si>
    <t>2008-02-01</t>
  </si>
  <si>
    <t>2008-03-01</t>
  </si>
  <si>
    <t>2008-04-01</t>
  </si>
  <si>
    <t>2008-05-01</t>
  </si>
  <si>
    <t>2008-06-01</t>
  </si>
  <si>
    <t>2008-07-01</t>
  </si>
  <si>
    <t>2008-08-01</t>
  </si>
  <si>
    <t>2008-09-01</t>
  </si>
  <si>
    <t>2008-10-01</t>
  </si>
  <si>
    <t>2008-11-01</t>
  </si>
  <si>
    <t>2008-12-01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</si>
  <si>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</si>
  <si>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</si>
  <si>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</si>
  <si>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</si>
  <si>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</si>
  <si>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</si>
  <si>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</si>
  <si>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</si>
  <si>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</si>
  <si>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</si>
  <si>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</si>
  <si>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</si>
  <si>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</si>
  <si>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</si>
  <si>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</si>
  <si>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</si>
  <si>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</si>
  <si>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2010-06-01</t>
  </si>
  <si>
    <t>2010-07-01</t>
  </si>
  <si>
    <t>2010-08-01</t>
  </si>
  <si>
    <t>2010-09-01</t>
  </si>
  <si>
    <t>2010-10-01</t>
  </si>
  <si>
    <t>2010-11-01</t>
  </si>
  <si>
    <t>2010-12-01</t>
  </si>
  <si>
    <t>2011-01-01</t>
  </si>
  <si>
    <t>2011-02-01</t>
  </si>
  <si>
    <t>2011-03-01</t>
  </si>
  <si>
    <t>2011-04-01</t>
  </si>
  <si>
    <t>2011-05-01</t>
  </si>
  <si>
    <t>2011-06-01</t>
  </si>
  <si>
    <t>2011-07-01</t>
  </si>
  <si>
    <t>2011-08-01</t>
  </si>
  <si>
    <t>2011-09-01</t>
  </si>
  <si>
    <t>2011-10-01</t>
  </si>
  <si>
    <t>2011-11-01</t>
  </si>
  <si>
    <t>2011-12-01</t>
  </si>
  <si>
    <t>2012-01-01</t>
  </si>
  <si>
    <t>2012-02-01</t>
  </si>
  <si>
    <t>2012-03-01</t>
  </si>
  <si>
    <t>2012-04-01</t>
  </si>
  <si>
    <t>2012-05-01</t>
  </si>
  <si>
    <t>2012-06-01</t>
  </si>
  <si>
    <t>2012-07-01</t>
  </si>
  <si>
    <t>2012-08-01</t>
  </si>
  <si>
    <t>2012-09-01</t>
  </si>
  <si>
    <t>2012-10-01</t>
  </si>
  <si>
    <t>2012-11-01</t>
  </si>
  <si>
    <t>2012-12-01</t>
  </si>
  <si>
    <t>2013-01-01</t>
  </si>
  <si>
    <t>2013-02-01</t>
  </si>
  <si>
    <t>2013-03-01</t>
  </si>
  <si>
    <t>2013-04-01</t>
  </si>
  <si>
    <t>2013-05-01</t>
  </si>
  <si>
    <t>2013-06-01</t>
  </si>
  <si>
    <t>2013-07-01</t>
  </si>
  <si>
    <t>2013-08-01</t>
  </si>
  <si>
    <t>2013-09-01</t>
  </si>
  <si>
    <t>2013-10-01</t>
  </si>
  <si>
    <t>2013-11-01</t>
  </si>
  <si>
    <t>2013-12-01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</si>
  <si>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</si>
  <si>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</si>
  <si>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</si>
  <si>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</si>
  <si>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</si>
  <si>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</si>
  <si>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</si>
  <si>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</si>
  <si>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</si>
  <si>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</si>
  <si>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</si>
  <si>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</si>
  <si>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</si>
  <si>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</si>
  <si>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</si>
  <si>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</si>
  <si>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</si>
  <si>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</si>
  <si>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</si>
  <si>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</si>
  <si>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</si>
  <si>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</si>
  <si>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</si>
  <si>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</si>
  <si>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</si>
  <si>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</si>
  <si>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</si>
  <si>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</si>
  <si>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</si>
  <si>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</si>
  <si>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</si>
  <si>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</si>
  <si>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</si>
  <si>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</si>
  <si>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</si>
  <si>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</si>
  <si>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</si>
  <si>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</si>
  <si>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</si>
  <si>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</si>
  <si>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</si>
  <si>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</si>
  <si>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</si>
  <si>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</si>
  <si>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</si>
  <si>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</si>
  <si>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</si>
  <si>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</si>
  <si>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</si>
  <si>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</si>
  <si>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</si>
  <si>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</si>
  <si>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</si>
  <si>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</si>
  <si>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</si>
  <si>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</si>
  <si>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</si>
  <si>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</si>
  <si>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</si>
  <si>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</si>
  <si>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</si>
  <si>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</si>
  <si>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</si>
  <si>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</si>
  <si>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</si>
  <si>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</si>
  <si>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</si>
  <si>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</si>
  <si>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</si>
  <si>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</si>
  <si>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</si>
  <si>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</si>
  <si>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2020-01-01</t>
  </si>
  <si>
    <t>2020-02-01</t>
  </si>
  <si>
    <t>2020-03-01</t>
  </si>
  <si>
    <t>2020-04-01</t>
  </si>
  <si>
    <t>2020-05-01</t>
  </si>
  <si>
    <t>2020-06-01</t>
  </si>
  <si>
    <t>2020-07-01</t>
  </si>
  <si>
    <t>2020-08-01</t>
  </si>
  <si>
    <t>2020-09-01</t>
  </si>
  <si>
    <t>2020-10-01</t>
  </si>
  <si>
    <t>2020-11-01</t>
  </si>
  <si>
    <t>2020-12-01</t>
  </si>
  <si>
    <t>2021-01-01</t>
  </si>
  <si>
    <t>2021-02-01</t>
  </si>
  <si>
    <t>2021-03-01</t>
  </si>
  <si>
    <t>2021-04-01</t>
  </si>
  <si>
    <t>2021-05-01</t>
  </si>
  <si>
    <t>2021-06-01</t>
  </si>
  <si>
    <t>2021-07-01</t>
  </si>
  <si>
    <t>2021-08-01</t>
  </si>
  <si>
    <t>2021-09-01</t>
  </si>
  <si>
    <t>2021-10-01</t>
  </si>
  <si>
    <t>2021-11-01</t>
  </si>
  <si>
    <t>2021-12-01</t>
  </si>
  <si>
    <t>2022-01-01</t>
  </si>
  <si>
    <t>2022-02-01</t>
  </si>
  <si>
    <t>2022-03-01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</si>
  <si>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</si>
  <si>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</si>
  <si>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</si>
  <si>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</si>
  <si>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</si>
  <si>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</si>
  <si>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</si>
  <si>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</si>
  <si>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</si>
  <si>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</si>
  <si>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</si>
  <si>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</si>
  <si>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</si>
  <si>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</si>
  <si>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</si>
  <si>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</si>
  <si>
    <t>2023-08-01</t>
  </si>
  <si>
    <t>2023-09-01</t>
  </si>
  <si>
    <t>2023-10-01</t>
  </si>
  <si>
    <t>2023-11-01</t>
  </si>
  <si>
    <t>2023-12-01</t>
  </si>
  <si>
    <t>2024-01-01</t>
  </si>
  <si>
    <t>2024-01-12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</si>
  <si>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</si>
  <si>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50%</t>
  </si>
  <si>
    <t>25%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</si>
  <si>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</si>
  <si>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轉現金, $ -&gt;</t>
  </si>
  <si>
    <t>40%</t>
  </si>
  <si>
    <t>30%</t>
  </si>
  <si>
    <t>QQQ</t>
  </si>
  <si>
    <t>不論年獲利或虧損; 每年底 將 QLD和現金 平分</t>
  </si>
  <si>
    <t>QLD</t>
  </si>
  <si>
    <t>CASH</t>
  </si>
  <si>
    <t>Borrow interest 5% （負債）</t>
  </si>
  <si>
    <t>資產相對原始本金比例</t>
  </si>
  <si>
    <t>淨資產相對原始本金比例</t>
  </si>
  <si>
    <t>借款</t>
  </si>
  <si>
    <t>不借錢. 每年不論盈利或虧損, 將QQQ和現金做80:20再平衡</t>
  </si>
  <si>
    <t>年用款, %</t>
  </si>
  <si>
    <t>Beta</t>
  </si>
  <si>
    <t>80%</t>
  </si>
  <si>
    <t>年用款</t>
  </si>
  <si>
    <t>NA</t>
  </si>
  <si>
    <t>100 萬 QQQ, 每月賣股票, 年用2萬</t>
  </si>
  <si>
    <r>
      <rPr>
        <rFont val="Helvetica Neue"/>
        <b/>
        <color rgb="FF000000"/>
        <sz val="10.0"/>
      </rPr>
      <t>100</t>
    </r>
    <r>
      <rPr>
        <rFont val="Helvetica Neue"/>
        <b/>
        <strike/>
        <color rgb="FF000000"/>
        <sz val="10.0"/>
      </rPr>
      <t>%</t>
    </r>
  </si>
  <si>
    <t xml:space="preserve"> 投資者狀況八 、資金一百萬質押，質押先借出10 %再投資 總資產 扣除兩倍已經借款金額放現金，其餘的資產 60%QQQ 20%QLD 20%現金 ；上漲年槓桿基金賺的部分轉30%到現金，	粉紅色底的欄位可以修改做測試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</si>
  <si>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</si>
  <si>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</si>
  <si>
    <t xml:space="preserve"> 投資者狀況九、已質押一開始借款花掉；總資產扣除兩倍已借出金額先放現金，其餘可投資資產 60%QQQ 20%QLD 20%現金 ；上漲年槓桿基金賺的部分轉30%到現金；下跌年現金 轉 2%到槓桿基金。粉紅色底的欄位可以修改做測試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</si>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</sst>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$&quot;#,##0"/>
    <numFmt numFmtId="165" formatCode="&quot;$&quot;0"/>
    <numFmt numFmtId="166" formatCode="&quot;$&quot;0.00"/>
    <numFmt numFmtId="167" formatCode="&quot;$&quot;#,##0&quot; &quot;;\(&quot;$&quot;#,##0\)"/>
    <numFmt numFmtId="168" formatCode="&quot; &quot;* #,##0.00&quot; &quot;;&quot; &quot;* \(#,##0.00\);&quot; &quot;* &quot;-&quot;??&quot; &quot;"/>
    <numFmt numFmtId="169" formatCode="0.0%"/>
  </numFmts>
  <fonts count="19">
    <font>
      <sz val="10.0"/>
      <color rgb="FF000000"/>
      <name val="Helvetica Neue"/>
      <scheme val="minor"/>
    </font>
    <font>
      <sz val="10.0"/>
      <color rgb="FF000000"/>
      <name val="Helvetica Neue"/>
    </font>
    <font>
      <sz val="12.0"/>
      <color rgb="FF000000"/>
      <name val="Helvetica Neue"/>
    </font>
    <font>
      <sz val="14.0"/>
      <color rgb="FF000000"/>
      <name val="Helvetica Neue"/>
    </font>
    <font>
      <u/>
      <sz val="12.0"/>
      <color rgb="FF0000FF"/>
      <name val="Helvetica Neue"/>
    </font>
    <font>
      <u/>
      <sz val="12.0"/>
      <color rgb="FF0000FF"/>
      <name val="Helvetica Neue"/>
    </font>
    <font>
      <b/>
      <sz val="18.0"/>
      <color rgb="FF000000"/>
      <name val="Helvetica Neue"/>
    </font>
    <font/>
    <font>
      <sz val="15.0"/>
      <color rgb="FF000000"/>
      <name val="Calibri"/>
    </font>
    <font>
      <b/>
      <sz val="10.0"/>
      <color rgb="FF000000"/>
      <name val="Helvetica Neue"/>
    </font>
    <font>
      <b/>
      <sz val="14.0"/>
      <color rgb="FF000000"/>
      <name val="Helvetica Neue"/>
    </font>
    <font>
      <b/>
      <sz val="11.0"/>
      <color rgb="FF000000"/>
      <name val="Helvetica Neue"/>
    </font>
    <font>
      <sz val="11.0"/>
      <color rgb="FF000000"/>
      <name val="Helvetica Neue"/>
    </font>
    <font>
      <b/>
      <sz val="10.0"/>
      <color rgb="FFFF0000"/>
      <name val="Helvetica Neue"/>
    </font>
    <font>
      <b/>
      <sz val="21.0"/>
      <color rgb="FF000000"/>
      <name val="Helvetica Neue"/>
    </font>
    <font>
      <sz val="21.0"/>
      <color rgb="FF000000"/>
      <name val="Helvetica Neue"/>
    </font>
    <font>
      <b/>
      <sz val="12.0"/>
      <color rgb="FF000000"/>
      <name val="Helvetica Neue"/>
    </font>
    <font>
      <b/>
      <sz val="13.0"/>
      <color rgb="FFFF4015"/>
      <name val="Helvetica Neue"/>
    </font>
    <font>
      <sz val="6.0"/>
      <color rgb="FF000000"/>
      <name val="Helvetica Neue"/>
    </font>
  </fonts>
  <fills count="29">
    <fill>
      <patternFill patternType="none"/>
    </fill>
    <fill>
      <patternFill patternType="lightGray"/>
    </fill>
    <fill>
      <patternFill patternType="solid">
        <fgColor rgb="FF5E88B1"/>
        <bgColor rgb="FF5E88B1"/>
      </patternFill>
    </fill>
    <fill>
      <patternFill patternType="solid">
        <fgColor rgb="FFEEF3F4"/>
        <bgColor rgb="FFEEF3F4"/>
      </patternFill>
    </fill>
    <fill>
      <patternFill patternType="solid">
        <fgColor rgb="FFD8D8D8"/>
        <bgColor rgb="FFD8D8D8"/>
      </patternFill>
    </fill>
    <fill>
      <patternFill patternType="solid">
        <fgColor rgb="FFFFD9EC"/>
        <bgColor rgb="FFFFD9EC"/>
      </patternFill>
    </fill>
    <fill>
      <patternFill patternType="solid">
        <fgColor rgb="FFBFEFAE"/>
        <bgColor rgb="FFBFEFAE"/>
      </patternFill>
    </fill>
    <fill>
      <patternFill patternType="solid">
        <fgColor rgb="FFDBDBDB"/>
        <bgColor rgb="FFDBDBDB"/>
      </patternFill>
    </fill>
    <fill>
      <patternFill patternType="solid">
        <fgColor rgb="FFDFF7D6"/>
        <bgColor rgb="FFDFF7D6"/>
      </patternFill>
    </fill>
    <fill>
      <patternFill patternType="solid">
        <fgColor rgb="FFCBECFE"/>
        <bgColor rgb="FFCBECFE"/>
      </patternFill>
    </fill>
    <fill>
      <patternFill patternType="solid">
        <fgColor rgb="FF98D9FF"/>
        <bgColor rgb="FF98D9FF"/>
      </patternFill>
    </fill>
    <fill>
      <patternFill patternType="solid">
        <fgColor rgb="FFFFFFFF"/>
        <bgColor rgb="FFFFFFFF"/>
      </patternFill>
    </fill>
    <fill>
      <patternFill patternType="solid">
        <fgColor rgb="FFCBF0FF"/>
        <bgColor rgb="FFCBF0FF"/>
      </patternFill>
    </fill>
    <fill>
      <patternFill patternType="solid">
        <fgColor rgb="FFFFDBD8"/>
        <bgColor rgb="FFFFDBD8"/>
      </patternFill>
    </fill>
    <fill>
      <patternFill patternType="solid">
        <fgColor rgb="FF00B0F0"/>
        <bgColor rgb="FF00B0F0"/>
      </patternFill>
    </fill>
    <fill>
      <patternFill patternType="solid">
        <fgColor rgb="FF00FFFF"/>
        <bgColor rgb="FF00FFFF"/>
      </patternFill>
    </fill>
    <fill>
      <patternFill patternType="solid">
        <fgColor rgb="FFF7FADB"/>
        <bgColor rgb="FFF7FADB"/>
      </patternFill>
    </fill>
    <fill>
      <patternFill patternType="solid">
        <fgColor rgb="FFFFF7D5"/>
        <bgColor rgb="FFFFF7D5"/>
      </patternFill>
    </fill>
    <fill>
      <patternFill patternType="solid">
        <fgColor rgb="FFFFE2D6"/>
        <bgColor rgb="FFFFE2D6"/>
      </patternFill>
    </fill>
    <fill>
      <patternFill patternType="solid">
        <fgColor rgb="FFFFDFDB"/>
        <bgColor rgb="FFFFDFDB"/>
      </patternFill>
    </fill>
    <fill>
      <patternFill patternType="solid">
        <fgColor rgb="FFFFC000"/>
        <bgColor rgb="FFFFC000"/>
      </patternFill>
    </fill>
    <fill>
      <patternFill patternType="solid">
        <fgColor rgb="FFF9D3E0"/>
        <bgColor rgb="FFF9D3E0"/>
      </patternFill>
    </fill>
    <fill>
      <patternFill patternType="solid">
        <fgColor rgb="FFCBECFF"/>
        <bgColor rgb="FFCBECFF"/>
      </patternFill>
    </fill>
    <fill>
      <patternFill patternType="solid">
        <fgColor rgb="FFC2D69B"/>
        <bgColor rgb="FFC2D69B"/>
      </patternFill>
    </fill>
    <fill>
      <patternFill patternType="solid">
        <fgColor rgb="FFFF00FF"/>
        <bgColor rgb="FFFF00FF"/>
      </patternFill>
    </fill>
    <fill>
      <patternFill patternType="solid">
        <fgColor rgb="FF808000"/>
        <bgColor rgb="FF808000"/>
      </patternFill>
    </fill>
    <fill>
      <patternFill patternType="solid">
        <fgColor rgb="FFFABF8F"/>
        <bgColor rgb="FFFABF8F"/>
      </patternFill>
    </fill>
    <fill>
      <patternFill patternType="solid">
        <fgColor rgb="FFFF0000"/>
        <bgColor rgb="FFFF0000"/>
      </patternFill>
    </fill>
    <fill>
      <patternFill patternType="solid">
        <fgColor rgb="FFFEDFDB"/>
        <bgColor rgb="FFFEDFDB"/>
      </patternFill>
    </fill>
  </fills>
  <borders count="131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</border>
    <border>
      <right style="thin">
        <color rgb="FFAAAAAA"/>
      </right>
    </border>
    <border>
      <left/>
      <right/>
      <top/>
      <bottom/>
    </border>
    <border>
      <left style="thin">
        <color rgb="FFAAAAAA"/>
      </left>
      <bottom style="thin">
        <color rgb="FFAAAAAA"/>
      </bottom>
    </border>
    <border>
      <right style="thin">
        <color rgb="FFAAAAAA"/>
      </right>
      <bottom style="thin">
        <color rgb="FFAAAAAA"/>
      </bottom>
    </border>
    <border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</border>
    <border>
      <left style="thin">
        <color rgb="FF3F3F3F"/>
      </left>
      <top style="thin">
        <color rgb="FF3F3F3F"/>
      </top>
    </border>
    <border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right style="thin">
        <color rgb="FFA5A5A5"/>
      </right>
    </border>
    <border>
      <left style="thin">
        <color rgb="FFA5A5A5"/>
      </left>
      <right style="thin">
        <color rgb="FFA5A5A5"/>
      </right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top style="thin">
        <color rgb="FFA5A5A5"/>
      </top>
      <bottom style="thin">
        <color rgb="FFA5A5A5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A5A5A5"/>
      </left>
      <right style="thin">
        <color rgb="FF3F3F3F"/>
      </right>
    </border>
    <border>
      <left style="thin">
        <color rgb="FF3F3F3F"/>
      </left>
      <right style="thin">
        <color rgb="FFA5A5A5"/>
      </right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medium">
        <color rgb="FF000000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medium">
        <color rgb="FF000000"/>
      </top>
      <bottom style="medium">
        <color rgb="FF000000"/>
      </bottom>
    </border>
    <border>
      <left style="thin">
        <color rgb="FFA5A5A5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3F3F3F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/>
      <bottom style="thin">
        <color rgb="FFA5A5A5"/>
      </bottom>
    </border>
    <border>
      <left style="thin">
        <color rgb="FFA5A5A5"/>
      </left>
      <right style="thin">
        <color rgb="FFA5A5A5"/>
      </right>
      <top/>
      <bottom style="thin">
        <color rgb="FFA5A5A5"/>
      </bottom>
    </border>
    <border>
      <left style="thin">
        <color rgb="FF3F3F3F"/>
      </left>
      <right style="medium">
        <color rgb="FF000000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medium">
        <color rgb="FF000000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3F3F3F"/>
      </right>
      <top style="thin">
        <color rgb="FFA5A5A5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3F3F3F"/>
      </left>
      <right style="medium">
        <color rgb="FF000000"/>
      </right>
      <top style="thin">
        <color rgb="FFA5A5A5"/>
      </top>
      <bottom style="medium">
        <color rgb="FF000000"/>
      </bottom>
    </border>
    <border>
      <left style="thin">
        <color rgb="FFA5A5A5"/>
      </left>
      <right style="thin">
        <color rgb="FF3F3F3F"/>
      </right>
      <bottom style="thin">
        <color rgb="FFA5A5A5"/>
      </bottom>
    </border>
    <border>
      <left style="thin">
        <color rgb="FF3F3F3F"/>
      </left>
      <right style="thin">
        <color rgb="FFA5A5A5"/>
      </right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</border>
    <border>
      <left style="thin">
        <color rgb="FFAAAAAA"/>
      </left>
      <top style="thin">
        <color rgb="FFAAAAAA"/>
      </top>
      <bottom/>
    </border>
    <border>
      <top style="thin">
        <color rgb="FFAAAAAA"/>
      </top>
      <bottom/>
    </border>
    <border>
      <right/>
      <top style="thin">
        <color rgb="FFAAAAAA"/>
      </top>
      <bottom/>
    </border>
    <border>
      <left/>
      <right/>
      <top style="thin">
        <color rgb="FFAAAAAA"/>
      </top>
      <bottom/>
    </border>
    <border>
      <left/>
      <right/>
      <top style="thin">
        <color rgb="FFAAAAAA"/>
      </top>
      <bottom style="thin">
        <color rgb="FFFFFF00"/>
      </bottom>
    </border>
    <border>
      <left/>
      <right style="thin">
        <color rgb="FFAAAAAA"/>
      </right>
      <top style="thin">
        <color rgb="FFAAAAAA"/>
      </top>
      <bottom style="thin">
        <color rgb="FFFFFF00"/>
      </bottom>
    </border>
    <border>
      <left style="thin">
        <color rgb="FFAAAAAA"/>
      </left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thin">
        <color rgb="FFFFFF00"/>
      </left>
      <top style="thin">
        <color rgb="FFFFFF00"/>
      </top>
      <bottom style="thin">
        <color rgb="FFFFFF00"/>
      </bottom>
    </border>
    <border>
      <top style="thin">
        <color rgb="FFFFFF00"/>
      </top>
      <bottom style="thin">
        <color rgb="FFFFFF00"/>
      </bottom>
    </border>
    <border>
      <right style="thin">
        <color rgb="FFFFFF00"/>
      </right>
      <top style="thin">
        <color rgb="FFFFFF00"/>
      </top>
      <bottom style="thin">
        <color rgb="FFFFFF00"/>
      </bottom>
    </border>
    <border>
      <right style="medium">
        <color rgb="FF0000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thick">
        <color rgb="FF000000"/>
      </right>
      <top style="thin">
        <color rgb="FFFFFF00"/>
      </top>
      <bottom style="thin">
        <color rgb="FFFFFF00"/>
      </bottom>
    </border>
    <border>
      <left style="thick">
        <color rgb="FF000000"/>
      </left>
      <right/>
      <top style="thick">
        <color rgb="FF000000"/>
      </top>
      <bottom style="medium">
        <color rgb="FF000000"/>
      </bottom>
    </border>
    <border>
      <left/>
      <right style="thick">
        <color rgb="FF000000"/>
      </right>
      <top style="thick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 style="thin">
        <color rgb="FFFFFF00"/>
      </bottom>
    </border>
    <border>
      <left/>
      <right style="thin">
        <color rgb="FFFFFF00"/>
      </right>
      <top/>
      <bottom style="thin">
        <color rgb="FFFFFF00"/>
      </bottom>
    </border>
    <border>
      <left style="thin">
        <color rgb="FFFFFF00"/>
      </left>
      <right style="thin">
        <color rgb="FFFFFF00"/>
      </right>
      <top/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/>
      <top/>
      <bottom/>
    </border>
    <border>
      <left/>
      <right style="thin">
        <color rgb="FFAAAAAA"/>
      </right>
      <top/>
      <bottom/>
    </border>
    <border>
      <left style="thin">
        <color rgb="FFFFFF00"/>
      </left>
      <right/>
      <top style="thin">
        <color rgb="FFFFFF00"/>
      </top>
      <bottom style="thin">
        <color rgb="FFFFFF00"/>
      </bottom>
    </border>
    <border>
      <left/>
      <right/>
      <top style="thin">
        <color rgb="FFFFFF00"/>
      </top>
      <bottom style="thin">
        <color rgb="FFFFFF00"/>
      </bottom>
    </border>
    <border>
      <left/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FFFF00"/>
      </top>
      <bottom style="thin">
        <color rgb="FFFFFF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FFFF00"/>
      </right>
      <top style="medium">
        <color rgb="FF0000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medium">
        <color rgb="FF0000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medium">
        <color rgb="FF000000"/>
      </top>
      <bottom style="thin">
        <color rgb="FFFFFF00"/>
      </bottom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8000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8000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medium">
        <color rgb="FF000000"/>
      </bottom>
    </border>
    <border>
      <left style="thin">
        <color rgb="FFFFFF00"/>
      </left>
      <right style="thin">
        <color rgb="FFFFFF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800000"/>
      </bottom>
    </border>
    <border>
      <left style="thin">
        <color rgb="FFFFFF00"/>
      </left>
      <right style="thin">
        <color rgb="FF800000"/>
      </right>
      <top style="thin">
        <color rgb="FF800000"/>
      </top>
      <bottom style="thin">
        <color rgb="FFFFFF00"/>
      </bottom>
    </border>
    <border>
      <left style="thin">
        <color rgb="FF800000"/>
      </left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/>
      <top style="medium">
        <color rgb="FF000000"/>
      </top>
      <bottom style="thin">
        <color rgb="FFFFFF00"/>
      </bottom>
    </border>
    <border>
      <left/>
      <right/>
      <top style="medium">
        <color rgb="FF000000"/>
      </top>
      <bottom/>
    </border>
    <border>
      <left/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 style="thin">
        <color rgb="FF800000"/>
      </right>
      <top style="thin">
        <color rgb="FFFFFF00"/>
      </top>
      <bottom style="thin">
        <color rgb="FFFFFF00"/>
      </bottom>
    </border>
    <border>
      <left style="thin">
        <color rgb="FF8000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/>
      <top/>
      <bottom style="thin">
        <color rgb="FFFFFF00"/>
      </bottom>
    </border>
    <border>
      <left style="thin">
        <color rgb="FFAAAAAA"/>
      </left>
      <right/>
      <top style="thin">
        <color rgb="FFFFFF00"/>
      </top>
      <bottom/>
    </border>
    <border>
      <left/>
      <right/>
      <top style="thin">
        <color rgb="FFFFFF00"/>
      </top>
      <bottom/>
    </border>
    <border>
      <left/>
      <right style="thin">
        <color rgb="FFAAAAAA"/>
      </right>
      <top style="thin">
        <color rgb="FFFFFF00"/>
      </top>
      <bottom/>
    </border>
    <border>
      <left style="thin">
        <color rgb="FFAAAAAA"/>
      </left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FFFF00"/>
      </left>
      <right style="medium">
        <color rgb="FF000000"/>
      </right>
      <top/>
      <bottom style="thin">
        <color rgb="FFFFFF00"/>
      </bottom>
    </border>
    <border>
      <left style="thin">
        <color rgb="FFAAAAAA"/>
      </left>
      <right/>
      <top style="thin">
        <color rgb="FFAAAAAA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FFFF00"/>
      </top>
      <bottom/>
    </border>
    <border>
      <left style="thin">
        <color rgb="FFFFFF00"/>
      </left>
      <right style="thin">
        <color rgb="FFFFFF00"/>
      </right>
      <top/>
      <bottom/>
    </border>
    <border>
      <left style="thin">
        <color rgb="FFFFFF00"/>
      </left>
      <right/>
      <top style="thin">
        <color rgb="FF800000"/>
      </top>
      <bottom style="thin">
        <color rgb="FFFFFF00"/>
      </bottom>
    </border>
    <border>
      <left style="thick">
        <color rgb="FF000000"/>
      </left>
      <right/>
      <top/>
      <bottom/>
    </border>
    <border>
      <left style="thin">
        <color rgb="FFFFFF00"/>
      </left>
      <right style="thin">
        <color rgb="FFFFFF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4">
    <xf borderId="0" fillId="0" fontId="0" numFmtId="0" xfId="0" applyAlignment="1" applyFont="1">
      <alignment readingOrder="0" shrinkToFit="0" vertical="top" wrapText="1"/>
    </xf>
    <xf borderId="1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0" fillId="0" fontId="1" numFmtId="0" xfId="0" applyAlignment="1" applyFont="1">
      <alignment shrinkToFit="0" vertical="top" wrapText="1"/>
    </xf>
    <xf borderId="4" fillId="0" fontId="1" numFmtId="0" xfId="0" applyAlignment="1" applyBorder="1" applyFont="1">
      <alignment shrinkToFit="0" vertical="top" wrapText="1"/>
    </xf>
    <xf borderId="5" fillId="0" fontId="1" numFmtId="0" xfId="0" applyAlignment="1" applyBorder="1" applyFont="1">
      <alignment shrinkToFit="0" vertical="top" wrapText="1"/>
    </xf>
    <xf borderId="0" fillId="0" fontId="2" numFmtId="49" xfId="0" applyAlignment="1" applyFont="1" applyNumberFormat="1">
      <alignment horizontal="left" shrinkToFit="0" vertical="top" wrapText="1"/>
    </xf>
    <xf borderId="0" fillId="0" fontId="3" numFmtId="49" xfId="0" applyAlignment="1" applyFont="1" applyNumberFormat="1">
      <alignment horizontal="left" shrinkToFit="0" vertical="top" wrapText="1"/>
    </xf>
    <xf borderId="6" fillId="2" fontId="2" numFmtId="49" xfId="0" applyAlignment="1" applyBorder="1" applyFill="1" applyFont="1" applyNumberFormat="1">
      <alignment horizontal="left" shrinkToFit="0" vertical="top" wrapText="1"/>
    </xf>
    <xf borderId="6" fillId="2" fontId="2" numFmtId="0" xfId="0" applyAlignment="1" applyBorder="1" applyFont="1">
      <alignment horizontal="left" shrinkToFit="0" vertical="top" wrapText="1"/>
    </xf>
    <xf borderId="6" fillId="3" fontId="2" numFmtId="0" xfId="0" applyAlignment="1" applyBorder="1" applyFill="1" applyFont="1">
      <alignment horizontal="left" shrinkToFit="0" vertical="top" wrapText="1"/>
    </xf>
    <xf borderId="6" fillId="3" fontId="2" numFmtId="49" xfId="0" applyAlignment="1" applyBorder="1" applyFont="1" applyNumberFormat="1">
      <alignment horizontal="left" shrinkToFit="0" vertical="top" wrapText="1"/>
    </xf>
    <xf borderId="6" fillId="3" fontId="4" numFmtId="49" xfId="0" applyAlignment="1" applyBorder="1" applyFont="1" applyNumberFormat="1">
      <alignment horizontal="left" shrinkToFit="0" vertical="top" wrapText="1"/>
    </xf>
    <xf borderId="6" fillId="3" fontId="5" numFmtId="0" xfId="0" applyAlignment="1" applyBorder="1" applyFont="1">
      <alignment horizontal="left" shrinkToFit="0" vertical="top" wrapText="1"/>
    </xf>
    <xf borderId="7" fillId="0" fontId="1" numFmtId="0" xfId="0" applyAlignment="1" applyBorder="1" applyFont="1">
      <alignment shrinkToFit="0" vertical="top" wrapText="1"/>
    </xf>
    <xf borderId="8" fillId="0" fontId="1" numFmtId="0" xfId="0" applyAlignment="1" applyBorder="1" applyFont="1">
      <alignment shrinkToFit="0" vertical="top" wrapText="1"/>
    </xf>
    <xf borderId="9" fillId="0" fontId="6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shrinkToFit="0" vertical="top" wrapText="1"/>
    </xf>
    <xf borderId="0" fillId="0" fontId="8" numFmtId="0" xfId="0" applyAlignment="1" applyFont="1">
      <alignment horizontal="center" shrinkToFit="0" vertical="center" wrapText="0"/>
    </xf>
    <xf borderId="10" fillId="0" fontId="9" numFmtId="0" xfId="0" applyAlignment="1" applyBorder="1" applyFont="1">
      <alignment shrinkToFit="0" vertical="top" wrapText="1"/>
    </xf>
    <xf borderId="10" fillId="0" fontId="9" numFmtId="49" xfId="0" applyAlignment="1" applyBorder="1" applyFont="1" applyNumberFormat="1">
      <alignment shrinkToFit="0" vertical="top" wrapText="1"/>
    </xf>
    <xf borderId="11" fillId="0" fontId="9" numFmtId="0" xfId="0" applyAlignment="1" applyBorder="1" applyFont="1">
      <alignment shrinkToFit="0" vertical="top" wrapText="1"/>
    </xf>
    <xf borderId="12" fillId="0" fontId="10" numFmtId="0" xfId="0" applyAlignment="1" applyBorder="1" applyFont="1">
      <alignment horizontal="left" shrinkToFit="0" vertical="center" wrapText="1"/>
    </xf>
    <xf borderId="13" fillId="0" fontId="1" numFmtId="0" xfId="0" applyAlignment="1" applyBorder="1" applyFont="1">
      <alignment horizontal="left" shrinkToFit="0" vertical="top" wrapText="1"/>
    </xf>
    <xf borderId="14" fillId="0" fontId="1" numFmtId="0" xfId="0" applyAlignment="1" applyBorder="1" applyFont="1">
      <alignment shrinkToFit="0" vertical="top" wrapText="1"/>
    </xf>
    <xf borderId="15" fillId="4" fontId="11" numFmtId="0" xfId="0" applyAlignment="1" applyBorder="1" applyFill="1" applyFont="1">
      <alignment horizontal="center" shrinkToFit="0" vertical="center" wrapText="1"/>
    </xf>
    <xf borderId="16" fillId="5" fontId="12" numFmtId="164" xfId="0" applyAlignment="1" applyBorder="1" applyFill="1" applyFont="1" applyNumberFormat="1">
      <alignment horizontal="center" shrinkToFit="0" vertical="center" wrapText="1"/>
    </xf>
    <xf borderId="17" fillId="0" fontId="1" numFmtId="0" xfId="0" applyAlignment="1" applyBorder="1" applyFont="1">
      <alignment shrinkToFit="0" vertical="top" wrapText="1"/>
    </xf>
    <xf borderId="18" fillId="0" fontId="1" numFmtId="0" xfId="0" applyAlignment="1" applyBorder="1" applyFont="1">
      <alignment shrinkToFit="0" vertical="top" wrapText="1"/>
    </xf>
    <xf borderId="19" fillId="4" fontId="11" numFmtId="0" xfId="0" applyAlignment="1" applyBorder="1" applyFont="1">
      <alignment horizontal="center" shrinkToFit="0" vertical="center" wrapText="1"/>
    </xf>
    <xf borderId="20" fillId="5" fontId="12" numFmtId="9" xfId="0" applyAlignment="1" applyBorder="1" applyFont="1" applyNumberFormat="1">
      <alignment horizontal="center" readingOrder="0" shrinkToFit="0" vertical="center" wrapText="1"/>
    </xf>
    <xf borderId="21" fillId="0" fontId="1" numFmtId="0" xfId="0" applyAlignment="1" applyBorder="1" applyFont="1">
      <alignment shrinkToFit="0" vertical="top" wrapText="1"/>
    </xf>
    <xf borderId="22" fillId="0" fontId="1" numFmtId="0" xfId="0" applyAlignment="1" applyBorder="1" applyFont="1">
      <alignment shrinkToFit="0" vertical="top" wrapText="1"/>
    </xf>
    <xf borderId="23" fillId="4" fontId="9" numFmtId="0" xfId="0" applyAlignment="1" applyBorder="1" applyFont="1">
      <alignment horizontal="center" shrinkToFit="0" vertical="center" wrapText="1"/>
    </xf>
    <xf borderId="24" fillId="5" fontId="12" numFmtId="9" xfId="0" applyAlignment="1" applyBorder="1" applyFont="1" applyNumberFormat="1">
      <alignment horizontal="center" shrinkToFit="0" vertical="center" wrapText="1"/>
    </xf>
    <xf borderId="25" fillId="0" fontId="1" numFmtId="0" xfId="0" applyAlignment="1" applyBorder="1" applyFont="1">
      <alignment shrinkToFit="0" vertical="top" wrapText="1"/>
    </xf>
    <xf borderId="26" fillId="0" fontId="1" numFmtId="0" xfId="0" applyAlignment="1" applyBorder="1" applyFont="1">
      <alignment shrinkToFit="0" vertical="top" wrapText="1"/>
    </xf>
    <xf borderId="27" fillId="0" fontId="9" numFmtId="0" xfId="0" applyAlignment="1" applyBorder="1" applyFont="1">
      <alignment horizontal="center" shrinkToFit="0" vertical="center" wrapText="1"/>
    </xf>
    <xf borderId="27" fillId="0" fontId="1" numFmtId="164" xfId="0" applyAlignment="1" applyBorder="1" applyFont="1" applyNumberFormat="1">
      <alignment horizontal="center" shrinkToFit="0" vertical="center" wrapText="1"/>
    </xf>
    <xf borderId="28" fillId="0" fontId="9" numFmtId="0" xfId="0" applyAlignment="1" applyBorder="1" applyFont="1">
      <alignment shrinkToFit="0" vertical="top" wrapText="1"/>
    </xf>
    <xf borderId="29" fillId="0" fontId="10" numFmtId="49" xfId="0" applyAlignment="1" applyBorder="1" applyFont="1" applyNumberFormat="1">
      <alignment horizontal="left" shrinkToFit="0" vertical="center" wrapText="1"/>
    </xf>
    <xf borderId="30" fillId="0" fontId="7" numFmtId="0" xfId="0" applyAlignment="1" applyBorder="1" applyFont="1">
      <alignment shrinkToFit="0" vertical="top" wrapText="1"/>
    </xf>
    <xf borderId="28" fillId="0" fontId="1" numFmtId="0" xfId="0" applyAlignment="1" applyBorder="1" applyFont="1">
      <alignment shrinkToFit="0" vertical="top" wrapText="1"/>
    </xf>
    <xf borderId="27" fillId="0" fontId="1" numFmtId="0" xfId="0" applyAlignment="1" applyBorder="1" applyFont="1">
      <alignment shrinkToFit="0" vertical="top" wrapText="1"/>
    </xf>
    <xf borderId="31" fillId="0" fontId="1" numFmtId="0" xfId="0" applyAlignment="1" applyBorder="1" applyFont="1">
      <alignment shrinkToFit="0" vertical="top" wrapText="1"/>
    </xf>
    <xf borderId="32" fillId="0" fontId="1" numFmtId="0" xfId="0" applyAlignment="1" applyBorder="1" applyFont="1">
      <alignment shrinkToFit="0" vertical="top" wrapText="1"/>
    </xf>
    <xf borderId="33" fillId="0" fontId="1" numFmtId="0" xfId="0" applyAlignment="1" applyBorder="1" applyFont="1">
      <alignment shrinkToFit="0" vertical="top" wrapText="1"/>
    </xf>
    <xf borderId="15" fillId="4" fontId="11" numFmtId="49" xfId="0" applyAlignment="1" applyBorder="1" applyFont="1" applyNumberFormat="1">
      <alignment horizontal="center" shrinkToFit="0" vertical="center" wrapText="1"/>
    </xf>
    <xf borderId="34" fillId="6" fontId="11" numFmtId="49" xfId="0" applyAlignment="1" applyBorder="1" applyFill="1" applyFont="1" applyNumberFormat="1">
      <alignment horizontal="center" shrinkToFit="0" vertical="center" wrapText="1"/>
    </xf>
    <xf borderId="34" fillId="6" fontId="11" numFmtId="0" xfId="0" applyAlignment="1" applyBorder="1" applyFont="1">
      <alignment horizontal="center" shrinkToFit="0" vertical="center" wrapText="1"/>
    </xf>
    <xf borderId="34" fillId="6" fontId="9" numFmtId="0" xfId="0" applyAlignment="1" applyBorder="1" applyFont="1">
      <alignment horizontal="center" shrinkToFit="0" vertical="center" wrapText="1"/>
    </xf>
    <xf borderId="16" fillId="6" fontId="11" numFmtId="0" xfId="0" applyAlignment="1" applyBorder="1" applyFont="1">
      <alignment horizontal="center" shrinkToFit="0" vertical="center" wrapText="1"/>
    </xf>
    <xf borderId="25" fillId="0" fontId="1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horizontal="center" shrinkToFit="0" vertical="center" wrapText="1"/>
    </xf>
    <xf borderId="26" fillId="0" fontId="9" numFmtId="0" xfId="0" applyAlignment="1" applyBorder="1" applyFont="1">
      <alignment horizontal="center" shrinkToFit="0" vertical="center" wrapText="1"/>
    </xf>
    <xf borderId="35" fillId="0" fontId="1" numFmtId="0" xfId="0" applyAlignment="1" applyBorder="1" applyFont="1">
      <alignment shrinkToFit="0" vertical="top" wrapText="1"/>
    </xf>
    <xf borderId="19" fillId="7" fontId="11" numFmtId="49" xfId="0" applyAlignment="1" applyBorder="1" applyFill="1" applyFont="1" applyNumberFormat="1">
      <alignment horizontal="center" shrinkToFit="0" vertical="top" wrapText="1"/>
    </xf>
    <xf borderId="26" fillId="8" fontId="12" numFmtId="164" xfId="0" applyAlignment="1" applyBorder="1" applyFill="1" applyFont="1" applyNumberFormat="1">
      <alignment horizontal="center" shrinkToFit="0" vertical="top" wrapText="1"/>
    </xf>
    <xf borderId="26" fillId="8" fontId="12" numFmtId="164" xfId="0" applyAlignment="1" applyBorder="1" applyFont="1" applyNumberFormat="1">
      <alignment horizontal="center" shrinkToFit="0" vertical="center" wrapText="1"/>
    </xf>
    <xf borderId="26" fillId="8" fontId="1" numFmtId="3" xfId="0" applyAlignment="1" applyBorder="1" applyFont="1" applyNumberFormat="1">
      <alignment horizontal="center" shrinkToFit="0" vertical="top" wrapText="1"/>
    </xf>
    <xf borderId="20" fillId="8" fontId="1" numFmtId="164" xfId="0" applyAlignment="1" applyBorder="1" applyFont="1" applyNumberFormat="1">
      <alignment horizontal="center" shrinkToFit="0" vertical="top" wrapText="1"/>
    </xf>
    <xf borderId="25" fillId="0" fontId="1" numFmtId="49" xfId="0" applyAlignment="1" applyBorder="1" applyFont="1" applyNumberFormat="1">
      <alignment shrinkToFit="0" vertical="top" wrapText="1"/>
    </xf>
    <xf borderId="26" fillId="0" fontId="1" numFmtId="49" xfId="0" applyAlignment="1" applyBorder="1" applyFont="1" applyNumberFormat="1">
      <alignment shrinkToFit="0" vertical="top" wrapText="1"/>
    </xf>
    <xf borderId="26" fillId="0" fontId="1" numFmtId="49" xfId="0" applyAlignment="1" applyBorder="1" applyFont="1" applyNumberFormat="1">
      <alignment horizontal="left" shrinkToFit="0" vertical="top" wrapText="1"/>
    </xf>
    <xf borderId="25" fillId="0" fontId="1" numFmtId="164" xfId="0" applyAlignment="1" applyBorder="1" applyFont="1" applyNumberFormat="1">
      <alignment shrinkToFit="0" vertical="top" wrapText="1"/>
    </xf>
    <xf borderId="26" fillId="0" fontId="1" numFmtId="164" xfId="0" applyAlignment="1" applyBorder="1" applyFont="1" applyNumberFormat="1">
      <alignment shrinkToFit="0" vertical="top" wrapText="1"/>
    </xf>
    <xf borderId="26" fillId="0" fontId="1" numFmtId="9" xfId="0" applyAlignment="1" applyBorder="1" applyFont="1" applyNumberFormat="1">
      <alignment shrinkToFit="0" vertical="top" wrapText="1"/>
    </xf>
    <xf borderId="23" fillId="7" fontId="11" numFmtId="49" xfId="0" applyAlignment="1" applyBorder="1" applyFont="1" applyNumberFormat="1">
      <alignment horizontal="center" shrinkToFit="0" vertical="top" wrapText="1"/>
    </xf>
    <xf borderId="36" fillId="8" fontId="12" numFmtId="164" xfId="0" applyAlignment="1" applyBorder="1" applyFont="1" applyNumberFormat="1">
      <alignment horizontal="center" shrinkToFit="0" vertical="top" wrapText="1"/>
    </xf>
    <xf borderId="36" fillId="8" fontId="12" numFmtId="164" xfId="0" applyAlignment="1" applyBorder="1" applyFont="1" applyNumberFormat="1">
      <alignment horizontal="center" shrinkToFit="0" vertical="center" wrapText="1"/>
    </xf>
    <xf borderId="36" fillId="8" fontId="1" numFmtId="3" xfId="0" applyAlignment="1" applyBorder="1" applyFont="1" applyNumberFormat="1">
      <alignment horizontal="center" shrinkToFit="0" vertical="top" wrapText="1"/>
    </xf>
    <xf borderId="24" fillId="8" fontId="1" numFmtId="164" xfId="0" applyAlignment="1" applyBorder="1" applyFont="1" applyNumberFormat="1">
      <alignment horizontal="center" shrinkToFit="0" vertical="top" wrapText="1"/>
    </xf>
    <xf borderId="37" fillId="0" fontId="9" numFmtId="0" xfId="0" applyAlignment="1" applyBorder="1" applyFont="1">
      <alignment shrinkToFit="0" vertical="top" wrapText="1"/>
    </xf>
    <xf borderId="38" fillId="0" fontId="1" numFmtId="0" xfId="0" applyAlignment="1" applyBorder="1" applyFont="1">
      <alignment shrinkToFit="0" vertical="top" wrapText="1"/>
    </xf>
    <xf borderId="39" fillId="7" fontId="11" numFmtId="49" xfId="0" applyAlignment="1" applyBorder="1" applyFont="1" applyNumberFormat="1">
      <alignment horizontal="center" shrinkToFit="0" vertical="center" wrapText="1"/>
    </xf>
    <xf borderId="40" fillId="0" fontId="11" numFmtId="49" xfId="0" applyAlignment="1" applyBorder="1" applyFont="1" applyNumberFormat="1">
      <alignment horizontal="center" shrinkToFit="0" vertical="center" wrapText="1"/>
    </xf>
    <xf borderId="41" fillId="0" fontId="11" numFmtId="49" xfId="0" applyAlignment="1" applyBorder="1" applyFont="1" applyNumberFormat="1">
      <alignment horizontal="center" shrinkToFit="0" vertical="center" wrapText="1"/>
    </xf>
    <xf borderId="42" fillId="0" fontId="11" numFmtId="49" xfId="0" applyAlignment="1" applyBorder="1" applyFont="1" applyNumberFormat="1">
      <alignment horizontal="center" shrinkToFit="0" vertical="center" wrapText="1"/>
    </xf>
    <xf borderId="43" fillId="7" fontId="11" numFmtId="49" xfId="0" applyAlignment="1" applyBorder="1" applyFont="1" applyNumberFormat="1">
      <alignment horizontal="center" shrinkToFit="0" vertical="top" wrapText="1"/>
    </xf>
    <xf borderId="44" fillId="9" fontId="12" numFmtId="164" xfId="0" applyAlignment="1" applyBorder="1" applyFill="1" applyFont="1" applyNumberFormat="1">
      <alignment horizontal="center" shrinkToFit="0" vertical="top" wrapText="1"/>
    </xf>
    <xf borderId="45" fillId="9" fontId="12" numFmtId="164" xfId="0" applyAlignment="1" applyBorder="1" applyFont="1" applyNumberFormat="1">
      <alignment horizontal="center" shrinkToFit="0" vertical="top" wrapText="1"/>
    </xf>
    <xf borderId="44" fillId="9" fontId="12" numFmtId="9" xfId="0" applyAlignment="1" applyBorder="1" applyFont="1" applyNumberFormat="1">
      <alignment horizontal="center" shrinkToFit="0" vertical="top" wrapText="1"/>
    </xf>
    <xf borderId="44" fillId="9" fontId="12" numFmtId="2" xfId="0" applyAlignment="1" applyBorder="1" applyFont="1" applyNumberFormat="1">
      <alignment horizontal="center" shrinkToFit="0" vertical="top" wrapText="1"/>
    </xf>
    <xf borderId="46" fillId="9" fontId="12" numFmtId="2" xfId="0" applyAlignment="1" applyBorder="1" applyFont="1" applyNumberFormat="1">
      <alignment horizontal="center" shrinkToFit="0" vertical="top" wrapText="1"/>
    </xf>
    <xf borderId="17" fillId="0" fontId="1" numFmtId="164" xfId="0" applyAlignment="1" applyBorder="1" applyFont="1" applyNumberFormat="1">
      <alignment shrinkToFit="0" vertical="top" wrapText="1"/>
    </xf>
    <xf borderId="47" fillId="0" fontId="1" numFmtId="164" xfId="0" applyAlignment="1" applyBorder="1" applyFont="1" applyNumberFormat="1">
      <alignment shrinkToFit="0" vertical="top" wrapText="1"/>
    </xf>
    <xf borderId="48" fillId="7" fontId="11" numFmtId="49" xfId="0" applyAlignment="1" applyBorder="1" applyFont="1" applyNumberFormat="1">
      <alignment horizontal="center" shrinkToFit="0" vertical="top" wrapText="1"/>
    </xf>
    <xf borderId="47" fillId="9" fontId="12" numFmtId="164" xfId="0" applyAlignment="1" applyBorder="1" applyFont="1" applyNumberFormat="1">
      <alignment horizontal="center" shrinkToFit="0" vertical="top" wrapText="1"/>
    </xf>
    <xf borderId="18" fillId="9" fontId="12" numFmtId="164" xfId="0" applyAlignment="1" applyBorder="1" applyFont="1" applyNumberFormat="1">
      <alignment horizontal="center" shrinkToFit="0" vertical="top" wrapText="1"/>
    </xf>
    <xf borderId="47" fillId="9" fontId="12" numFmtId="9" xfId="0" applyAlignment="1" applyBorder="1" applyFont="1" applyNumberFormat="1">
      <alignment horizontal="center" shrinkToFit="0" vertical="top" wrapText="1"/>
    </xf>
    <xf borderId="47" fillId="9" fontId="12" numFmtId="2" xfId="0" applyAlignment="1" applyBorder="1" applyFont="1" applyNumberFormat="1">
      <alignment horizontal="center" shrinkToFit="0" vertical="top" wrapText="1"/>
    </xf>
    <xf borderId="49" fillId="9" fontId="12" numFmtId="2" xfId="0" applyAlignment="1" applyBorder="1" applyFont="1" applyNumberFormat="1">
      <alignment horizontal="center" shrinkToFit="0" vertical="top" wrapText="1"/>
    </xf>
    <xf borderId="50" fillId="7" fontId="11" numFmtId="49" xfId="0" applyAlignment="1" applyBorder="1" applyFont="1" applyNumberFormat="1">
      <alignment horizontal="center" shrinkToFit="0" vertical="top" wrapText="1"/>
    </xf>
    <xf borderId="51" fillId="9" fontId="12" numFmtId="164" xfId="0" applyAlignment="1" applyBorder="1" applyFont="1" applyNumberFormat="1">
      <alignment horizontal="center" shrinkToFit="0" vertical="top" wrapText="1"/>
    </xf>
    <xf borderId="52" fillId="9" fontId="12" numFmtId="164" xfId="0" applyAlignment="1" applyBorder="1" applyFont="1" applyNumberFormat="1">
      <alignment horizontal="center" shrinkToFit="0" vertical="top" wrapText="1"/>
    </xf>
    <xf borderId="51" fillId="9" fontId="12" numFmtId="9" xfId="0" applyAlignment="1" applyBorder="1" applyFont="1" applyNumberFormat="1">
      <alignment horizontal="center" shrinkToFit="0" vertical="top" wrapText="1"/>
    </xf>
    <xf borderId="51" fillId="9" fontId="12" numFmtId="2" xfId="0" applyAlignment="1" applyBorder="1" applyFont="1" applyNumberFormat="1">
      <alignment horizontal="center" shrinkToFit="0" vertical="top" wrapText="1"/>
    </xf>
    <xf borderId="53" fillId="9" fontId="12" numFmtId="2" xfId="0" applyAlignment="1" applyBorder="1" applyFont="1" applyNumberFormat="1">
      <alignment horizontal="center" shrinkToFit="0" vertical="top" wrapText="1"/>
    </xf>
    <xf borderId="54" fillId="0" fontId="9" numFmtId="0" xfId="0" applyAlignment="1" applyBorder="1" applyFont="1">
      <alignment shrinkToFit="0" vertical="top" wrapText="1"/>
    </xf>
    <xf borderId="55" fillId="0" fontId="1" numFmtId="0" xfId="0" applyAlignment="1" applyBorder="1" applyFont="1">
      <alignment shrinkToFit="0" vertical="top" wrapText="1"/>
    </xf>
    <xf borderId="56" fillId="0" fontId="1" numFmtId="0" xfId="0" applyAlignment="1" applyBorder="1" applyFont="1">
      <alignment shrinkToFit="0" vertical="top" wrapText="1"/>
    </xf>
    <xf borderId="33" fillId="0" fontId="13" numFmtId="0" xfId="0" applyAlignment="1" applyBorder="1" applyFont="1">
      <alignment shrinkToFit="0" vertical="top" wrapText="1"/>
    </xf>
    <xf borderId="57" fillId="0" fontId="9" numFmtId="0" xfId="0" applyAlignment="1" applyBorder="1" applyFont="1">
      <alignment shrinkToFit="0" vertical="top" wrapText="1"/>
    </xf>
    <xf borderId="47" fillId="0" fontId="1" numFmtId="0" xfId="0" applyAlignment="1" applyBorder="1" applyFont="1">
      <alignment shrinkToFit="0" vertical="top" wrapText="1"/>
    </xf>
    <xf borderId="18" fillId="0" fontId="13" numFmtId="0" xfId="0" applyAlignment="1" applyBorder="1" applyFont="1">
      <alignment shrinkToFit="0" vertical="top" wrapText="1"/>
    </xf>
    <xf borderId="20" fillId="5" fontId="12" numFmtId="164" xfId="0" applyAlignment="1" applyBorder="1" applyFont="1" applyNumberFormat="1">
      <alignment horizontal="center" shrinkToFit="0" vertical="center" wrapText="1"/>
    </xf>
    <xf borderId="20" fillId="5" fontId="12" numFmtId="9" xfId="0" applyAlignment="1" applyBorder="1" applyFont="1" applyNumberFormat="1">
      <alignment horizontal="center" shrinkToFit="0" vertical="center" wrapText="1"/>
    </xf>
    <xf borderId="58" fillId="0" fontId="9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vertical="top" wrapText="1"/>
    </xf>
    <xf borderId="0" fillId="0" fontId="1" numFmtId="164" xfId="0" applyAlignment="1" applyFont="1" applyNumberFormat="1">
      <alignment shrinkToFit="0" vertical="top" wrapText="1"/>
    </xf>
    <xf borderId="59" fillId="0" fontId="9" numFmtId="0" xfId="0" applyAlignment="1" applyBorder="1" applyFont="1">
      <alignment shrinkToFit="0" vertical="top" wrapText="1"/>
    </xf>
    <xf borderId="60" fillId="0" fontId="10" numFmtId="49" xfId="0" applyAlignment="1" applyBorder="1" applyFont="1" applyNumberFormat="1">
      <alignment horizontal="left" shrinkToFit="0" vertical="center" wrapText="1"/>
    </xf>
    <xf borderId="61" fillId="0" fontId="7" numFmtId="0" xfId="0" applyAlignment="1" applyBorder="1" applyFont="1">
      <alignment shrinkToFit="0" vertical="top" wrapText="1"/>
    </xf>
    <xf borderId="62" fillId="0" fontId="7" numFmtId="0" xfId="0" applyAlignment="1" applyBorder="1" applyFont="1">
      <alignment shrinkToFit="0" vertical="top" wrapText="1"/>
    </xf>
    <xf borderId="59" fillId="0" fontId="1" numFmtId="0" xfId="0" applyAlignment="1" applyBorder="1" applyFont="1">
      <alignment shrinkToFit="0" vertical="top" wrapText="1"/>
    </xf>
    <xf borderId="26" fillId="8" fontId="9" numFmtId="3" xfId="0" applyAlignment="1" applyBorder="1" applyFont="1" applyNumberFormat="1">
      <alignment horizontal="center" shrinkToFit="0" vertical="top" wrapText="1"/>
    </xf>
    <xf borderId="20" fillId="8" fontId="1" numFmtId="3" xfId="0" applyAlignment="1" applyBorder="1" applyFont="1" applyNumberFormat="1">
      <alignment horizontal="center" shrinkToFit="0" vertical="top" wrapText="1"/>
    </xf>
    <xf borderId="36" fillId="8" fontId="9" numFmtId="3" xfId="0" applyAlignment="1" applyBorder="1" applyFont="1" applyNumberFormat="1">
      <alignment horizontal="center" shrinkToFit="0" vertical="top" wrapText="1"/>
    </xf>
    <xf borderId="24" fillId="8" fontId="1" numFmtId="3" xfId="0" applyAlignment="1" applyBorder="1" applyFont="1" applyNumberFormat="1">
      <alignment horizontal="center" shrinkToFit="0" vertical="top" wrapText="1"/>
    </xf>
    <xf borderId="40" fillId="10" fontId="11" numFmtId="49" xfId="0" applyAlignment="1" applyBorder="1" applyFill="1" applyFont="1" applyNumberFormat="1">
      <alignment horizontal="center" shrinkToFit="0" vertical="center" wrapText="1"/>
    </xf>
    <xf borderId="41" fillId="10" fontId="11" numFmtId="49" xfId="0" applyAlignment="1" applyBorder="1" applyFont="1" applyNumberFormat="1">
      <alignment horizontal="center" shrinkToFit="0" vertical="center" wrapText="1"/>
    </xf>
    <xf borderId="42" fillId="10" fontId="11" numFmtId="49" xfId="0" applyAlignment="1" applyBorder="1" applyFont="1" applyNumberFormat="1">
      <alignment horizontal="center" shrinkToFit="0" vertical="center" wrapText="1"/>
    </xf>
    <xf borderId="26" fillId="7" fontId="11" numFmtId="49" xfId="0" applyAlignment="1" applyBorder="1" applyFont="1" applyNumberFormat="1">
      <alignment horizontal="center" shrinkToFit="0" vertical="top" wrapText="1"/>
    </xf>
    <xf borderId="63" fillId="5" fontId="12" numFmtId="164" xfId="0" applyAlignment="1" applyBorder="1" applyFont="1" applyNumberFormat="1">
      <alignment horizontal="center" shrinkToFit="0" vertical="center" wrapText="1"/>
    </xf>
    <xf borderId="37" fillId="0" fontId="9" numFmtId="49" xfId="0" applyAlignment="1" applyBorder="1" applyFont="1" applyNumberFormat="1">
      <alignment shrinkToFit="0" vertical="top" wrapText="1"/>
    </xf>
    <xf borderId="0" fillId="0" fontId="1" numFmtId="49" xfId="0" applyAlignment="1" applyFont="1" applyNumberFormat="1">
      <alignment shrinkToFit="0" vertical="top" wrapText="1"/>
    </xf>
    <xf borderId="64" fillId="0" fontId="1" numFmtId="0" xfId="0" applyAlignment="1" applyBorder="1" applyFont="1">
      <alignment shrinkToFit="0" vertical="top" wrapText="1"/>
    </xf>
    <xf borderId="26" fillId="4" fontId="11" numFmtId="0" xfId="0" applyAlignment="1" applyBorder="1" applyFont="1">
      <alignment horizontal="center" shrinkToFit="0" vertical="bottom" wrapText="1"/>
    </xf>
    <xf borderId="26" fillId="6" fontId="11" numFmtId="49" xfId="0" applyAlignment="1" applyBorder="1" applyFont="1" applyNumberFormat="1">
      <alignment horizontal="center" shrinkToFit="0" vertical="bottom" wrapText="1"/>
    </xf>
    <xf borderId="26" fillId="6" fontId="9" numFmtId="0" xfId="0" applyAlignment="1" applyBorder="1" applyFont="1">
      <alignment horizontal="center" shrinkToFit="0" vertical="center" wrapText="1"/>
    </xf>
    <xf borderId="26" fillId="7" fontId="11" numFmtId="49" xfId="0" applyAlignment="1" applyBorder="1" applyFont="1" applyNumberFormat="1">
      <alignment horizontal="center" shrinkToFit="0" vertical="bottom" wrapText="1"/>
    </xf>
    <xf borderId="26" fillId="8" fontId="12" numFmtId="164" xfId="0" applyAlignment="1" applyBorder="1" applyFont="1" applyNumberFormat="1">
      <alignment horizontal="center" shrinkToFit="0" vertical="bottom" wrapText="1"/>
    </xf>
    <xf borderId="25" fillId="0" fontId="1" numFmtId="9" xfId="0" applyAlignment="1" applyBorder="1" applyFont="1" applyNumberFormat="1">
      <alignment shrinkToFit="0" vertical="top" wrapText="1"/>
    </xf>
    <xf borderId="15" fillId="7" fontId="11" numFmtId="49" xfId="0" applyAlignment="1" applyBorder="1" applyFont="1" applyNumberFormat="1">
      <alignment horizontal="center" shrinkToFit="0" vertical="center" wrapText="1"/>
    </xf>
    <xf borderId="34" fillId="10" fontId="11" numFmtId="49" xfId="0" applyAlignment="1" applyBorder="1" applyFont="1" applyNumberFormat="1">
      <alignment horizontal="center" shrinkToFit="0" vertical="center" wrapText="1"/>
    </xf>
    <xf borderId="16" fillId="10" fontId="11" numFmtId="49" xfId="0" applyAlignment="1" applyBorder="1" applyFont="1" applyNumberFormat="1">
      <alignment horizontal="center" shrinkToFit="0" vertical="center" wrapText="1"/>
    </xf>
    <xf borderId="19" fillId="7" fontId="11" numFmtId="49" xfId="0" applyAlignment="1" applyBorder="1" applyFont="1" applyNumberFormat="1">
      <alignment horizontal="center" shrinkToFit="0" vertical="center" wrapText="1"/>
    </xf>
    <xf borderId="26" fillId="9" fontId="12" numFmtId="164" xfId="0" applyAlignment="1" applyBorder="1" applyFont="1" applyNumberFormat="1">
      <alignment horizontal="center" shrinkToFit="0" vertical="center" wrapText="1"/>
    </xf>
    <xf borderId="26" fillId="9" fontId="12" numFmtId="9" xfId="0" applyAlignment="1" applyBorder="1" applyFont="1" applyNumberFormat="1">
      <alignment horizontal="center" shrinkToFit="0" vertical="center" wrapText="1"/>
    </xf>
    <xf borderId="26" fillId="9" fontId="12" numFmtId="2" xfId="0" applyAlignment="1" applyBorder="1" applyFont="1" applyNumberFormat="1">
      <alignment horizontal="center" shrinkToFit="0" vertical="center" wrapText="1"/>
    </xf>
    <xf borderId="20" fillId="9" fontId="12" numFmtId="2" xfId="0" applyAlignment="1" applyBorder="1" applyFont="1" applyNumberFormat="1">
      <alignment horizontal="center" shrinkToFit="0" vertical="center" wrapText="1"/>
    </xf>
    <xf borderId="23" fillId="7" fontId="11" numFmtId="49" xfId="0" applyAlignment="1" applyBorder="1" applyFont="1" applyNumberFormat="1">
      <alignment horizontal="center" shrinkToFit="0" vertical="center" wrapText="1"/>
    </xf>
    <xf borderId="36" fillId="9" fontId="12" numFmtId="164" xfId="0" applyAlignment="1" applyBorder="1" applyFont="1" applyNumberFormat="1">
      <alignment horizontal="center" shrinkToFit="0" vertical="center" wrapText="1"/>
    </xf>
    <xf borderId="36" fillId="9" fontId="12" numFmtId="9" xfId="0" applyAlignment="1" applyBorder="1" applyFont="1" applyNumberFormat="1">
      <alignment horizontal="center" shrinkToFit="0" vertical="center" wrapText="1"/>
    </xf>
    <xf borderId="36" fillId="9" fontId="12" numFmtId="2" xfId="0" applyAlignment="1" applyBorder="1" applyFont="1" applyNumberFormat="1">
      <alignment horizontal="center" shrinkToFit="0" vertical="center" wrapText="1"/>
    </xf>
    <xf borderId="24" fillId="9" fontId="12" numFmtId="2" xfId="0" applyAlignment="1" applyBorder="1" applyFont="1" applyNumberFormat="1">
      <alignment horizontal="center" shrinkToFit="0" vertical="center" wrapText="1"/>
    </xf>
    <xf borderId="54" fillId="0" fontId="9" numFmtId="49" xfId="0" applyAlignment="1" applyBorder="1" applyFont="1" applyNumberFormat="1">
      <alignment shrinkToFit="0" vertical="top" wrapText="1"/>
    </xf>
    <xf borderId="9" fillId="0" fontId="1" numFmtId="49" xfId="0" applyAlignment="1" applyBorder="1" applyFont="1" applyNumberFormat="1">
      <alignment shrinkToFit="0" vertical="top" wrapText="1"/>
    </xf>
    <xf borderId="57" fillId="0" fontId="9" numFmtId="49" xfId="0" applyAlignment="1" applyBorder="1" applyFont="1" applyNumberFormat="1">
      <alignment shrinkToFit="0" vertical="top" wrapText="1"/>
    </xf>
    <xf borderId="35" fillId="0" fontId="1" numFmtId="49" xfId="0" applyAlignment="1" applyBorder="1" applyFont="1" applyNumberFormat="1">
      <alignment shrinkToFit="0" vertical="top" wrapText="1"/>
    </xf>
    <xf borderId="65" fillId="11" fontId="14" numFmtId="49" xfId="0" applyAlignment="1" applyBorder="1" applyFill="1" applyFont="1" applyNumberFormat="1">
      <alignment horizontal="center" shrinkToFit="0" vertical="center" wrapText="1"/>
    </xf>
    <xf borderId="66" fillId="0" fontId="7" numFmtId="0" xfId="0" applyAlignment="1" applyBorder="1" applyFont="1">
      <alignment shrinkToFit="0" vertical="top" wrapText="1"/>
    </xf>
    <xf borderId="67" fillId="0" fontId="7" numFmtId="0" xfId="0" applyAlignment="1" applyBorder="1" applyFont="1">
      <alignment shrinkToFit="0" vertical="top" wrapText="1"/>
    </xf>
    <xf borderId="68" fillId="11" fontId="15" numFmtId="165" xfId="0" applyAlignment="1" applyBorder="1" applyFont="1" applyNumberFormat="1">
      <alignment shrinkToFit="0" vertical="top" wrapText="1"/>
    </xf>
    <xf borderId="68" fillId="11" fontId="15" numFmtId="0" xfId="0" applyAlignment="1" applyBorder="1" applyFont="1">
      <alignment shrinkToFit="0" vertical="top" wrapText="1"/>
    </xf>
    <xf borderId="69" fillId="11" fontId="15" numFmtId="0" xfId="0" applyAlignment="1" applyBorder="1" applyFont="1">
      <alignment shrinkToFit="0" vertical="top" wrapText="1"/>
    </xf>
    <xf borderId="69" fillId="12" fontId="15" numFmtId="0" xfId="0" applyAlignment="1" applyBorder="1" applyFill="1" applyFont="1">
      <alignment shrinkToFit="0" vertical="top" wrapText="1"/>
    </xf>
    <xf borderId="69" fillId="13" fontId="15" numFmtId="0" xfId="0" applyAlignment="1" applyBorder="1" applyFill="1" applyFont="1">
      <alignment shrinkToFit="0" vertical="top" wrapText="1"/>
    </xf>
    <xf borderId="70" fillId="11" fontId="15" numFmtId="0" xfId="0" applyAlignment="1" applyBorder="1" applyFont="1">
      <alignment shrinkToFit="0" vertical="top" wrapText="1"/>
    </xf>
    <xf borderId="71" fillId="11" fontId="1" numFmtId="0" xfId="0" applyAlignment="1" applyBorder="1" applyFont="1">
      <alignment shrinkToFit="0" vertical="top" wrapText="1"/>
    </xf>
    <xf borderId="68" fillId="11" fontId="1" numFmtId="0" xfId="0" applyAlignment="1" applyBorder="1" applyFont="1">
      <alignment shrinkToFit="0" vertical="top" wrapText="1"/>
    </xf>
    <xf borderId="72" fillId="11" fontId="1" numFmtId="0" xfId="0" applyAlignment="1" applyBorder="1" applyFont="1">
      <alignment shrinkToFit="0" vertical="top" wrapText="1"/>
    </xf>
    <xf borderId="73" fillId="14" fontId="9" numFmtId="49" xfId="0" applyAlignment="1" applyBorder="1" applyFill="1" applyFont="1" applyNumberFormat="1">
      <alignment horizontal="center" shrinkToFit="0" vertical="top" wrapText="1"/>
    </xf>
    <xf borderId="74" fillId="0" fontId="7" numFmtId="0" xfId="0" applyAlignment="1" applyBorder="1" applyFont="1">
      <alignment shrinkToFit="0" vertical="top" wrapText="1"/>
    </xf>
    <xf borderId="75" fillId="0" fontId="7" numFmtId="0" xfId="0" applyAlignment="1" applyBorder="1" applyFont="1">
      <alignment shrinkToFit="0" vertical="top" wrapText="1"/>
    </xf>
    <xf borderId="73" fillId="15" fontId="9" numFmtId="49" xfId="0" applyAlignment="1" applyBorder="1" applyFill="1" applyFont="1" applyNumberFormat="1">
      <alignment horizontal="center" shrinkToFit="0" vertical="top" wrapText="1"/>
    </xf>
    <xf borderId="76" fillId="0" fontId="7" numFmtId="0" xfId="0" applyAlignment="1" applyBorder="1" applyFont="1">
      <alignment shrinkToFit="0" vertical="top" wrapText="1"/>
    </xf>
    <xf borderId="77" fillId="16" fontId="9" numFmtId="49" xfId="0" applyAlignment="1" applyBorder="1" applyFill="1" applyFont="1" applyNumberFormat="1">
      <alignment horizontal="center" shrinkToFit="0" vertical="center" wrapText="1"/>
    </xf>
    <xf borderId="78" fillId="17" fontId="1" numFmtId="49" xfId="0" applyAlignment="1" applyBorder="1" applyFill="1" applyFont="1" applyNumberFormat="1">
      <alignment horizontal="center" shrinkToFit="0" vertical="center" wrapText="1"/>
    </xf>
    <xf borderId="79" fillId="18" fontId="1" numFmtId="9" xfId="0" applyAlignment="1" applyBorder="1" applyFill="1" applyFont="1" applyNumberFormat="1">
      <alignment horizontal="center" shrinkToFit="0" vertical="center" wrapText="1"/>
    </xf>
    <xf borderId="79" fillId="19" fontId="1" numFmtId="165" xfId="0" applyAlignment="1" applyBorder="1" applyFill="1" applyFont="1" applyNumberFormat="1">
      <alignment horizontal="center" shrinkToFit="0" vertical="center" wrapText="1"/>
    </xf>
    <xf borderId="80" fillId="11" fontId="1" numFmtId="0" xfId="0" applyAlignment="1" applyBorder="1" applyFont="1">
      <alignment shrinkToFit="0" vertical="top" wrapText="1"/>
    </xf>
    <xf borderId="81" fillId="11" fontId="1" numFmtId="0" xfId="0" applyAlignment="1" applyBorder="1" applyFont="1">
      <alignment shrinkToFit="0" vertical="top" wrapText="1"/>
    </xf>
    <xf borderId="82" fillId="20" fontId="1" numFmtId="165" xfId="0" applyAlignment="1" applyBorder="1" applyFill="1" applyFont="1" applyNumberFormat="1">
      <alignment shrinkToFit="0" vertical="top" wrapText="1"/>
    </xf>
    <xf borderId="83" fillId="20" fontId="1" numFmtId="0" xfId="0" applyAlignment="1" applyBorder="1" applyFont="1">
      <alignment shrinkToFit="0" vertical="top" wrapText="1"/>
    </xf>
    <xf borderId="84" fillId="20" fontId="9" numFmtId="165" xfId="0" applyAlignment="1" applyBorder="1" applyFont="1" applyNumberFormat="1">
      <alignment shrinkToFit="0" vertical="top" wrapText="1"/>
    </xf>
    <xf borderId="84" fillId="12" fontId="9" numFmtId="165" xfId="0" applyAlignment="1" applyBorder="1" applyFont="1" applyNumberFormat="1">
      <alignment shrinkToFit="0" vertical="top" wrapText="1"/>
    </xf>
    <xf borderId="84" fillId="20" fontId="9" numFmtId="10" xfId="0" applyAlignment="1" applyBorder="1" applyFont="1" applyNumberFormat="1">
      <alignment shrinkToFit="0" vertical="top" wrapText="1"/>
    </xf>
    <xf borderId="84" fillId="13" fontId="9" numFmtId="166" xfId="0" applyAlignment="1" applyBorder="1" applyFont="1" applyNumberFormat="1">
      <alignment shrinkToFit="0" vertical="top" wrapText="1"/>
    </xf>
    <xf borderId="85" fillId="11" fontId="1" numFmtId="0" xfId="0" applyAlignment="1" applyBorder="1" applyFont="1">
      <alignment shrinkToFit="0" vertical="top" wrapText="1"/>
    </xf>
    <xf borderId="6" fillId="11" fontId="1" numFmtId="0" xfId="0" applyAlignment="1" applyBorder="1" applyFont="1">
      <alignment shrinkToFit="0" vertical="top" wrapText="1"/>
    </xf>
    <xf borderId="86" fillId="11" fontId="1" numFmtId="0" xfId="0" applyAlignment="1" applyBorder="1" applyFont="1">
      <alignment shrinkToFit="0" vertical="top" wrapText="1"/>
    </xf>
    <xf borderId="87" fillId="14" fontId="9" numFmtId="49" xfId="0" applyAlignment="1" applyBorder="1" applyFont="1" applyNumberFormat="1">
      <alignment horizontal="center" shrinkToFit="0" vertical="top" wrapText="1"/>
    </xf>
    <xf borderId="88" fillId="14" fontId="1" numFmtId="0" xfId="0" applyAlignment="1" applyBorder="1" applyFont="1">
      <alignment shrinkToFit="0" vertical="top" wrapText="1"/>
    </xf>
    <xf borderId="89" fillId="14" fontId="1" numFmtId="0" xfId="0" applyAlignment="1" applyBorder="1" applyFont="1">
      <alignment shrinkToFit="0" vertical="top" wrapText="1"/>
    </xf>
    <xf borderId="87" fillId="15" fontId="9" numFmtId="49" xfId="0" applyAlignment="1" applyBorder="1" applyFont="1" applyNumberFormat="1">
      <alignment horizontal="center" shrinkToFit="0" vertical="top" wrapText="1"/>
    </xf>
    <xf borderId="88" fillId="15" fontId="1" numFmtId="0" xfId="0" applyAlignment="1" applyBorder="1" applyFont="1">
      <alignment shrinkToFit="0" vertical="top" wrapText="1"/>
    </xf>
    <xf borderId="89" fillId="15" fontId="1" numFmtId="0" xfId="0" applyAlignment="1" applyBorder="1" applyFont="1">
      <alignment shrinkToFit="0" vertical="top" wrapText="1"/>
    </xf>
    <xf borderId="90" fillId="18" fontId="9" numFmtId="165" xfId="0" applyAlignment="1" applyBorder="1" applyFont="1" applyNumberFormat="1">
      <alignment horizontal="center" shrinkToFit="0" vertical="center" wrapText="1"/>
    </xf>
    <xf borderId="91" fillId="16" fontId="9" numFmtId="49" xfId="0" applyAlignment="1" applyBorder="1" applyFont="1" applyNumberFormat="1">
      <alignment horizontal="left" shrinkToFit="0" vertical="center" wrapText="1"/>
    </xf>
    <xf borderId="92" fillId="13" fontId="9" numFmtId="9" xfId="0" applyAlignment="1" applyBorder="1" applyFont="1" applyNumberFormat="1">
      <alignment horizontal="center" shrinkToFit="0" vertical="center" wrapText="1"/>
    </xf>
    <xf borderId="92" fillId="16" fontId="9" numFmtId="49" xfId="0" applyAlignment="1" applyBorder="1" applyFont="1" applyNumberFormat="1">
      <alignment shrinkToFit="0" vertical="center" wrapText="1"/>
    </xf>
    <xf borderId="63" fillId="17" fontId="9" numFmtId="167" xfId="0" applyAlignment="1" applyBorder="1" applyFont="1" applyNumberFormat="1">
      <alignment horizontal="center" shrinkToFit="0" vertical="center" wrapText="1"/>
    </xf>
    <xf borderId="93" fillId="16" fontId="9" numFmtId="49" xfId="0" applyAlignment="1" applyBorder="1" applyFont="1" applyNumberFormat="1">
      <alignment horizontal="center" shrinkToFit="0" vertical="center" wrapText="1"/>
    </xf>
    <xf borderId="94" fillId="16" fontId="1" numFmtId="0" xfId="0" applyAlignment="1" applyBorder="1" applyFont="1">
      <alignment shrinkToFit="0" vertical="top" wrapText="1"/>
    </xf>
    <xf borderId="95" fillId="20" fontId="9" numFmtId="165" xfId="0" applyAlignment="1" applyBorder="1" applyFont="1" applyNumberFormat="1">
      <alignment shrinkToFit="0" vertical="top" wrapText="1"/>
    </xf>
    <xf borderId="96" fillId="20" fontId="9" numFmtId="10" xfId="0" applyAlignment="1" applyBorder="1" applyFont="1" applyNumberFormat="1">
      <alignment shrinkToFit="0" vertical="top" wrapText="1"/>
    </xf>
    <xf borderId="84" fillId="14" fontId="9" numFmtId="49" xfId="0" applyAlignment="1" applyBorder="1" applyFont="1" applyNumberFormat="1">
      <alignment shrinkToFit="0" vertical="top" wrapText="1"/>
    </xf>
    <xf borderId="84" fillId="15" fontId="9" numFmtId="49" xfId="0" applyAlignment="1" applyBorder="1" applyFont="1" applyNumberFormat="1">
      <alignment shrinkToFit="0" vertical="top" wrapText="1"/>
    </xf>
    <xf borderId="91" fillId="16" fontId="9" numFmtId="49" xfId="0" applyAlignment="1" applyBorder="1" applyFont="1" applyNumberFormat="1">
      <alignment shrinkToFit="0" vertical="center" wrapText="1"/>
    </xf>
    <xf borderId="92" fillId="17" fontId="9" numFmtId="9" xfId="0" applyAlignment="1" applyBorder="1" applyFont="1" applyNumberFormat="1">
      <alignment horizontal="center" shrinkToFit="0" vertical="center" wrapText="1"/>
    </xf>
    <xf borderId="97" fillId="16" fontId="9" numFmtId="49" xfId="0" applyAlignment="1" applyBorder="1" applyFont="1" applyNumberFormat="1">
      <alignment shrinkToFit="0" vertical="center" wrapText="1"/>
    </xf>
    <xf borderId="98" fillId="13" fontId="9" numFmtId="165" xfId="0" applyAlignment="1" applyBorder="1" applyFont="1" applyNumberFormat="1">
      <alignment horizontal="center" shrinkToFit="0" vertical="center" wrapText="1"/>
    </xf>
    <xf borderId="98" fillId="13" fontId="9" numFmtId="165" xfId="0" applyAlignment="1" applyBorder="1" applyFont="1" applyNumberFormat="1">
      <alignment horizontal="center" shrinkToFit="0" vertical="top" wrapText="1"/>
    </xf>
    <xf borderId="99" fillId="16" fontId="9" numFmtId="49" xfId="0" applyAlignment="1" applyBorder="1" applyFont="1" applyNumberFormat="1">
      <alignment shrinkToFit="0" vertical="top" wrapText="1"/>
    </xf>
    <xf borderId="84" fillId="20" fontId="9" numFmtId="49" xfId="0" applyAlignment="1" applyBorder="1" applyFont="1" applyNumberFormat="1">
      <alignment shrinkToFit="0" vertical="top" wrapText="1"/>
    </xf>
    <xf borderId="84" fillId="12" fontId="9" numFmtId="49" xfId="0" applyAlignment="1" applyBorder="1" applyFont="1" applyNumberFormat="1">
      <alignment shrinkToFit="0" vertical="top" wrapText="1"/>
    </xf>
    <xf borderId="84" fillId="13" fontId="9" numFmtId="49" xfId="0" applyAlignment="1" applyBorder="1" applyFont="1" applyNumberFormat="1">
      <alignment shrinkToFit="0" vertical="top" wrapText="1"/>
    </xf>
    <xf borderId="100" fillId="15" fontId="9" numFmtId="49" xfId="0" applyAlignment="1" applyBorder="1" applyFont="1" applyNumberFormat="1">
      <alignment shrinkToFit="0" vertical="top" wrapText="1"/>
    </xf>
    <xf borderId="99" fillId="16" fontId="9" numFmtId="49" xfId="0" applyAlignment="1" applyBorder="1" applyFont="1" applyNumberFormat="1">
      <alignment horizontal="center" shrinkToFit="0" vertical="center" wrapText="1"/>
    </xf>
    <xf borderId="101" fillId="16" fontId="9" numFmtId="49" xfId="0" applyAlignment="1" applyBorder="1" applyFont="1" applyNumberFormat="1">
      <alignment horizontal="center" shrinkToFit="0" vertical="center" wrapText="1"/>
    </xf>
    <xf borderId="102" fillId="16" fontId="9" numFmtId="49" xfId="0" applyAlignment="1" applyBorder="1" applyFont="1" applyNumberFormat="1">
      <alignment horizontal="center" shrinkToFit="0" vertical="center" wrapText="1"/>
    </xf>
    <xf borderId="98" fillId="17" fontId="9" numFmtId="9" xfId="0" applyAlignment="1" applyBorder="1" applyFont="1" applyNumberFormat="1">
      <alignment horizontal="center" shrinkToFit="0" vertical="top" wrapText="1"/>
    </xf>
    <xf borderId="93" fillId="16" fontId="9" numFmtId="9" xfId="0" applyAlignment="1" applyBorder="1" applyFont="1" applyNumberFormat="1">
      <alignment horizontal="center" shrinkToFit="0" vertical="top" wrapText="1"/>
    </xf>
    <xf borderId="96" fillId="16" fontId="9" numFmtId="49" xfId="0" applyAlignment="1" applyBorder="1" applyFont="1" applyNumberFormat="1">
      <alignment shrinkToFit="0" vertical="top" wrapText="1"/>
    </xf>
    <xf borderId="96" fillId="16" fontId="9" numFmtId="9" xfId="0" applyAlignment="1" applyBorder="1" applyFont="1" applyNumberFormat="1">
      <alignment horizontal="center" shrinkToFit="0" vertical="center" wrapText="1"/>
    </xf>
    <xf borderId="84" fillId="13" fontId="9" numFmtId="49" xfId="0" applyAlignment="1" applyBorder="1" applyFont="1" applyNumberFormat="1">
      <alignment horizontal="center" shrinkToFit="0" vertical="center" wrapText="1"/>
    </xf>
    <xf borderId="100" fillId="13" fontId="9" numFmtId="49" xfId="0" applyAlignment="1" applyBorder="1" applyFont="1" applyNumberFormat="1">
      <alignment horizontal="center" shrinkToFit="0" vertical="center" wrapText="1"/>
    </xf>
    <xf borderId="103" fillId="16" fontId="9" numFmtId="49" xfId="0" applyAlignment="1" applyBorder="1" applyFont="1" applyNumberFormat="1">
      <alignment horizontal="center" shrinkToFit="0" vertical="top" wrapText="1"/>
    </xf>
    <xf borderId="103" fillId="16" fontId="9" numFmtId="0" xfId="0" applyAlignment="1" applyBorder="1" applyFont="1">
      <alignment horizontal="center" shrinkToFit="0" vertical="top" wrapText="1"/>
    </xf>
    <xf borderId="96" fillId="16" fontId="9" numFmtId="9" xfId="0" applyAlignment="1" applyBorder="1" applyFont="1" applyNumberFormat="1">
      <alignment horizontal="center" shrinkToFit="0" vertical="top" wrapText="1"/>
    </xf>
    <xf borderId="84" fillId="13" fontId="9" numFmtId="49" xfId="0" applyAlignment="1" applyBorder="1" applyFont="1" applyNumberFormat="1">
      <alignment horizontal="center" shrinkToFit="0" vertical="top" wrapText="1"/>
    </xf>
    <xf borderId="100" fillId="13" fontId="9" numFmtId="49" xfId="0" applyAlignment="1" applyBorder="1" applyFont="1" applyNumberFormat="1">
      <alignment horizontal="center" shrinkToFit="0" vertical="top" wrapText="1"/>
    </xf>
    <xf borderId="103" fillId="17" fontId="9" numFmtId="9" xfId="0" applyAlignment="1" applyBorder="1" applyFont="1" applyNumberFormat="1">
      <alignment horizontal="center" shrinkToFit="0" vertical="center" wrapText="1"/>
    </xf>
    <xf borderId="104" fillId="14" fontId="9" numFmtId="0" xfId="0" applyAlignment="1" applyBorder="1" applyFont="1">
      <alignment shrinkToFit="0" vertical="top" wrapText="1"/>
    </xf>
    <xf borderId="104" fillId="15" fontId="9" numFmtId="0" xfId="0" applyAlignment="1" applyBorder="1" applyFont="1">
      <alignment shrinkToFit="0" vertical="top" wrapText="1"/>
    </xf>
    <xf borderId="105" fillId="15" fontId="9" numFmtId="0" xfId="0" applyAlignment="1" applyBorder="1" applyFont="1">
      <alignment shrinkToFit="0" vertical="top" wrapText="1"/>
    </xf>
    <xf borderId="106" fillId="21" fontId="9" numFmtId="167" xfId="0" applyAlignment="1" applyBorder="1" applyFill="1" applyFont="1" applyNumberFormat="1">
      <alignment horizontal="center" shrinkToFit="0" vertical="center" wrapText="1"/>
    </xf>
    <xf borderId="107" fillId="16" fontId="9" numFmtId="165" xfId="0" applyAlignment="1" applyBorder="1" applyFont="1" applyNumberFormat="1">
      <alignment horizontal="center" shrinkToFit="0" vertical="center" wrapText="1"/>
    </xf>
    <xf borderId="90" fillId="16" fontId="9" numFmtId="165" xfId="0" applyAlignment="1" applyBorder="1" applyFont="1" applyNumberFormat="1">
      <alignment horizontal="center" shrinkToFit="0" vertical="center" wrapText="1"/>
    </xf>
    <xf borderId="98" fillId="17" fontId="9" numFmtId="165" xfId="0" applyAlignment="1" applyBorder="1" applyFont="1" applyNumberFormat="1">
      <alignment horizontal="center" shrinkToFit="0" vertical="center" wrapText="1"/>
    </xf>
    <xf borderId="98" fillId="13" fontId="9" numFmtId="9" xfId="0" applyAlignment="1" applyBorder="1" applyFont="1" applyNumberFormat="1">
      <alignment horizontal="center" shrinkToFit="0" vertical="center" wrapText="1"/>
    </xf>
    <xf borderId="98" fillId="13" fontId="9" numFmtId="9" xfId="0" applyAlignment="1" applyBorder="1" applyFont="1" applyNumberFormat="1">
      <alignment horizontal="center" shrinkToFit="0" vertical="top" wrapText="1"/>
    </xf>
    <xf borderId="108" fillId="16" fontId="9" numFmtId="9" xfId="0" applyAlignment="1" applyBorder="1" applyFont="1" applyNumberFormat="1">
      <alignment shrinkToFit="0" vertical="top" wrapText="1"/>
    </xf>
    <xf borderId="104" fillId="20" fontId="9" numFmtId="165" xfId="0" applyAlignment="1" applyBorder="1" applyFont="1" applyNumberFormat="1">
      <alignment shrinkToFit="0" vertical="top" wrapText="1"/>
    </xf>
    <xf borderId="104" fillId="20" fontId="9" numFmtId="10" xfId="0" applyAlignment="1" applyBorder="1" applyFont="1" applyNumberFormat="1">
      <alignment shrinkToFit="0" vertical="top" wrapText="1"/>
    </xf>
    <xf borderId="104" fillId="12" fontId="9" numFmtId="165" xfId="0" applyAlignment="1" applyBorder="1" applyFont="1" applyNumberFormat="1">
      <alignment shrinkToFit="0" vertical="top" wrapText="1"/>
    </xf>
    <xf borderId="104" fillId="13" fontId="9" numFmtId="166" xfId="0" applyAlignment="1" applyBorder="1" applyFont="1" applyNumberFormat="1">
      <alignment shrinkToFit="0" vertical="top" wrapText="1"/>
    </xf>
    <xf borderId="109" fillId="11" fontId="9" numFmtId="49" xfId="0" applyAlignment="1" applyBorder="1" applyFont="1" applyNumberFormat="1">
      <alignment shrinkToFit="0" vertical="top" wrapText="1"/>
    </xf>
    <xf borderId="110" fillId="11" fontId="1" numFmtId="0" xfId="0" applyAlignment="1" applyBorder="1" applyFont="1">
      <alignment shrinkToFit="0" vertical="top" wrapText="1"/>
    </xf>
    <xf borderId="111" fillId="11" fontId="1" numFmtId="0" xfId="0" applyAlignment="1" applyBorder="1" applyFont="1">
      <alignment shrinkToFit="0" vertical="top" wrapText="1"/>
    </xf>
    <xf borderId="101" fillId="11" fontId="1" numFmtId="0" xfId="0" applyAlignment="1" applyBorder="1" applyFont="1">
      <alignment shrinkToFit="0" vertical="top" wrapText="1"/>
    </xf>
    <xf borderId="101" fillId="11" fontId="1" numFmtId="165" xfId="0" applyAlignment="1" applyBorder="1" applyFont="1" applyNumberFormat="1">
      <alignment shrinkToFit="0" vertical="top" wrapText="1"/>
    </xf>
    <xf borderId="112" fillId="11" fontId="1" numFmtId="165" xfId="0" applyAlignment="1" applyBorder="1" applyFont="1" applyNumberFormat="1">
      <alignment shrinkToFit="0" vertical="top" wrapText="1"/>
    </xf>
    <xf borderId="113" fillId="11" fontId="1" numFmtId="0" xfId="0" applyAlignment="1" applyBorder="1" applyFont="1">
      <alignment shrinkToFit="0" vertical="top" wrapText="1"/>
    </xf>
    <xf borderId="114" fillId="11" fontId="1" numFmtId="9" xfId="0" applyAlignment="1" applyBorder="1" applyFont="1" applyNumberFormat="1">
      <alignment shrinkToFit="0" vertical="top" wrapText="1"/>
    </xf>
    <xf borderId="111" fillId="11" fontId="1" numFmtId="165" xfId="0" applyAlignment="1" applyBorder="1" applyFont="1" applyNumberFormat="1">
      <alignment shrinkToFit="0" vertical="top" wrapText="1"/>
    </xf>
    <xf borderId="111" fillId="11" fontId="1" numFmtId="10" xfId="0" applyAlignment="1" applyBorder="1" applyFont="1" applyNumberFormat="1">
      <alignment shrinkToFit="0" vertical="top" wrapText="1"/>
    </xf>
    <xf borderId="111" fillId="12" fontId="1" numFmtId="165" xfId="0" applyAlignment="1" applyBorder="1" applyFont="1" applyNumberFormat="1">
      <alignment shrinkToFit="0" vertical="top" wrapText="1"/>
    </xf>
    <xf borderId="111" fillId="13" fontId="1" numFmtId="166" xfId="0" applyAlignment="1" applyBorder="1" applyFont="1" applyNumberFormat="1">
      <alignment shrinkToFit="0" vertical="top" wrapText="1"/>
    </xf>
    <xf borderId="115" fillId="11" fontId="9" numFmtId="49" xfId="0" applyAlignment="1" applyBorder="1" applyFont="1" applyNumberFormat="1">
      <alignment shrinkToFit="0" vertical="top" wrapText="1"/>
    </xf>
    <xf borderId="116" fillId="11" fontId="1" numFmtId="0" xfId="0" applyAlignment="1" applyBorder="1" applyFont="1">
      <alignment shrinkToFit="0" vertical="top" wrapText="1"/>
    </xf>
    <xf borderId="84" fillId="11" fontId="1" numFmtId="0" xfId="0" applyAlignment="1" applyBorder="1" applyFont="1">
      <alignment shrinkToFit="0" vertical="top" wrapText="1"/>
    </xf>
    <xf borderId="84" fillId="11" fontId="1" numFmtId="165" xfId="0" applyAlignment="1" applyBorder="1" applyFont="1" applyNumberFormat="1">
      <alignment shrinkToFit="0" vertical="top" wrapText="1"/>
    </xf>
    <xf borderId="117" fillId="11" fontId="1" numFmtId="0" xfId="0" applyAlignment="1" applyBorder="1" applyFont="1">
      <alignment shrinkToFit="0" vertical="top" wrapText="1"/>
    </xf>
    <xf borderId="82" fillId="11" fontId="1" numFmtId="0" xfId="0" applyAlignment="1" applyBorder="1" applyFont="1">
      <alignment shrinkToFit="0" vertical="top" wrapText="1"/>
    </xf>
    <xf borderId="84" fillId="11" fontId="1" numFmtId="9" xfId="0" applyAlignment="1" applyBorder="1" applyFont="1" applyNumberFormat="1">
      <alignment shrinkToFit="0" vertical="top" wrapText="1"/>
    </xf>
    <xf borderId="84" fillId="11" fontId="1" numFmtId="10" xfId="0" applyAlignment="1" applyBorder="1" applyFont="1" applyNumberFormat="1">
      <alignment shrinkToFit="0" vertical="top" wrapText="1"/>
    </xf>
    <xf borderId="84" fillId="12" fontId="1" numFmtId="165" xfId="0" applyAlignment="1" applyBorder="1" applyFont="1" applyNumberFormat="1">
      <alignment shrinkToFit="0" vertical="top" wrapText="1"/>
    </xf>
    <xf borderId="84" fillId="13" fontId="1" numFmtId="166" xfId="0" applyAlignment="1" applyBorder="1" applyFont="1" applyNumberFormat="1">
      <alignment shrinkToFit="0" vertical="top" wrapText="1"/>
    </xf>
    <xf borderId="84" fillId="11" fontId="2" numFmtId="49" xfId="0" applyAlignment="1" applyBorder="1" applyFont="1" applyNumberFormat="1">
      <alignment horizontal="center" shrinkToFit="0" vertical="center" wrapText="1"/>
    </xf>
    <xf borderId="87" fillId="11" fontId="1" numFmtId="165" xfId="0" applyAlignment="1" applyBorder="1" applyFont="1" applyNumberFormat="1">
      <alignment shrinkToFit="0" vertical="top" wrapText="1"/>
    </xf>
    <xf borderId="88" fillId="11" fontId="1" numFmtId="165" xfId="0" applyAlignment="1" applyBorder="1" applyFont="1" applyNumberFormat="1">
      <alignment shrinkToFit="0" vertical="top" wrapText="1"/>
    </xf>
    <xf borderId="88" fillId="11" fontId="1" numFmtId="168" xfId="0" applyAlignment="1" applyBorder="1" applyFont="1" applyNumberFormat="1">
      <alignment shrinkToFit="0" vertical="top" wrapText="1"/>
    </xf>
    <xf borderId="88" fillId="11" fontId="1" numFmtId="0" xfId="0" applyAlignment="1" applyBorder="1" applyFont="1">
      <alignment shrinkToFit="0" vertical="top" wrapText="1"/>
    </xf>
    <xf borderId="88" fillId="11" fontId="1" numFmtId="9" xfId="0" applyAlignment="1" applyBorder="1" applyFont="1" applyNumberFormat="1">
      <alignment shrinkToFit="0" vertical="top" wrapText="1"/>
    </xf>
    <xf borderId="88" fillId="22" fontId="1" numFmtId="165" xfId="0" applyAlignment="1" applyBorder="1" applyFill="1" applyFont="1" applyNumberFormat="1">
      <alignment shrinkToFit="0" vertical="top" wrapText="1"/>
    </xf>
    <xf borderId="88" fillId="19" fontId="1" numFmtId="165" xfId="0" applyAlignment="1" applyBorder="1" applyFont="1" applyNumberFormat="1">
      <alignment shrinkToFit="0" vertical="top" wrapText="1"/>
    </xf>
    <xf borderId="84" fillId="11" fontId="16" numFmtId="49" xfId="0" applyAlignment="1" applyBorder="1" applyFont="1" applyNumberFormat="1">
      <alignment horizontal="center" shrinkToFit="0" vertical="center" wrapText="1"/>
    </xf>
    <xf borderId="84" fillId="11" fontId="1" numFmtId="2" xfId="0" applyAlignment="1" applyBorder="1" applyFont="1" applyNumberFormat="1">
      <alignment shrinkToFit="0" vertical="top" wrapText="1"/>
    </xf>
    <xf borderId="84" fillId="11" fontId="1" numFmtId="169" xfId="0" applyAlignment="1" applyBorder="1" applyFont="1" applyNumberFormat="1">
      <alignment shrinkToFit="0" vertical="top" wrapText="1"/>
    </xf>
    <xf borderId="84" fillId="11" fontId="1" numFmtId="168" xfId="0" applyAlignment="1" applyBorder="1" applyFont="1" applyNumberFormat="1">
      <alignment shrinkToFit="0" vertical="top" wrapText="1"/>
    </xf>
    <xf borderId="84" fillId="22" fontId="1" numFmtId="165" xfId="0" applyAlignment="1" applyBorder="1" applyFont="1" applyNumberFormat="1">
      <alignment shrinkToFit="0" vertical="top" wrapText="1"/>
    </xf>
    <xf borderId="84" fillId="19" fontId="1" numFmtId="165" xfId="0" applyAlignment="1" applyBorder="1" applyFont="1" applyNumberFormat="1">
      <alignment shrinkToFit="0" vertical="top" wrapText="1"/>
    </xf>
    <xf borderId="84" fillId="13" fontId="1" numFmtId="165" xfId="0" applyAlignment="1" applyBorder="1" applyFont="1" applyNumberFormat="1">
      <alignment shrinkToFit="0" vertical="top" wrapText="1"/>
    </xf>
    <xf borderId="115" fillId="11" fontId="9" numFmtId="49" xfId="0" applyAlignment="1" applyBorder="1" applyFont="1" applyNumberFormat="1">
      <alignment shrinkToFit="0" vertical="top" wrapText="0"/>
    </xf>
    <xf borderId="116" fillId="11" fontId="1" numFmtId="0" xfId="0" applyAlignment="1" applyBorder="1" applyFont="1">
      <alignment shrinkToFit="0" vertical="top" wrapText="0"/>
    </xf>
    <xf borderId="84" fillId="11" fontId="1" numFmtId="0" xfId="0" applyAlignment="1" applyBorder="1" applyFont="1">
      <alignment shrinkToFit="0" vertical="top" wrapText="0"/>
    </xf>
    <xf borderId="115" fillId="23" fontId="9" numFmtId="49" xfId="0" applyAlignment="1" applyBorder="1" applyFill="1" applyFont="1" applyNumberFormat="1">
      <alignment shrinkToFit="0" vertical="top" wrapText="0"/>
    </xf>
    <xf borderId="116" fillId="23" fontId="1" numFmtId="0" xfId="0" applyAlignment="1" applyBorder="1" applyFont="1">
      <alignment shrinkToFit="0" vertical="top" wrapText="0"/>
    </xf>
    <xf borderId="84" fillId="23" fontId="1" numFmtId="0" xfId="0" applyAlignment="1" applyBorder="1" applyFont="1">
      <alignment shrinkToFit="0" vertical="top" wrapText="0"/>
    </xf>
    <xf borderId="84" fillId="11" fontId="1" numFmtId="9" xfId="0" applyAlignment="1" applyBorder="1" applyFont="1" applyNumberFormat="1">
      <alignment shrinkToFit="0" vertical="top" wrapText="0"/>
    </xf>
    <xf borderId="84" fillId="11" fontId="1" numFmtId="49" xfId="0" applyAlignment="1" applyBorder="1" applyFont="1" applyNumberFormat="1">
      <alignment shrinkToFit="0" vertical="top" wrapText="0"/>
    </xf>
    <xf borderId="84" fillId="23" fontId="1" numFmtId="49" xfId="0" applyAlignment="1" applyBorder="1" applyFont="1" applyNumberFormat="1">
      <alignment shrinkToFit="0" vertical="top" wrapText="0"/>
    </xf>
    <xf borderId="84" fillId="11" fontId="11" numFmtId="165" xfId="0" applyAlignment="1" applyBorder="1" applyFont="1" applyNumberFormat="1">
      <alignment shrinkToFit="0" vertical="top" wrapText="1"/>
    </xf>
    <xf borderId="84" fillId="12" fontId="11" numFmtId="165" xfId="0" applyAlignment="1" applyBorder="1" applyFont="1" applyNumberFormat="1">
      <alignment shrinkToFit="0" vertical="top" wrapText="1"/>
    </xf>
    <xf borderId="84" fillId="13" fontId="16" numFmtId="165" xfId="0" applyAlignment="1" applyBorder="1" applyFont="1" applyNumberFormat="1">
      <alignment shrinkToFit="0" vertical="top" wrapText="1"/>
    </xf>
    <xf borderId="84" fillId="12" fontId="16" numFmtId="165" xfId="0" applyAlignment="1" applyBorder="1" applyFont="1" applyNumberFormat="1">
      <alignment shrinkToFit="0" vertical="top" wrapText="1"/>
    </xf>
    <xf borderId="84" fillId="13" fontId="1" numFmtId="10" xfId="0" applyAlignment="1" applyBorder="1" applyFont="1" applyNumberFormat="1">
      <alignment shrinkToFit="0" vertical="top" wrapText="1"/>
    </xf>
    <xf borderId="84" fillId="11" fontId="17" numFmtId="165" xfId="0" applyAlignment="1" applyBorder="1" applyFont="1" applyNumberFormat="1">
      <alignment shrinkToFit="0" vertical="top" wrapText="1"/>
    </xf>
    <xf borderId="118" fillId="11" fontId="1" numFmtId="0" xfId="0" applyAlignment="1" applyBorder="1" applyFont="1">
      <alignment shrinkToFit="0" vertical="top" wrapText="0"/>
    </xf>
    <xf borderId="119" fillId="11" fontId="1" numFmtId="0" xfId="0" applyAlignment="1" applyBorder="1" applyFont="1">
      <alignment shrinkToFit="0" vertical="top" wrapText="0"/>
    </xf>
    <xf borderId="119" fillId="11" fontId="1" numFmtId="165" xfId="0" applyAlignment="1" applyBorder="1" applyFont="1" applyNumberFormat="1">
      <alignment shrinkToFit="0" vertical="top" wrapText="0"/>
    </xf>
    <xf borderId="119" fillId="12" fontId="1" numFmtId="165" xfId="0" applyAlignment="1" applyBorder="1" applyFont="1" applyNumberFormat="1">
      <alignment shrinkToFit="0" vertical="top" wrapText="0"/>
    </xf>
    <xf borderId="119" fillId="13" fontId="1" numFmtId="0" xfId="0" applyAlignment="1" applyBorder="1" applyFont="1">
      <alignment shrinkToFit="0" vertical="top" wrapText="0"/>
    </xf>
    <xf borderId="120" fillId="11" fontId="1" numFmtId="0" xfId="0" applyAlignment="1" applyBorder="1" applyFont="1">
      <alignment shrinkToFit="0" vertical="top" wrapText="0"/>
    </xf>
    <xf borderId="121" fillId="11" fontId="1" numFmtId="0" xfId="0" applyAlignment="1" applyBorder="1" applyFont="1">
      <alignment shrinkToFit="0" vertical="top" wrapText="1"/>
    </xf>
    <xf borderId="121" fillId="11" fontId="1" numFmtId="0" xfId="0" applyAlignment="1" applyBorder="1" applyFont="1">
      <alignment shrinkToFit="0" vertical="top" wrapText="0"/>
    </xf>
    <xf borderId="6" fillId="11" fontId="1" numFmtId="0" xfId="0" applyAlignment="1" applyBorder="1" applyFont="1">
      <alignment shrinkToFit="0" vertical="top" wrapText="0"/>
    </xf>
    <xf borderId="6" fillId="11" fontId="1" numFmtId="165" xfId="0" applyAlignment="1" applyBorder="1" applyFont="1" applyNumberFormat="1">
      <alignment shrinkToFit="0" vertical="top" wrapText="0"/>
    </xf>
    <xf borderId="6" fillId="12" fontId="1" numFmtId="165" xfId="0" applyAlignment="1" applyBorder="1" applyFont="1" applyNumberFormat="1">
      <alignment shrinkToFit="0" vertical="top" wrapText="0"/>
    </xf>
    <xf borderId="6" fillId="13" fontId="1" numFmtId="0" xfId="0" applyAlignment="1" applyBorder="1" applyFont="1">
      <alignment shrinkToFit="0" vertical="top" wrapText="0"/>
    </xf>
    <xf borderId="86" fillId="11" fontId="1" numFmtId="0" xfId="0" applyAlignment="1" applyBorder="1" applyFont="1">
      <alignment shrinkToFit="0" vertical="top" wrapText="0"/>
    </xf>
    <xf borderId="84" fillId="13" fontId="1" numFmtId="49" xfId="0" applyAlignment="1" applyBorder="1" applyFont="1" applyNumberFormat="1">
      <alignment horizontal="center" shrinkToFit="0" vertical="center" wrapText="1"/>
    </xf>
    <xf borderId="100" fillId="13" fontId="1" numFmtId="49" xfId="0" applyAlignment="1" applyBorder="1" applyFont="1" applyNumberFormat="1">
      <alignment horizontal="center" shrinkToFit="0" vertical="center" wrapText="1"/>
    </xf>
    <xf borderId="122" fillId="16" fontId="9" numFmtId="49" xfId="0" applyAlignment="1" applyBorder="1" applyFont="1" applyNumberFormat="1">
      <alignment horizontal="left" shrinkToFit="0" vertical="center" wrapText="1"/>
    </xf>
    <xf borderId="113" fillId="17" fontId="9" numFmtId="9" xfId="0" applyAlignment="1" applyBorder="1" applyFont="1" applyNumberFormat="1">
      <alignment horizontal="center" shrinkToFit="0" vertical="center" wrapText="1"/>
    </xf>
    <xf borderId="113" fillId="16" fontId="9" numFmtId="49" xfId="0" applyAlignment="1" applyBorder="1" applyFont="1" applyNumberFormat="1">
      <alignment shrinkToFit="0" vertical="center" wrapText="1"/>
    </xf>
    <xf borderId="123" fillId="16" fontId="9" numFmtId="49" xfId="0" applyAlignment="1" applyBorder="1" applyFont="1" applyNumberFormat="1">
      <alignment horizontal="center" shrinkToFit="0" vertical="center" wrapText="1"/>
    </xf>
    <xf borderId="83" fillId="16" fontId="9" numFmtId="49" xfId="0" applyAlignment="1" applyBorder="1" applyFont="1" applyNumberFormat="1">
      <alignment horizontal="center" shrinkToFit="0" vertical="center" wrapText="1"/>
    </xf>
    <xf borderId="124" fillId="16" fontId="9" numFmtId="49" xfId="0" applyAlignment="1" applyBorder="1" applyFont="1" applyNumberFormat="1">
      <alignment horizontal="center" shrinkToFit="0" vertical="center" wrapText="1"/>
    </xf>
    <xf borderId="125" fillId="11" fontId="2" numFmtId="49" xfId="0" applyAlignment="1" applyBorder="1" applyFont="1" applyNumberFormat="1">
      <alignment horizontal="center" shrinkToFit="0" vertical="center" wrapText="0"/>
    </xf>
    <xf borderId="69" fillId="11" fontId="1" numFmtId="0" xfId="0" applyAlignment="1" applyBorder="1" applyFont="1">
      <alignment shrinkToFit="0" vertical="top" wrapText="1"/>
    </xf>
    <xf borderId="68" fillId="11" fontId="1" numFmtId="0" xfId="0" applyAlignment="1" applyBorder="1" applyFont="1">
      <alignment shrinkToFit="0" vertical="top" wrapText="0"/>
    </xf>
    <xf borderId="84" fillId="24" fontId="9" numFmtId="0" xfId="0" applyAlignment="1" applyBorder="1" applyFill="1" applyFont="1">
      <alignment shrinkToFit="0" vertical="top" wrapText="1"/>
    </xf>
    <xf borderId="73" fillId="24" fontId="9" numFmtId="49" xfId="0" applyAlignment="1" applyBorder="1" applyFont="1" applyNumberFormat="1">
      <alignment shrinkToFit="0" vertical="top" wrapText="1"/>
    </xf>
    <xf borderId="84" fillId="24" fontId="9" numFmtId="10" xfId="0" applyAlignment="1" applyBorder="1" applyFont="1" applyNumberFormat="1">
      <alignment shrinkToFit="0" vertical="top" wrapText="1"/>
    </xf>
    <xf borderId="84" fillId="24" fontId="9" numFmtId="165" xfId="0" applyAlignment="1" applyBorder="1" applyFont="1" applyNumberFormat="1">
      <alignment shrinkToFit="0" vertical="top" wrapText="1"/>
    </xf>
    <xf borderId="84" fillId="24" fontId="9" numFmtId="166" xfId="0" applyAlignment="1" applyBorder="1" applyFont="1" applyNumberFormat="1">
      <alignment shrinkToFit="0" vertical="top" wrapText="1"/>
    </xf>
    <xf borderId="85" fillId="11" fontId="1" numFmtId="0" xfId="0" applyAlignment="1" applyBorder="1" applyFont="1">
      <alignment shrinkToFit="0" vertical="top" wrapText="0"/>
    </xf>
    <xf borderId="84" fillId="24" fontId="9" numFmtId="49" xfId="0" applyAlignment="1" applyBorder="1" applyFont="1" applyNumberFormat="1">
      <alignment shrinkToFit="0" vertical="top" wrapText="1"/>
    </xf>
    <xf borderId="126" fillId="24" fontId="9" numFmtId="9" xfId="0" applyAlignment="1" applyBorder="1" applyFont="1" applyNumberFormat="1">
      <alignment horizontal="center" shrinkToFit="0" vertical="top" wrapText="1"/>
    </xf>
    <xf borderId="127" fillId="24" fontId="9" numFmtId="49" xfId="0" applyAlignment="1" applyBorder="1" applyFont="1" applyNumberFormat="1">
      <alignment horizontal="center" shrinkToFit="0" vertical="top" wrapText="1"/>
    </xf>
    <xf borderId="104" fillId="24" fontId="9" numFmtId="0" xfId="0" applyAlignment="1" applyBorder="1" applyFont="1">
      <alignment shrinkToFit="0" vertical="top" wrapText="1"/>
    </xf>
    <xf borderId="104" fillId="24" fontId="9" numFmtId="165" xfId="0" applyAlignment="1" applyBorder="1" applyFont="1" applyNumberFormat="1">
      <alignment shrinkToFit="0" vertical="top" wrapText="1"/>
    </xf>
    <xf borderId="83" fillId="24" fontId="9" numFmtId="165" xfId="0" applyAlignment="1" applyBorder="1" applyFont="1" applyNumberFormat="1">
      <alignment horizontal="center" shrinkToFit="0" vertical="top" wrapText="1"/>
    </xf>
    <xf borderId="104" fillId="24" fontId="9" numFmtId="9" xfId="0" applyAlignment="1" applyBorder="1" applyFont="1" applyNumberFormat="1">
      <alignment shrinkToFit="0" vertical="top" wrapText="1"/>
    </xf>
    <xf borderId="104" fillId="24" fontId="9" numFmtId="10" xfId="0" applyAlignment="1" applyBorder="1" applyFont="1" applyNumberFormat="1">
      <alignment shrinkToFit="0" vertical="top" wrapText="1"/>
    </xf>
    <xf borderId="104" fillId="24" fontId="9" numFmtId="166" xfId="0" applyAlignment="1" applyBorder="1" applyFont="1" applyNumberFormat="1">
      <alignment shrinkToFit="0" vertical="top" wrapText="1"/>
    </xf>
    <xf borderId="128" fillId="11" fontId="1" numFmtId="165" xfId="0" applyAlignment="1" applyBorder="1" applyFont="1" applyNumberFormat="1">
      <alignment shrinkToFit="0" vertical="top" wrapText="1"/>
    </xf>
    <xf borderId="119" fillId="11" fontId="1" numFmtId="0" xfId="0" applyAlignment="1" applyBorder="1" applyFont="1">
      <alignment shrinkToFit="0" vertical="top" wrapText="1"/>
    </xf>
    <xf borderId="111" fillId="11" fontId="1" numFmtId="166" xfId="0" applyAlignment="1" applyBorder="1" applyFont="1" applyNumberFormat="1">
      <alignment shrinkToFit="0" vertical="top" wrapText="1"/>
    </xf>
    <xf borderId="83" fillId="11" fontId="1" numFmtId="0" xfId="0" applyAlignment="1" applyBorder="1" applyFont="1">
      <alignment shrinkToFit="0" vertical="top" wrapText="1"/>
    </xf>
    <xf borderId="84" fillId="11" fontId="1" numFmtId="166" xfId="0" applyAlignment="1" applyBorder="1" applyFont="1" applyNumberFormat="1">
      <alignment shrinkToFit="0" vertical="top" wrapText="1"/>
    </xf>
    <xf borderId="85" fillId="14" fontId="1" numFmtId="0" xfId="0" applyAlignment="1" applyBorder="1" applyFont="1">
      <alignment shrinkToFit="0" vertical="top" wrapText="0"/>
    </xf>
    <xf borderId="6" fillId="14" fontId="1" numFmtId="0" xfId="0" applyAlignment="1" applyBorder="1" applyFont="1">
      <alignment shrinkToFit="0" vertical="top" wrapText="0"/>
    </xf>
    <xf borderId="116" fillId="25" fontId="1" numFmtId="0" xfId="0" applyAlignment="1" applyBorder="1" applyFill="1" applyFont="1">
      <alignment shrinkToFit="0" vertical="top" wrapText="0"/>
    </xf>
    <xf borderId="84" fillId="25" fontId="1" numFmtId="0" xfId="0" applyAlignment="1" applyBorder="1" applyFont="1">
      <alignment shrinkToFit="0" vertical="top" wrapText="0"/>
    </xf>
    <xf borderId="84" fillId="25" fontId="1" numFmtId="9" xfId="0" applyAlignment="1" applyBorder="1" applyFont="1" applyNumberFormat="1">
      <alignment shrinkToFit="0" vertical="top" wrapText="0"/>
    </xf>
    <xf borderId="84" fillId="25" fontId="1" numFmtId="49" xfId="0" applyAlignment="1" applyBorder="1" applyFont="1" applyNumberFormat="1">
      <alignment shrinkToFit="0" vertical="top" wrapText="0"/>
    </xf>
    <xf borderId="115" fillId="26" fontId="9" numFmtId="49" xfId="0" applyAlignment="1" applyBorder="1" applyFill="1" applyFont="1" applyNumberFormat="1">
      <alignment shrinkToFit="0" vertical="top" wrapText="0"/>
    </xf>
    <xf borderId="116" fillId="26" fontId="1" numFmtId="0" xfId="0" applyAlignment="1" applyBorder="1" applyFont="1">
      <alignment shrinkToFit="0" vertical="top" wrapText="0"/>
    </xf>
    <xf borderId="84" fillId="26" fontId="1" numFmtId="0" xfId="0" applyAlignment="1" applyBorder="1" applyFont="1">
      <alignment shrinkToFit="0" vertical="top" wrapText="0"/>
    </xf>
    <xf borderId="84" fillId="26" fontId="1" numFmtId="49" xfId="0" applyAlignment="1" applyBorder="1" applyFont="1" applyNumberFormat="1">
      <alignment shrinkToFit="0" vertical="top" wrapText="0"/>
    </xf>
    <xf borderId="84" fillId="26" fontId="1" numFmtId="9" xfId="0" applyAlignment="1" applyBorder="1" applyFont="1" applyNumberFormat="1">
      <alignment shrinkToFit="0" vertical="top" wrapText="0"/>
    </xf>
    <xf borderId="84" fillId="11" fontId="11" numFmtId="10" xfId="0" applyAlignment="1" applyBorder="1" applyFont="1" applyNumberFormat="1">
      <alignment shrinkToFit="0" vertical="top" wrapText="1"/>
    </xf>
    <xf borderId="84" fillId="11" fontId="11" numFmtId="166" xfId="0" applyAlignment="1" applyBorder="1" applyFont="1" applyNumberFormat="1">
      <alignment shrinkToFit="0" vertical="top" wrapText="1"/>
    </xf>
    <xf borderId="85" fillId="26" fontId="1" numFmtId="0" xfId="0" applyAlignment="1" applyBorder="1" applyFont="1">
      <alignment shrinkToFit="0" vertical="top" wrapText="0"/>
    </xf>
    <xf borderId="6" fillId="26" fontId="1" numFmtId="0" xfId="0" applyAlignment="1" applyBorder="1" applyFont="1">
      <alignment shrinkToFit="0" vertical="top" wrapText="0"/>
    </xf>
    <xf borderId="84" fillId="11" fontId="2" numFmtId="165" xfId="0" applyAlignment="1" applyBorder="1" applyFont="1" applyNumberFormat="1">
      <alignment shrinkToFit="0" vertical="top" wrapText="1"/>
    </xf>
    <xf borderId="84" fillId="11" fontId="2" numFmtId="10" xfId="0" applyAlignment="1" applyBorder="1" applyFont="1" applyNumberFormat="1">
      <alignment shrinkToFit="0" vertical="top" wrapText="1"/>
    </xf>
    <xf borderId="84" fillId="11" fontId="2" numFmtId="166" xfId="0" applyAlignment="1" applyBorder="1" applyFont="1" applyNumberFormat="1">
      <alignment shrinkToFit="0" vertical="top" wrapText="1"/>
    </xf>
    <xf borderId="84" fillId="11" fontId="11" numFmtId="9" xfId="0" applyAlignment="1" applyBorder="1" applyFont="1" applyNumberFormat="1">
      <alignment shrinkToFit="0" vertical="top" wrapText="1"/>
    </xf>
    <xf borderId="84" fillId="11" fontId="2" numFmtId="9" xfId="0" applyAlignment="1" applyBorder="1" applyFont="1" applyNumberFormat="1">
      <alignment shrinkToFit="0" vertical="top" wrapText="1"/>
    </xf>
    <xf borderId="84" fillId="27" fontId="1" numFmtId="9" xfId="0" applyAlignment="1" applyBorder="1" applyFill="1" applyFont="1" applyNumberFormat="1">
      <alignment shrinkToFit="0" vertical="top" wrapText="1"/>
    </xf>
    <xf borderId="84" fillId="27" fontId="1" numFmtId="165" xfId="0" applyAlignment="1" applyBorder="1" applyFont="1" applyNumberFormat="1">
      <alignment shrinkToFit="0" vertical="top" wrapText="1"/>
    </xf>
    <xf borderId="84" fillId="24" fontId="9" numFmtId="49" xfId="0" applyAlignment="1" applyBorder="1" applyFont="1" applyNumberFormat="1">
      <alignment horizontal="center" shrinkToFit="0" vertical="top" wrapText="1"/>
    </xf>
    <xf borderId="104" fillId="24" fontId="9" numFmtId="164" xfId="0" applyAlignment="1" applyBorder="1" applyFont="1" applyNumberFormat="1">
      <alignment shrinkToFit="0" vertical="top" wrapText="1"/>
    </xf>
    <xf borderId="104" fillId="24" fontId="9" numFmtId="49" xfId="0" applyAlignment="1" applyBorder="1" applyFont="1" applyNumberFormat="1">
      <alignment shrinkToFit="0" vertical="top" wrapText="1"/>
    </xf>
    <xf borderId="87" fillId="11" fontId="1" numFmtId="0" xfId="0" applyAlignment="1" applyBorder="1" applyFont="1">
      <alignment shrinkToFit="0" vertical="top" wrapText="1"/>
    </xf>
    <xf borderId="89" fillId="11" fontId="1" numFmtId="0" xfId="0" applyAlignment="1" applyBorder="1" applyFont="1">
      <alignment shrinkToFit="0" vertical="top" wrapText="1"/>
    </xf>
    <xf borderId="84" fillId="11" fontId="1" numFmtId="49" xfId="0" applyAlignment="1" applyBorder="1" applyFont="1" applyNumberFormat="1">
      <alignment shrinkToFit="0" vertical="top" wrapText="1"/>
    </xf>
    <xf borderId="84" fillId="24" fontId="9" numFmtId="9" xfId="0" applyAlignment="1" applyBorder="1" applyFont="1" applyNumberFormat="1">
      <alignment shrinkToFit="0" vertical="top" wrapText="1"/>
    </xf>
    <xf borderId="65" fillId="11" fontId="6" numFmtId="49" xfId="0" applyAlignment="1" applyBorder="1" applyFont="1" applyNumberFormat="1">
      <alignment horizontal="center" shrinkToFit="0" vertical="center" wrapText="1"/>
    </xf>
    <xf borderId="68" fillId="11" fontId="18" numFmtId="165" xfId="0" applyAlignment="1" applyBorder="1" applyFont="1" applyNumberFormat="1">
      <alignment shrinkToFit="0" vertical="top" wrapText="1"/>
    </xf>
    <xf borderId="68" fillId="11" fontId="18" numFmtId="0" xfId="0" applyAlignment="1" applyBorder="1" applyFont="1">
      <alignment shrinkToFit="0" vertical="top" wrapText="1"/>
    </xf>
    <xf borderId="69" fillId="11" fontId="18" numFmtId="0" xfId="0" applyAlignment="1" applyBorder="1" applyFont="1">
      <alignment shrinkToFit="0" vertical="top" wrapText="1"/>
    </xf>
    <xf borderId="69" fillId="12" fontId="18" numFmtId="0" xfId="0" applyAlignment="1" applyBorder="1" applyFont="1">
      <alignment shrinkToFit="0" vertical="top" wrapText="1"/>
    </xf>
    <xf borderId="69" fillId="13" fontId="18" numFmtId="0" xfId="0" applyAlignment="1" applyBorder="1" applyFont="1">
      <alignment shrinkToFit="0" vertical="top" wrapText="1"/>
    </xf>
    <xf borderId="70" fillId="11" fontId="18" numFmtId="0" xfId="0" applyAlignment="1" applyBorder="1" applyFont="1">
      <alignment shrinkToFit="0" vertical="top" wrapText="1"/>
    </xf>
    <xf borderId="129" fillId="11" fontId="1" numFmtId="0" xfId="0" applyAlignment="1" applyBorder="1" applyFont="1">
      <alignment shrinkToFit="0" vertical="top" wrapText="1"/>
    </xf>
    <xf borderId="91" fillId="16" fontId="9" numFmtId="49" xfId="0" applyAlignment="1" applyBorder="1" applyFont="1" applyNumberFormat="1">
      <alignment horizontal="center" shrinkToFit="0" vertical="center" wrapText="1"/>
    </xf>
    <xf borderId="92" fillId="16" fontId="9" numFmtId="49" xfId="0" applyAlignment="1" applyBorder="1" applyFont="1" applyNumberFormat="1">
      <alignment horizontal="center" shrinkToFit="0" vertical="center" wrapText="1"/>
    </xf>
    <xf borderId="103" fillId="16" fontId="9" numFmtId="49" xfId="0" applyAlignment="1" applyBorder="1" applyFont="1" applyNumberFormat="1">
      <alignment horizontal="center" shrinkToFit="0" vertical="center" wrapText="1"/>
    </xf>
    <xf borderId="130" fillId="16" fontId="9" numFmtId="166" xfId="0" applyAlignment="1" applyBorder="1" applyFont="1" applyNumberFormat="1">
      <alignment shrinkToFit="0" vertical="top" wrapText="1"/>
    </xf>
    <xf borderId="97" fillId="16" fontId="9" numFmtId="49" xfId="0" applyAlignment="1" applyBorder="1" applyFont="1" applyNumberFormat="1">
      <alignment shrinkToFit="0" vertical="top" wrapText="1"/>
    </xf>
    <xf borderId="98" fillId="17" fontId="9" numFmtId="165" xfId="0" applyAlignment="1" applyBorder="1" applyFont="1" applyNumberFormat="1">
      <alignment horizontal="center" shrinkToFit="0" vertical="top" wrapText="1"/>
    </xf>
    <xf borderId="98" fillId="16" fontId="9" numFmtId="9" xfId="0" applyAlignment="1" applyBorder="1" applyFont="1" applyNumberFormat="1">
      <alignment horizontal="center" shrinkToFit="0" vertical="top" wrapText="1"/>
    </xf>
    <xf borderId="84" fillId="17" fontId="9" numFmtId="49" xfId="0" applyAlignment="1" applyBorder="1" applyFont="1" applyNumberFormat="1">
      <alignment horizontal="center" shrinkToFit="0" vertical="top" wrapText="1"/>
    </xf>
    <xf borderId="100" fillId="17" fontId="9" numFmtId="49" xfId="0" applyAlignment="1" applyBorder="1" applyFont="1" applyNumberFormat="1">
      <alignment horizontal="center" shrinkToFit="0" vertical="top" wrapText="1"/>
    </xf>
    <xf borderId="106" fillId="17" fontId="9" numFmtId="167" xfId="0" applyAlignment="1" applyBorder="1" applyFont="1" applyNumberFormat="1">
      <alignment horizontal="center" shrinkToFit="0" vertical="center" wrapText="1"/>
    </xf>
    <xf borderId="98" fillId="16" fontId="9" numFmtId="165" xfId="0" applyAlignment="1" applyBorder="1" applyFont="1" applyNumberFormat="1">
      <alignment horizontal="center" shrinkToFit="0" vertical="center" wrapText="1"/>
    </xf>
    <xf borderId="63" fillId="28" fontId="9" numFmtId="167" xfId="0" applyAlignment="1" applyBorder="1" applyFill="1" applyFont="1" applyNumberFormat="1">
      <alignment horizontal="center" shrinkToFit="0" vertical="center" wrapText="1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28</xdr:col>
      <xdr:colOff>428625</xdr:colOff>
      <xdr:row>21</xdr:row>
      <xdr:rowOff>28575</xdr:rowOff>
    </xdr:from>
    <xdr:ext cx="11039475" cy="8886825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3" name="Shape 3"/>
          <xdr:cNvGrpSpPr/>
        </xdr:nvGrpSpPr>
        <xdr:grpSpPr>
          <a:xfrm>
            <a:off x="0" y="0"/>
            <a:ext cx="10692000" cy="7560000"/>
            <a:chOff x="0" y="0"/>
            <a:chExt cx="10691991" cy="7560001"/>
          </a:xfrm>
        </xdr:grpSpPr>
        <xdr:sp>
          <xdr:nvSpPr>
            <xdr:cNvPr id="4" name="Shape 4"/>
            <xdr:cNvSpPr/>
          </xdr:nvSpPr>
          <xdr:spPr>
            <a:xfrm>
              <a:off x="0" y="0"/>
              <a:ext cx="10691975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0" y="0"/>
              <a:ext cx="10691991" cy="7560001"/>
              <a:chOff x="-1853999" y="-1410665"/>
              <a:chExt cx="12732425" cy="8885666"/>
            </a:xfrm>
          </xdr:grpSpPr>
          <xdr:sp>
            <xdr:nvSpPr>
              <xdr:cNvPr id="6" name="Shape 6"/>
              <xdr:cNvSpPr/>
            </xdr:nvSpPr>
            <xdr:spPr>
              <a:xfrm>
                <a:off x="-1853999" y="-1410665"/>
                <a:ext cx="12732425" cy="88856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-19051" y="7086061"/>
                <a:ext cx="10171926" cy="388940"/>
                <a:chOff x="-19050" y="-23813"/>
                <a:chExt cx="10171925" cy="388939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0" y="0"/>
                  <a:ext cx="10133825" cy="365126"/>
                </a:xfrm>
                <a:prstGeom prst="roundRect">
                  <a:avLst>
                    <a:gd fmla="val 0" name="adj"/>
                  </a:avLst>
                </a:prstGeom>
                <a:solidFill>
                  <a:srgbClr val="000000">
                    <a:alpha val="0"/>
                  </a:srgbClr>
                </a:solidFill>
                <a:ln>
                  <a:noFill/>
                </a:ln>
              </xdr:spPr>
              <xdr:txBody>
                <a:bodyPr anchorCtr="0" anchor="t" bIns="45700" lIns="91425" spcFirstLastPara="1" rIns="91425" wrap="square" tIns="45700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100"/>
                    <a:buFont typeface="Arial"/>
                    <a:buNone/>
                  </a:pPr>
                  <a:r>
                    <a:t/>
                  </a:r>
                  <a:endParaRPr sz="1100"/>
                </a:p>
              </xdr:txBody>
            </xdr:sp>
            <xdr:sp>
              <xdr:nvSpPr>
                <xdr:cNvPr id="9" name="Shape 9"/>
                <xdr:cNvSpPr txBox="1"/>
              </xdr:nvSpPr>
              <xdr:spPr>
                <a:xfrm>
                  <a:off x="-19050" y="-23813"/>
                  <a:ext cx="10171925" cy="365126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t" bIns="50800" lIns="50800" spcFirstLastPara="1" rIns="50800" wrap="square" tIns="50800">
                  <a:spAutoFit/>
                </a:bodyPr>
                <a:lstStyle/>
                <a:p>
                  <a:pPr indent="0" lvl="0" marL="0" marR="0" rtl="0" algn="ctr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1200"/>
                    <a:buFont typeface="Helvetica Neue"/>
                    <a:buNone/>
                  </a:pPr>
                  <a:r>
                    <a:rPr b="0" i="0" lang="en-US" sz="1200" u="none" cap="none" strike="noStrike">
                      <a:solidFill>
                        <a:srgbClr val="000000"/>
                      </a:solidFill>
                      <a:latin typeface="Helvetica Neue"/>
                      <a:ea typeface="Helvetica Neue"/>
                      <a:cs typeface="Helvetica Neue"/>
                      <a:sym typeface="Helvetica Neue"/>
                    </a:rPr>
                    <a:t>說明</a:t>
                  </a:r>
                  <a:endParaRPr sz="1400"/>
                </a:p>
              </xdr:txBody>
            </xdr:sp>
          </xdr:grpSp>
        </xdr:grpSp>
      </xdr:grpSp>
    </xdr:grp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33.57"/>
    <col customWidth="1" min="5" max="24" width="10.0"/>
  </cols>
  <sheetData>
    <row r="1" ht="12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5"/>
      <c r="B2" s="4"/>
      <c r="C2" s="4"/>
      <c r="D2" s="4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9.5" customHeight="1">
      <c r="A3" s="5"/>
      <c r="B3" s="7" t="s">
        <v>0</v>
      </c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5"/>
      <c r="B4" s="4"/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5"/>
      <c r="B5" s="4"/>
      <c r="C5" s="4"/>
      <c r="D5" s="4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5"/>
      <c r="B6" s="4"/>
      <c r="C6" s="4"/>
      <c r="D6" s="4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5"/>
      <c r="B7" s="8" t="s">
        <v>1</v>
      </c>
      <c r="C7" s="8" t="s">
        <v>2</v>
      </c>
      <c r="D7" s="8" t="s">
        <v>3</v>
      </c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5"/>
      <c r="B8" s="4"/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5"/>
      <c r="B9" s="9" t="s">
        <v>4</v>
      </c>
      <c r="C9" s="10"/>
      <c r="D9" s="10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5"/>
      <c r="B10" s="11"/>
      <c r="C10" s="12" t="s">
        <v>5</v>
      </c>
      <c r="D10" s="13" t="s">
        <v>6</v>
      </c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5"/>
      <c r="B11" s="10" t="s">
        <v>7</v>
      </c>
      <c r="C11" s="10"/>
      <c r="D11" s="10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5"/>
      <c r="B12" s="11"/>
      <c r="C12" s="11" t="s">
        <v>8</v>
      </c>
      <c r="D12" s="14" t="s">
        <v>9</v>
      </c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5"/>
      <c r="B13" s="10" t="s">
        <v>10</v>
      </c>
      <c r="C13" s="10"/>
      <c r="D13" s="10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5"/>
      <c r="B14" s="11"/>
      <c r="C14" s="11" t="s">
        <v>5</v>
      </c>
      <c r="D14" s="14" t="s">
        <v>10</v>
      </c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5"/>
      <c r="B15" s="10" t="s">
        <v>11</v>
      </c>
      <c r="C15" s="10"/>
      <c r="D15" s="10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5"/>
      <c r="B16" s="11"/>
      <c r="C16" s="11" t="s">
        <v>5</v>
      </c>
      <c r="D16" s="14" t="s">
        <v>11</v>
      </c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5"/>
      <c r="B17" s="10" t="s">
        <v>12</v>
      </c>
      <c r="C17" s="10"/>
      <c r="D17" s="10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5"/>
      <c r="B18" s="11"/>
      <c r="C18" s="11" t="s">
        <v>5</v>
      </c>
      <c r="D18" s="14" t="s">
        <v>12</v>
      </c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5"/>
      <c r="B19" s="10" t="s">
        <v>13</v>
      </c>
      <c r="C19" s="10"/>
      <c r="D19" s="10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5"/>
      <c r="B20" s="11"/>
      <c r="C20" s="11" t="s">
        <v>5</v>
      </c>
      <c r="D20" s="14" t="s">
        <v>13</v>
      </c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5"/>
      <c r="B21" s="10" t="s">
        <v>14</v>
      </c>
      <c r="C21" s="10"/>
      <c r="D21" s="10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5"/>
      <c r="B22" s="11"/>
      <c r="C22" s="11" t="s">
        <v>5</v>
      </c>
      <c r="D22" s="14" t="s">
        <v>14</v>
      </c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5"/>
      <c r="B23" s="10" t="s">
        <v>15</v>
      </c>
      <c r="C23" s="10"/>
      <c r="D23" s="10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5"/>
      <c r="B24" s="11"/>
      <c r="C24" s="11" t="s">
        <v>5</v>
      </c>
      <c r="D24" s="14" t="s">
        <v>15</v>
      </c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5"/>
      <c r="B25" s="10" t="s">
        <v>16</v>
      </c>
      <c r="C25" s="10"/>
      <c r="D25" s="10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5"/>
      <c r="B26" s="11"/>
      <c r="C26" s="11" t="s">
        <v>5</v>
      </c>
      <c r="D26" s="14" t="s">
        <v>16</v>
      </c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5"/>
      <c r="B27" s="10" t="s">
        <v>17</v>
      </c>
      <c r="C27" s="10"/>
      <c r="D27" s="10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5"/>
      <c r="B28" s="11"/>
      <c r="C28" s="11" t="s">
        <v>5</v>
      </c>
      <c r="D28" s="14" t="s">
        <v>17</v>
      </c>
      <c r="E28" s="1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10" t="s">
        <v>18</v>
      </c>
      <c r="C29" s="10"/>
      <c r="D29" s="1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4"/>
      <c r="B30" s="11"/>
      <c r="C30" s="11" t="s">
        <v>5</v>
      </c>
      <c r="D30" s="14" t="s">
        <v>18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/>
      <c r="B31" s="10" t="s">
        <v>19</v>
      </c>
      <c r="C31" s="10"/>
      <c r="D31" s="1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11"/>
      <c r="C32" s="11" t="s">
        <v>5</v>
      </c>
      <c r="D32" s="14" t="s">
        <v>20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10" t="s">
        <v>21</v>
      </c>
      <c r="C33" s="10"/>
      <c r="D33" s="1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11"/>
      <c r="C34" s="11" t="s">
        <v>5</v>
      </c>
      <c r="D34" s="14" t="s">
        <v>22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D3"/>
  </mergeCells>
  <hyperlinks>
    <hyperlink display="輸出摘要" location="'輸出摘要'!R1C1" ref="D10"/>
    <hyperlink display="資產模擬結果總表-1 - 個人資料與模擬結果" location="null!R2C1" ref="D12"/>
    <hyperlink display="狀況一上漲年槓桿基金轉的部分轉轉30% (4)" location="null!R1C1" ref="D14"/>
    <hyperlink display="狀況二、上漲年槓桿基金轉的部分轉轉30% (4)" location="null!R1C1" ref="D16"/>
    <hyperlink display="狀況三、上漲年槓桿基金轉的部分轉轉30% (4)" location="null!R1C1" ref="D18"/>
    <hyperlink display="狀況四、100萬 年花2%；40%QQQ;30%QLD(4)" location="'狀況四、100萬 年花2%；40%QQQ;30%QLD(4)'!R1C1" ref="D20"/>
    <hyperlink display="狀況四之一、100萬 沒有年開銷；40QQQ;30QLD(4)" location="'狀況四之一、100萬 沒有年開銷；40QQQ;30QLD(4)'!R1C1" ref="D22"/>
    <hyperlink display="狀況五、100萬 年花2%；60QQQ;20QLD(4)" location="'狀況五、100萬 年花2%；60QQQ;20QLD(4)'!R1C1" ref="D24"/>
    <hyperlink display="狀況五之一、100萬 沒有年開銷；60QQQ;20QLD (4" location="'狀況五之一、100萬 沒有年開銷；60QQQ;20QLD (4'!R1C1" ref="D26"/>
    <hyperlink display="狀況六、100萬 年花2%（兩萬）；80QQQ;20現金 (4" location="null!R1C1" ref="D28"/>
    <hyperlink display="狀況七、100%投資QQQ，每月賣股票生活(4)" location="null!R1C1" ref="D30"/>
    <hyperlink display="狀況八、一開始質押借款再投資；上漲年槓桿基金轉的部分轉轉30%" location="null!R1C1" ref="D32"/>
    <hyperlink display="狀況九、已質押一開始借款花掉；上漲年槓桿基金轉的部分轉轉30%" location="null!R1C1" ref="D34"/>
  </hyperlinks>
  <printOptions/>
  <pageMargins bottom="0.75" footer="0.0" header="0.0" left="0.7" right="0.7" top="0.75"/>
  <pageSetup orientation="portrait"/>
  <headerFooter>
    <oddFooter>&amp;C000000&amp;P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 ht="27.0" customHeight="1">
      <c r="A1" s="312" t="s">
        <v>409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</row>
    <row r="2" ht="21.75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5"/>
      <c r="O2" s="315"/>
      <c r="P2" s="316" t="s">
        <v>410</v>
      </c>
      <c r="Q2" s="164"/>
      <c r="R2" s="164"/>
      <c r="S2" s="164"/>
      <c r="T2" s="165"/>
      <c r="U2" s="317"/>
      <c r="V2" s="318"/>
      <c r="W2" s="318"/>
      <c r="X2" s="318"/>
      <c r="Y2" s="317"/>
      <c r="Z2" s="319"/>
      <c r="AA2" s="317"/>
      <c r="AB2" s="320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</row>
    <row r="3" ht="45.75" customHeight="1">
      <c r="A3" s="321" t="s">
        <v>73</v>
      </c>
      <c r="B3" s="321" t="s">
        <v>74</v>
      </c>
      <c r="C3" s="321" t="s">
        <v>75</v>
      </c>
      <c r="D3" s="321" t="s">
        <v>76</v>
      </c>
      <c r="E3" s="321" t="s">
        <v>77</v>
      </c>
      <c r="F3" s="321" t="s">
        <v>78</v>
      </c>
      <c r="G3" s="321" t="s">
        <v>79</v>
      </c>
      <c r="H3" s="321" t="s">
        <v>73</v>
      </c>
      <c r="I3" s="321" t="s">
        <v>74</v>
      </c>
      <c r="J3" s="321" t="s">
        <v>75</v>
      </c>
      <c r="K3" s="321" t="s">
        <v>76</v>
      </c>
      <c r="L3" s="321" t="s">
        <v>77</v>
      </c>
      <c r="M3" s="321" t="s">
        <v>78</v>
      </c>
      <c r="N3" s="321" t="s">
        <v>79</v>
      </c>
      <c r="O3" s="315"/>
      <c r="P3" s="321" t="s">
        <v>409</v>
      </c>
      <c r="Q3" s="321" t="s">
        <v>411</v>
      </c>
      <c r="R3" s="321" t="s">
        <v>412</v>
      </c>
      <c r="S3" s="321" t="s">
        <v>413</v>
      </c>
      <c r="T3" s="321" t="s">
        <v>82</v>
      </c>
      <c r="U3" s="321" t="s">
        <v>84</v>
      </c>
      <c r="V3" s="321" t="s">
        <v>85</v>
      </c>
      <c r="W3" s="321" t="s">
        <v>86</v>
      </c>
      <c r="X3" s="321" t="s">
        <v>87</v>
      </c>
      <c r="Y3" s="321" t="s">
        <v>414</v>
      </c>
      <c r="Z3" s="321" t="s">
        <v>89</v>
      </c>
      <c r="AA3" s="321" t="s">
        <v>415</v>
      </c>
      <c r="AB3" s="320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</row>
    <row r="4" ht="19.5" customHeight="1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15"/>
      <c r="P4" s="321"/>
      <c r="Q4" s="321"/>
      <c r="R4" s="321"/>
      <c r="S4" s="322">
        <v>0.05</v>
      </c>
      <c r="T4" s="321"/>
      <c r="U4" s="321"/>
      <c r="V4" s="318"/>
      <c r="W4" s="318"/>
      <c r="X4" s="318"/>
      <c r="Y4" s="321"/>
      <c r="Z4" s="321"/>
      <c r="AA4" s="321"/>
      <c r="AB4" s="320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</row>
    <row r="5" ht="24.0" customHeight="1">
      <c r="A5" s="321"/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15"/>
      <c r="P5" s="321"/>
      <c r="Q5" s="321"/>
      <c r="R5" s="321"/>
      <c r="S5" s="323" t="s">
        <v>416</v>
      </c>
      <c r="T5" s="321"/>
      <c r="U5" s="321"/>
      <c r="V5" s="318"/>
      <c r="W5" s="318"/>
      <c r="X5" s="318"/>
      <c r="Y5" s="321"/>
      <c r="Z5" s="321"/>
      <c r="AA5" s="321"/>
      <c r="AB5" s="320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</row>
    <row r="6" ht="20.25" customHeight="1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5"/>
      <c r="R6" s="325"/>
      <c r="S6" s="326">
        <v>20000.0</v>
      </c>
      <c r="T6" s="327"/>
      <c r="U6" s="328"/>
      <c r="V6" s="325"/>
      <c r="W6" s="325"/>
      <c r="X6" s="325"/>
      <c r="Y6" s="328"/>
      <c r="Z6" s="329"/>
      <c r="AA6" s="328"/>
      <c r="AB6" s="320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  <c r="AU6" s="299"/>
    </row>
    <row r="7" ht="20.25" customHeight="1">
      <c r="A7" s="239" t="s">
        <v>100</v>
      </c>
      <c r="B7" s="240">
        <v>54.0</v>
      </c>
      <c r="C7" s="241">
        <v>57.28125</v>
      </c>
      <c r="D7" s="241">
        <v>48.84375</v>
      </c>
      <c r="E7" s="241">
        <v>53.71875</v>
      </c>
      <c r="F7" s="241">
        <v>45.873295</v>
      </c>
      <c r="G7" s="241">
        <v>2.563664E8</v>
      </c>
      <c r="H7" s="241"/>
      <c r="I7" s="241">
        <f t="shared" ref="I7:N7" si="1">(I8/B8*B7)/B8*B7</f>
        <v>4.386246722</v>
      </c>
      <c r="J7" s="241">
        <f t="shared" si="1"/>
        <v>4.931286174</v>
      </c>
      <c r="K7" s="241">
        <f t="shared" si="1"/>
        <v>3.582794021</v>
      </c>
      <c r="L7" s="241">
        <f t="shared" si="1"/>
        <v>4.307744225</v>
      </c>
      <c r="M7" s="241">
        <f t="shared" si="1"/>
        <v>3.662290705</v>
      </c>
      <c r="N7" s="241">
        <f t="shared" si="1"/>
        <v>1456309.017</v>
      </c>
      <c r="O7" s="241"/>
      <c r="P7" s="247"/>
      <c r="Q7" s="247"/>
      <c r="R7" s="330"/>
      <c r="S7" s="331"/>
      <c r="T7" s="246"/>
      <c r="U7" s="248"/>
      <c r="V7" s="247"/>
      <c r="W7" s="247"/>
      <c r="X7" s="247"/>
      <c r="Y7" s="248"/>
      <c r="Z7" s="332"/>
      <c r="AA7" s="248"/>
      <c r="AB7" s="320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</row>
    <row r="8" ht="19.5" customHeight="1">
      <c r="A8" s="251" t="s">
        <v>101</v>
      </c>
      <c r="B8" s="252">
        <v>53.5625</v>
      </c>
      <c r="C8" s="253">
        <v>56.0</v>
      </c>
      <c r="D8" s="253">
        <v>48.9375</v>
      </c>
      <c r="E8" s="253">
        <v>52.03125</v>
      </c>
      <c r="F8" s="253">
        <v>44.432236</v>
      </c>
      <c r="G8" s="253">
        <v>2.593E8</v>
      </c>
      <c r="H8" s="253"/>
      <c r="I8" s="253">
        <f t="shared" ref="I8:N8" si="2">(I9/B9*B8)/B9*B8</f>
        <v>4.315461193</v>
      </c>
      <c r="J8" s="253">
        <f t="shared" si="2"/>
        <v>4.713150275</v>
      </c>
      <c r="K8" s="253">
        <f t="shared" si="2"/>
        <v>3.596560748</v>
      </c>
      <c r="L8" s="253">
        <f t="shared" si="2"/>
        <v>4.041351555</v>
      </c>
      <c r="M8" s="253">
        <f t="shared" si="2"/>
        <v>3.435811123</v>
      </c>
      <c r="N8" s="253">
        <f t="shared" si="2"/>
        <v>1489828.79</v>
      </c>
      <c r="O8" s="253"/>
      <c r="P8" s="254"/>
      <c r="Q8" s="254"/>
      <c r="R8" s="254"/>
      <c r="S8" s="333"/>
      <c r="T8" s="257"/>
      <c r="U8" s="258"/>
      <c r="V8" s="254"/>
      <c r="W8" s="254"/>
      <c r="X8" s="254"/>
      <c r="Y8" s="258"/>
      <c r="Z8" s="334"/>
      <c r="AA8" s="258"/>
      <c r="AB8" s="320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</row>
    <row r="9" ht="19.5" customHeight="1">
      <c r="A9" s="251" t="s">
        <v>102</v>
      </c>
      <c r="B9" s="252">
        <v>51.9375</v>
      </c>
      <c r="C9" s="253">
        <v>59.9375</v>
      </c>
      <c r="D9" s="253">
        <v>49.570313</v>
      </c>
      <c r="E9" s="253">
        <v>57.625</v>
      </c>
      <c r="F9" s="253">
        <v>49.209061</v>
      </c>
      <c r="G9" s="253">
        <v>2.478722E8</v>
      </c>
      <c r="H9" s="253"/>
      <c r="I9" s="253">
        <f t="shared" ref="I9:N9" si="3">(I10/B10*B9)/B10*B9</f>
        <v>4.057584934</v>
      </c>
      <c r="J9" s="253">
        <f t="shared" si="3"/>
        <v>5.399238129</v>
      </c>
      <c r="K9" s="253">
        <f t="shared" si="3"/>
        <v>3.690176711</v>
      </c>
      <c r="L9" s="253">
        <f t="shared" si="3"/>
        <v>4.957012213</v>
      </c>
      <c r="M9" s="253">
        <f t="shared" si="3"/>
        <v>4.214277204</v>
      </c>
      <c r="N9" s="253">
        <f t="shared" si="3"/>
        <v>1361403.841</v>
      </c>
      <c r="O9" s="253"/>
      <c r="P9" s="254"/>
      <c r="Q9" s="254"/>
      <c r="R9" s="254"/>
      <c r="S9" s="254"/>
      <c r="T9" s="257"/>
      <c r="U9" s="258"/>
      <c r="V9" s="254"/>
      <c r="W9" s="254"/>
      <c r="X9" s="254"/>
      <c r="Y9" s="258"/>
      <c r="Z9" s="334"/>
      <c r="AA9" s="258"/>
      <c r="AB9" s="320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</row>
    <row r="10" ht="19.5" customHeight="1">
      <c r="A10" s="251" t="s">
        <v>103</v>
      </c>
      <c r="B10" s="252">
        <v>57.8125</v>
      </c>
      <c r="C10" s="253">
        <v>61.71875</v>
      </c>
      <c r="D10" s="253">
        <v>55.78125</v>
      </c>
      <c r="E10" s="253">
        <v>56.59375</v>
      </c>
      <c r="F10" s="253">
        <v>48.328407</v>
      </c>
      <c r="G10" s="253">
        <v>1.957904E8</v>
      </c>
      <c r="H10" s="253"/>
      <c r="I10" s="253">
        <f t="shared" ref="I10:N10" si="4">(I11/B11*B10)/B11*B10</f>
        <v>5.027464784</v>
      </c>
      <c r="J10" s="253">
        <f t="shared" si="4"/>
        <v>5.724920714</v>
      </c>
      <c r="K10" s="253">
        <f t="shared" si="4"/>
        <v>4.672833703</v>
      </c>
      <c r="L10" s="253">
        <f t="shared" si="4"/>
        <v>4.781179581</v>
      </c>
      <c r="M10" s="253">
        <f t="shared" si="4"/>
        <v>4.064788033</v>
      </c>
      <c r="N10" s="253">
        <f t="shared" si="4"/>
        <v>849403.6368</v>
      </c>
      <c r="O10" s="253"/>
      <c r="P10" s="254"/>
      <c r="Q10" s="254"/>
      <c r="R10" s="254"/>
      <c r="S10" s="254"/>
      <c r="T10" s="257"/>
      <c r="U10" s="258"/>
      <c r="V10" s="254"/>
      <c r="W10" s="254"/>
      <c r="X10" s="254"/>
      <c r="Y10" s="258"/>
      <c r="Z10" s="334"/>
      <c r="AA10" s="258"/>
      <c r="AB10" s="320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</row>
    <row r="11" ht="19.5" customHeight="1">
      <c r="A11" s="251" t="s">
        <v>104</v>
      </c>
      <c r="B11" s="252">
        <v>56.6875</v>
      </c>
      <c r="C11" s="253">
        <v>61.75</v>
      </c>
      <c r="D11" s="253">
        <v>52.9375</v>
      </c>
      <c r="E11" s="253">
        <v>59.6875</v>
      </c>
      <c r="F11" s="253">
        <v>50.970333</v>
      </c>
      <c r="G11" s="253">
        <v>2.578806E8</v>
      </c>
      <c r="H11" s="253"/>
      <c r="I11" s="253">
        <f t="shared" ref="I11:N11" si="5">(I12/B12*B11)/B12*B11</f>
        <v>4.833705043</v>
      </c>
      <c r="J11" s="253">
        <f t="shared" si="5"/>
        <v>5.730719569</v>
      </c>
      <c r="K11" s="253">
        <f t="shared" si="5"/>
        <v>4.208532611</v>
      </c>
      <c r="L11" s="253">
        <f t="shared" si="5"/>
        <v>5.318202747</v>
      </c>
      <c r="M11" s="253">
        <f t="shared" si="5"/>
        <v>4.521347476</v>
      </c>
      <c r="N11" s="253">
        <f t="shared" si="5"/>
        <v>1473562.88</v>
      </c>
      <c r="O11" s="253"/>
      <c r="P11" s="254"/>
      <c r="Q11" s="254"/>
      <c r="R11" s="254"/>
      <c r="S11" s="254"/>
      <c r="T11" s="257"/>
      <c r="U11" s="258"/>
      <c r="V11" s="254"/>
      <c r="W11" s="254"/>
      <c r="X11" s="254"/>
      <c r="Y11" s="258"/>
      <c r="Z11" s="334"/>
      <c r="AA11" s="258"/>
      <c r="AB11" s="320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</row>
    <row r="12" ht="19.5" customHeight="1">
      <c r="A12" s="251" t="s">
        <v>105</v>
      </c>
      <c r="B12" s="252">
        <v>60.0625</v>
      </c>
      <c r="C12" s="253">
        <v>63.75</v>
      </c>
      <c r="D12" s="253">
        <v>58.625</v>
      </c>
      <c r="E12" s="253">
        <v>60.1875</v>
      </c>
      <c r="F12" s="253">
        <v>51.397312</v>
      </c>
      <c r="G12" s="253">
        <v>2.89632E8</v>
      </c>
      <c r="H12" s="253"/>
      <c r="I12" s="253">
        <f t="shared" ref="I12:N12" si="6">(I13/B13*B12)/B13*B12</f>
        <v>5.426406785</v>
      </c>
      <c r="J12" s="253">
        <f t="shared" si="6"/>
        <v>6.107951942</v>
      </c>
      <c r="K12" s="253">
        <f t="shared" si="6"/>
        <v>5.161424189</v>
      </c>
      <c r="L12" s="253">
        <f t="shared" si="6"/>
        <v>5.407676723</v>
      </c>
      <c r="M12" s="253">
        <f t="shared" si="6"/>
        <v>4.597415507</v>
      </c>
      <c r="N12" s="253">
        <f t="shared" si="6"/>
        <v>1858764.696</v>
      </c>
      <c r="O12" s="253"/>
      <c r="P12" s="254"/>
      <c r="Q12" s="254"/>
      <c r="R12" s="254"/>
      <c r="S12" s="254"/>
      <c r="T12" s="257"/>
      <c r="U12" s="258"/>
      <c r="V12" s="254"/>
      <c r="W12" s="254"/>
      <c r="X12" s="254"/>
      <c r="Y12" s="258"/>
      <c r="Z12" s="334"/>
      <c r="AA12" s="258"/>
      <c r="AB12" s="320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</row>
    <row r="13" ht="19.5" customHeight="1">
      <c r="A13" s="251" t="s">
        <v>106</v>
      </c>
      <c r="B13" s="252">
        <v>59.375</v>
      </c>
      <c r="C13" s="253">
        <v>66.25</v>
      </c>
      <c r="D13" s="253">
        <v>57.414063</v>
      </c>
      <c r="E13" s="253">
        <v>65.75</v>
      </c>
      <c r="F13" s="253">
        <v>56.147415</v>
      </c>
      <c r="G13" s="253">
        <v>4.154352E8</v>
      </c>
      <c r="H13" s="253"/>
      <c r="I13" s="253">
        <f t="shared" ref="I13:N13" si="7">(I14/B14*B13)/B14*B13</f>
        <v>5.302892</v>
      </c>
      <c r="J13" s="253">
        <f t="shared" si="7"/>
        <v>6.596400232</v>
      </c>
      <c r="K13" s="253">
        <f t="shared" si="7"/>
        <v>4.950401281</v>
      </c>
      <c r="L13" s="253">
        <f t="shared" si="7"/>
        <v>6.453415479</v>
      </c>
      <c r="M13" s="253">
        <f t="shared" si="7"/>
        <v>5.486463265</v>
      </c>
      <c r="N13" s="253">
        <f t="shared" si="7"/>
        <v>3824176.358</v>
      </c>
      <c r="O13" s="253"/>
      <c r="P13" s="254"/>
      <c r="Q13" s="254"/>
      <c r="R13" s="254"/>
      <c r="S13" s="254"/>
      <c r="T13" s="257"/>
      <c r="U13" s="258"/>
      <c r="V13" s="254"/>
      <c r="W13" s="254"/>
      <c r="X13" s="254"/>
      <c r="Y13" s="258"/>
      <c r="Z13" s="334"/>
      <c r="AA13" s="258"/>
      <c r="AB13" s="320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</row>
    <row r="14" ht="19.5" customHeight="1">
      <c r="A14" s="251" t="s">
        <v>107</v>
      </c>
      <c r="B14" s="252">
        <v>65.75</v>
      </c>
      <c r="C14" s="253">
        <v>78.78125</v>
      </c>
      <c r="D14" s="253">
        <v>65.195313</v>
      </c>
      <c r="E14" s="253">
        <v>73.5</v>
      </c>
      <c r="F14" s="253">
        <v>62.76556</v>
      </c>
      <c r="G14" s="253">
        <v>3.668192E8</v>
      </c>
      <c r="H14" s="253"/>
      <c r="I14" s="253">
        <f t="shared" ref="I14:N14" si="8">(I15/B15*B14)/B15*B14</f>
        <v>6.502749904</v>
      </c>
      <c r="J14" s="253">
        <f t="shared" si="8"/>
        <v>9.327837417</v>
      </c>
      <c r="K14" s="253">
        <f t="shared" si="8"/>
        <v>6.383172643</v>
      </c>
      <c r="L14" s="253">
        <f t="shared" si="8"/>
        <v>8.064413543</v>
      </c>
      <c r="M14" s="253">
        <f t="shared" si="8"/>
        <v>6.856078145</v>
      </c>
      <c r="N14" s="253">
        <f t="shared" si="8"/>
        <v>2981504.352</v>
      </c>
      <c r="O14" s="253"/>
      <c r="P14" s="254"/>
      <c r="Q14" s="254"/>
      <c r="R14" s="254"/>
      <c r="S14" s="254"/>
      <c r="T14" s="257"/>
      <c r="U14" s="258"/>
      <c r="V14" s="254"/>
      <c r="W14" s="254"/>
      <c r="X14" s="254"/>
      <c r="Y14" s="258"/>
      <c r="Z14" s="334"/>
      <c r="AA14" s="258"/>
      <c r="AB14" s="320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</row>
    <row r="15" ht="19.5" customHeight="1">
      <c r="A15" s="251" t="s">
        <v>108</v>
      </c>
      <c r="B15" s="252">
        <v>74.3125</v>
      </c>
      <c r="C15" s="253">
        <v>93.75</v>
      </c>
      <c r="D15" s="253">
        <v>73.75</v>
      </c>
      <c r="E15" s="253">
        <v>91.375</v>
      </c>
      <c r="F15" s="253">
        <v>78.029953</v>
      </c>
      <c r="G15" s="253">
        <v>4.653556E8</v>
      </c>
      <c r="H15" s="253"/>
      <c r="I15" s="253">
        <f t="shared" ref="I15:N15" si="9">(I16/B16*B15)/B16*B15</f>
        <v>8.30671444</v>
      </c>
      <c r="J15" s="253">
        <f t="shared" si="9"/>
        <v>13.20923863</v>
      </c>
      <c r="K15" s="253">
        <f t="shared" si="9"/>
        <v>8.168228733</v>
      </c>
      <c r="L15" s="253">
        <f t="shared" si="9"/>
        <v>12.46386947</v>
      </c>
      <c r="M15" s="253">
        <f t="shared" si="9"/>
        <v>10.59633387</v>
      </c>
      <c r="N15" s="253">
        <f t="shared" si="9"/>
        <v>4798452.696</v>
      </c>
      <c r="O15" s="261" t="s">
        <v>109</v>
      </c>
      <c r="P15" s="254">
        <f t="shared" ref="P15:S15" si="10">MAX(P18:P305)</f>
        <v>2424653.43</v>
      </c>
      <c r="Q15" s="254">
        <f t="shared" si="10"/>
        <v>1742696.959</v>
      </c>
      <c r="R15" s="254">
        <f t="shared" si="10"/>
        <v>1308791.914</v>
      </c>
      <c r="S15" s="254">
        <f t="shared" si="10"/>
        <v>-1666.666667</v>
      </c>
      <c r="T15" s="257"/>
      <c r="U15" s="257">
        <f t="shared" ref="U15:AA15" si="11">MAX(U18:U305)</f>
        <v>480</v>
      </c>
      <c r="V15" s="254">
        <f t="shared" si="11"/>
        <v>2953697.639</v>
      </c>
      <c r="W15" s="254">
        <f t="shared" si="11"/>
        <v>2028957.669</v>
      </c>
      <c r="X15" s="254">
        <f t="shared" si="11"/>
        <v>5214767.867</v>
      </c>
      <c r="Y15" s="257">
        <f t="shared" si="11"/>
        <v>5.214767867</v>
      </c>
      <c r="Z15" s="254">
        <f t="shared" si="11"/>
        <v>4290027.898</v>
      </c>
      <c r="AA15" s="257">
        <f t="shared" si="11"/>
        <v>4.290027898</v>
      </c>
      <c r="AB15" s="320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</row>
    <row r="16" ht="19.5" customHeight="1">
      <c r="A16" s="251" t="s">
        <v>110</v>
      </c>
      <c r="B16" s="252">
        <v>96.1875</v>
      </c>
      <c r="C16" s="253">
        <v>97.625</v>
      </c>
      <c r="D16" s="253">
        <v>79.75</v>
      </c>
      <c r="E16" s="253">
        <v>89.6875</v>
      </c>
      <c r="F16" s="253">
        <v>76.588921</v>
      </c>
      <c r="G16" s="253">
        <v>5.834318E8</v>
      </c>
      <c r="H16" s="253"/>
      <c r="I16" s="253">
        <f t="shared" ref="I16:N16" si="12">(I17/B17*B16)/B17*B16</f>
        <v>13.91690977</v>
      </c>
      <c r="J16" s="253">
        <f t="shared" si="12"/>
        <v>14.3237696</v>
      </c>
      <c r="K16" s="253">
        <f t="shared" si="12"/>
        <v>9.551360231</v>
      </c>
      <c r="L16" s="253">
        <f t="shared" si="12"/>
        <v>12.00775861</v>
      </c>
      <c r="M16" s="253">
        <f t="shared" si="12"/>
        <v>10.20856845</v>
      </c>
      <c r="N16" s="253">
        <f t="shared" si="12"/>
        <v>7542434.063</v>
      </c>
      <c r="O16" s="269" t="s">
        <v>111</v>
      </c>
      <c r="P16" s="254">
        <v>2424653.42970297</v>
      </c>
      <c r="Q16" s="254">
        <v>1481322.52311252</v>
      </c>
      <c r="R16" s="254">
        <v>1308791.91449714</v>
      </c>
      <c r="S16" s="254">
        <v>-924739.969759916</v>
      </c>
      <c r="T16" s="253"/>
      <c r="U16" s="257">
        <v>4.03729206727098</v>
      </c>
      <c r="V16" s="254">
        <v>2953697.63870933</v>
      </c>
      <c r="W16" s="254">
        <v>2028957.66894942</v>
      </c>
      <c r="X16" s="254">
        <v>5214767.86731263</v>
      </c>
      <c r="Y16" s="257">
        <v>5.21476786731263</v>
      </c>
      <c r="Z16" s="254">
        <v>4290027.89755272</v>
      </c>
      <c r="AA16" s="257">
        <v>4.29002789755272</v>
      </c>
      <c r="AB16" s="320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</row>
    <row r="17" ht="19.5" customHeight="1">
      <c r="A17" s="251" t="s">
        <v>112</v>
      </c>
      <c r="B17" s="252">
        <v>89.53125</v>
      </c>
      <c r="C17" s="253">
        <v>107.5</v>
      </c>
      <c r="D17" s="253">
        <v>88.4375</v>
      </c>
      <c r="E17" s="253">
        <v>106.75</v>
      </c>
      <c r="F17" s="253">
        <v>91.159492</v>
      </c>
      <c r="G17" s="253">
        <v>5.751698E8</v>
      </c>
      <c r="H17" s="253"/>
      <c r="I17" s="253">
        <f t="shared" ref="I17:N17" si="13">(I18/B18*B17)/B18*B17</f>
        <v>12.05743232</v>
      </c>
      <c r="J17" s="253">
        <f t="shared" si="13"/>
        <v>17.36809403</v>
      </c>
      <c r="K17" s="253">
        <f t="shared" si="13"/>
        <v>11.74564189</v>
      </c>
      <c r="L17" s="253">
        <f t="shared" si="13"/>
        <v>17.01115805</v>
      </c>
      <c r="M17" s="253">
        <f t="shared" si="13"/>
        <v>14.46227901</v>
      </c>
      <c r="N17" s="253">
        <f t="shared" si="13"/>
        <v>7330329.191</v>
      </c>
      <c r="O17" s="269" t="s">
        <v>113</v>
      </c>
      <c r="P17" s="254">
        <f t="shared" ref="P17:S17" si="14">MIN(P18:P305)</f>
        <v>117386.1386</v>
      </c>
      <c r="Q17" s="254">
        <f t="shared" si="14"/>
        <v>25571.44001</v>
      </c>
      <c r="R17" s="254">
        <f t="shared" si="14"/>
        <v>67689.87546</v>
      </c>
      <c r="S17" s="254">
        <f t="shared" si="14"/>
        <v>-924739.9698</v>
      </c>
      <c r="T17" s="257"/>
      <c r="U17" s="355">
        <f t="shared" ref="U17:AA17" si="15">MIN(U18:U305)</f>
        <v>1.02198233</v>
      </c>
      <c r="V17" s="254">
        <f t="shared" si="15"/>
        <v>161956.5379</v>
      </c>
      <c r="W17" s="356">
        <f t="shared" si="15"/>
        <v>-43920.94897</v>
      </c>
      <c r="X17" s="254">
        <f t="shared" si="15"/>
        <v>239729.205</v>
      </c>
      <c r="Y17" s="257">
        <f t="shared" si="15"/>
        <v>0.239729205</v>
      </c>
      <c r="Z17" s="254">
        <f t="shared" si="15"/>
        <v>76683.61814</v>
      </c>
      <c r="AA17" s="257">
        <f t="shared" si="15"/>
        <v>0.07668361814</v>
      </c>
      <c r="AB17" s="320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</row>
    <row r="18" ht="19.5" customHeight="1">
      <c r="A18" s="251" t="s">
        <v>114</v>
      </c>
      <c r="B18" s="252">
        <v>107.25</v>
      </c>
      <c r="C18" s="253">
        <v>120.5</v>
      </c>
      <c r="D18" s="253">
        <v>101.0</v>
      </c>
      <c r="E18" s="253">
        <v>109.5</v>
      </c>
      <c r="F18" s="253">
        <v>93.507858</v>
      </c>
      <c r="G18" s="253">
        <v>7.211069E8</v>
      </c>
      <c r="H18" s="253"/>
      <c r="I18" s="253">
        <f t="shared" ref="I18:N18" si="16">(I19/B19*B18)/B19*B18</f>
        <v>17.30215263</v>
      </c>
      <c r="J18" s="253">
        <f t="shared" si="16"/>
        <v>21.82274244</v>
      </c>
      <c r="K18" s="253">
        <f t="shared" si="16"/>
        <v>15.31957048</v>
      </c>
      <c r="L18" s="253">
        <f t="shared" si="16"/>
        <v>17.89890036</v>
      </c>
      <c r="M18" s="253">
        <f t="shared" si="16"/>
        <v>15.21700419</v>
      </c>
      <c r="N18" s="253">
        <f t="shared" si="16"/>
        <v>11522073.23</v>
      </c>
      <c r="O18" s="253"/>
      <c r="P18" s="254">
        <v>600000.0</v>
      </c>
      <c r="Q18" s="254">
        <v>200000.0</v>
      </c>
      <c r="R18" s="254">
        <v>200000.0</v>
      </c>
      <c r="S18" s="254">
        <f>-$S$6/12</f>
        <v>-1666.666667</v>
      </c>
      <c r="T18" s="257"/>
      <c r="U18" s="257">
        <f t="shared" ref="U18:U305" si="18">IF(S18=0,"NA",((P18+R18)/-(S18)))</f>
        <v>480</v>
      </c>
      <c r="V18" s="254">
        <f t="shared" ref="V18:V305" si="19">P18*0.7+R18*0.96</f>
        <v>612000</v>
      </c>
      <c r="W18" s="254">
        <f t="shared" ref="W18:W305" si="20">V18+S18</f>
        <v>610333.3333</v>
      </c>
      <c r="X18" s="254">
        <f t="shared" ref="X18:X305" si="21">P18+Q18+R18</f>
        <v>1000000</v>
      </c>
      <c r="Y18" s="258">
        <f t="shared" ref="Y18:Y305" si="22">X18/1000000</f>
        <v>1</v>
      </c>
      <c r="Z18" s="334">
        <f t="shared" ref="Z18:Z305" si="23">SUM(P18:S18)</f>
        <v>998333.3333</v>
      </c>
      <c r="AA18" s="258">
        <f t="shared" ref="AA18:AA305" si="24">Z18/1000000</f>
        <v>0.9983333333</v>
      </c>
      <c r="AB18" s="335"/>
      <c r="AC18" s="336"/>
      <c r="AD18" s="336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336"/>
      <c r="AU18" s="336"/>
    </row>
    <row r="19" ht="19.5" customHeight="1">
      <c r="A19" s="251" t="s">
        <v>115</v>
      </c>
      <c r="B19" s="252">
        <v>107.765625</v>
      </c>
      <c r="C19" s="253">
        <v>109.125</v>
      </c>
      <c r="D19" s="253">
        <v>78.0</v>
      </c>
      <c r="E19" s="253">
        <v>94.75</v>
      </c>
      <c r="F19" s="253">
        <v>80.912041</v>
      </c>
      <c r="G19" s="253">
        <v>6.784114E8</v>
      </c>
      <c r="H19" s="253"/>
      <c r="I19" s="253">
        <f t="shared" ref="I19:N19" si="17">(I20/B20*B19)/B20*B19</f>
        <v>17.4689194</v>
      </c>
      <c r="J19" s="253">
        <f t="shared" si="17"/>
        <v>17.89714458</v>
      </c>
      <c r="K19" s="253">
        <f t="shared" si="17"/>
        <v>9.136777452</v>
      </c>
      <c r="L19" s="253">
        <f t="shared" si="17"/>
        <v>13.40159685</v>
      </c>
      <c r="M19" s="253">
        <f t="shared" si="17"/>
        <v>11.39355507</v>
      </c>
      <c r="N19" s="253">
        <f t="shared" si="17"/>
        <v>10198060.95</v>
      </c>
      <c r="O19" s="253"/>
      <c r="P19" s="254">
        <f t="shared" ref="P19:P305" si="26">P18*D19/D18</f>
        <v>463366.3366</v>
      </c>
      <c r="Q19" s="254">
        <f t="shared" ref="Q19:Q27" si="27">Q18*K19/K18</f>
        <v>119282.4233</v>
      </c>
      <c r="R19" s="254">
        <f t="shared" ref="R19:R27" si="28">R18</f>
        <v>200000</v>
      </c>
      <c r="S19" s="254">
        <f t="shared" ref="S19:S305" si="29">S18*(1+$S$4/12)+$S$18</f>
        <v>-3340.277778</v>
      </c>
      <c r="T19" s="257"/>
      <c r="U19" s="257">
        <f t="shared" si="18"/>
        <v>198.596159</v>
      </c>
      <c r="V19" s="254">
        <f t="shared" si="19"/>
        <v>516356.4356</v>
      </c>
      <c r="W19" s="254">
        <f t="shared" si="20"/>
        <v>513016.1579</v>
      </c>
      <c r="X19" s="254">
        <f t="shared" si="21"/>
        <v>782648.7599</v>
      </c>
      <c r="Y19" s="258">
        <f t="shared" si="22"/>
        <v>0.7826487599</v>
      </c>
      <c r="Z19" s="334">
        <f t="shared" si="23"/>
        <v>779308.4821</v>
      </c>
      <c r="AA19" s="258">
        <f t="shared" si="24"/>
        <v>0.7793084821</v>
      </c>
      <c r="AB19" s="320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</row>
    <row r="20" ht="19.5" customHeight="1">
      <c r="A20" s="251" t="s">
        <v>116</v>
      </c>
      <c r="B20" s="252">
        <v>95.75</v>
      </c>
      <c r="C20" s="253">
        <v>96.875</v>
      </c>
      <c r="D20" s="253">
        <v>72.25</v>
      </c>
      <c r="E20" s="253">
        <v>83.125</v>
      </c>
      <c r="F20" s="253">
        <v>70.98484</v>
      </c>
      <c r="G20" s="253">
        <v>5.631893E8</v>
      </c>
      <c r="H20" s="253"/>
      <c r="I20" s="253">
        <f t="shared" ref="I20:N20" si="25">(I21/B21*B20)/B21*B20</f>
        <v>13.79059811</v>
      </c>
      <c r="J20" s="253">
        <f t="shared" si="25"/>
        <v>14.10453147</v>
      </c>
      <c r="K20" s="253">
        <f t="shared" si="25"/>
        <v>7.839340787</v>
      </c>
      <c r="L20" s="253">
        <f t="shared" si="25"/>
        <v>10.31481466</v>
      </c>
      <c r="M20" s="253">
        <f t="shared" si="25"/>
        <v>8.76928447</v>
      </c>
      <c r="N20" s="253">
        <f t="shared" si="25"/>
        <v>7028135.387</v>
      </c>
      <c r="O20" s="253"/>
      <c r="P20" s="254">
        <f t="shared" si="26"/>
        <v>429207.9208</v>
      </c>
      <c r="Q20" s="254">
        <f t="shared" si="27"/>
        <v>102344.1329</v>
      </c>
      <c r="R20" s="254">
        <f t="shared" si="28"/>
        <v>200000</v>
      </c>
      <c r="S20" s="254">
        <f t="shared" si="29"/>
        <v>-5020.862269</v>
      </c>
      <c r="T20" s="257"/>
      <c r="U20" s="257">
        <f t="shared" si="18"/>
        <v>125.3186977</v>
      </c>
      <c r="V20" s="254">
        <f t="shared" si="19"/>
        <v>492445.5446</v>
      </c>
      <c r="W20" s="254">
        <f t="shared" si="20"/>
        <v>487424.6823</v>
      </c>
      <c r="X20" s="254">
        <f t="shared" si="21"/>
        <v>731552.0537</v>
      </c>
      <c r="Y20" s="258">
        <f t="shared" si="22"/>
        <v>0.7315520537</v>
      </c>
      <c r="Z20" s="334">
        <f t="shared" si="23"/>
        <v>726531.1915</v>
      </c>
      <c r="AA20" s="258">
        <f t="shared" si="24"/>
        <v>0.7265311915</v>
      </c>
      <c r="AB20" s="320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</row>
    <row r="21" ht="19.5" customHeight="1">
      <c r="A21" s="251" t="s">
        <v>117</v>
      </c>
      <c r="B21" s="252">
        <v>85.1875</v>
      </c>
      <c r="C21" s="253">
        <v>99.71875</v>
      </c>
      <c r="D21" s="253">
        <v>82.5</v>
      </c>
      <c r="E21" s="253">
        <v>93.4375</v>
      </c>
      <c r="F21" s="253">
        <v>79.791245</v>
      </c>
      <c r="G21" s="253">
        <v>4.695167E8</v>
      </c>
      <c r="H21" s="253"/>
      <c r="I21" s="253">
        <f t="shared" ref="I21:N21" si="30">(I22/B22*B21)/B22*B21</f>
        <v>10.91584307</v>
      </c>
      <c r="J21" s="253">
        <f t="shared" si="30"/>
        <v>14.94475793</v>
      </c>
      <c r="K21" s="253">
        <f t="shared" si="30"/>
        <v>10.22143188</v>
      </c>
      <c r="L21" s="253">
        <f t="shared" si="30"/>
        <v>13.03288407</v>
      </c>
      <c r="M21" s="253">
        <f t="shared" si="30"/>
        <v>11.08009352</v>
      </c>
      <c r="N21" s="253">
        <f t="shared" si="30"/>
        <v>4884649.621</v>
      </c>
      <c r="O21" s="253"/>
      <c r="P21" s="254">
        <f t="shared" si="26"/>
        <v>490099.0099</v>
      </c>
      <c r="Q21" s="254">
        <f t="shared" si="27"/>
        <v>133442.7997</v>
      </c>
      <c r="R21" s="254">
        <f t="shared" si="28"/>
        <v>200000</v>
      </c>
      <c r="S21" s="254">
        <f t="shared" si="29"/>
        <v>-6708.449195</v>
      </c>
      <c r="T21" s="257"/>
      <c r="U21" s="257">
        <f t="shared" si="18"/>
        <v>102.8701254</v>
      </c>
      <c r="V21" s="254">
        <f t="shared" si="19"/>
        <v>535069.3069</v>
      </c>
      <c r="W21" s="254">
        <f t="shared" si="20"/>
        <v>528360.8577</v>
      </c>
      <c r="X21" s="254">
        <f t="shared" si="21"/>
        <v>823541.8096</v>
      </c>
      <c r="Y21" s="258">
        <f t="shared" si="22"/>
        <v>0.8235418096</v>
      </c>
      <c r="Z21" s="334">
        <f t="shared" si="23"/>
        <v>816833.3604</v>
      </c>
      <c r="AA21" s="258">
        <f t="shared" si="24"/>
        <v>0.8168333604</v>
      </c>
      <c r="AB21" s="320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</row>
    <row r="22" ht="19.5" customHeight="1">
      <c r="A22" s="251" t="s">
        <v>118</v>
      </c>
      <c r="B22" s="252">
        <v>93.5</v>
      </c>
      <c r="C22" s="253">
        <v>102.0625</v>
      </c>
      <c r="D22" s="253">
        <v>85.71875</v>
      </c>
      <c r="E22" s="253">
        <v>89.4375</v>
      </c>
      <c r="F22" s="253">
        <v>76.375443</v>
      </c>
      <c r="G22" s="253">
        <v>3.817581E8</v>
      </c>
      <c r="H22" s="253"/>
      <c r="I22" s="253">
        <f t="shared" ref="I22:N22" si="31">(I23/B23*B22)/B23*B22</f>
        <v>13.15009102</v>
      </c>
      <c r="J22" s="253">
        <f t="shared" si="31"/>
        <v>15.65552504</v>
      </c>
      <c r="K22" s="253">
        <f t="shared" si="31"/>
        <v>11.03457218</v>
      </c>
      <c r="L22" s="253">
        <f t="shared" si="31"/>
        <v>11.94090971</v>
      </c>
      <c r="M22" s="253">
        <f t="shared" si="31"/>
        <v>10.15173863</v>
      </c>
      <c r="N22" s="253">
        <f t="shared" si="31"/>
        <v>3229295.965</v>
      </c>
      <c r="O22" s="253"/>
      <c r="P22" s="254">
        <f t="shared" si="26"/>
        <v>509220.297</v>
      </c>
      <c r="Q22" s="254">
        <f t="shared" si="27"/>
        <v>144058.5061</v>
      </c>
      <c r="R22" s="254">
        <f t="shared" si="28"/>
        <v>200000</v>
      </c>
      <c r="S22" s="254">
        <f t="shared" si="29"/>
        <v>-8403.067733</v>
      </c>
      <c r="T22" s="257"/>
      <c r="U22" s="257">
        <f t="shared" si="18"/>
        <v>84.40016427</v>
      </c>
      <c r="V22" s="254">
        <f t="shared" si="19"/>
        <v>548454.2079</v>
      </c>
      <c r="W22" s="254">
        <f t="shared" si="20"/>
        <v>540051.1402</v>
      </c>
      <c r="X22" s="254">
        <f t="shared" si="21"/>
        <v>853278.8031</v>
      </c>
      <c r="Y22" s="258">
        <f t="shared" si="22"/>
        <v>0.8532788031</v>
      </c>
      <c r="Z22" s="334">
        <f t="shared" si="23"/>
        <v>844875.7354</v>
      </c>
      <c r="AA22" s="258">
        <f t="shared" si="24"/>
        <v>0.8448757354</v>
      </c>
      <c r="AB22" s="320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</row>
    <row r="23" ht="19.5" customHeight="1">
      <c r="A23" s="251" t="s">
        <v>119</v>
      </c>
      <c r="B23" s="252">
        <v>89.8125</v>
      </c>
      <c r="C23" s="253">
        <v>102.0</v>
      </c>
      <c r="D23" s="253">
        <v>83.3125</v>
      </c>
      <c r="E23" s="253">
        <v>101.625</v>
      </c>
      <c r="F23" s="253">
        <v>86.782974</v>
      </c>
      <c r="G23" s="253">
        <v>3.783124E8</v>
      </c>
      <c r="H23" s="253"/>
      <c r="I23" s="253">
        <f t="shared" ref="I23:N23" si="32">(I24/B24*B23)/B24*B23</f>
        <v>12.13330481</v>
      </c>
      <c r="J23" s="253">
        <f t="shared" si="32"/>
        <v>15.63635697</v>
      </c>
      <c r="K23" s="253">
        <f t="shared" si="32"/>
        <v>10.42375451</v>
      </c>
      <c r="L23" s="253">
        <f t="shared" si="32"/>
        <v>15.41697717</v>
      </c>
      <c r="M23" s="253">
        <f t="shared" si="32"/>
        <v>13.10696082</v>
      </c>
      <c r="N23" s="253">
        <f t="shared" si="32"/>
        <v>3171264.615</v>
      </c>
      <c r="O23" s="253"/>
      <c r="P23" s="254">
        <f t="shared" si="26"/>
        <v>494925.7426</v>
      </c>
      <c r="Q23" s="254">
        <f t="shared" si="27"/>
        <v>136084.1615</v>
      </c>
      <c r="R23" s="254">
        <f t="shared" si="28"/>
        <v>200000</v>
      </c>
      <c r="S23" s="254">
        <f t="shared" si="29"/>
        <v>-10104.74718</v>
      </c>
      <c r="T23" s="257"/>
      <c r="U23" s="257">
        <f t="shared" si="18"/>
        <v>68.77220479</v>
      </c>
      <c r="V23" s="254">
        <f t="shared" si="19"/>
        <v>538448.0198</v>
      </c>
      <c r="W23" s="254">
        <f t="shared" si="20"/>
        <v>528343.2726</v>
      </c>
      <c r="X23" s="254">
        <f t="shared" si="21"/>
        <v>831009.9041</v>
      </c>
      <c r="Y23" s="258">
        <f t="shared" si="22"/>
        <v>0.8310099041</v>
      </c>
      <c r="Z23" s="334">
        <f t="shared" si="23"/>
        <v>820905.1569</v>
      </c>
      <c r="AA23" s="258">
        <f t="shared" si="24"/>
        <v>0.8209051569</v>
      </c>
      <c r="AB23" s="320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</row>
    <row r="24" ht="19.5" customHeight="1">
      <c r="A24" s="251" t="s">
        <v>120</v>
      </c>
      <c r="B24" s="252">
        <v>103.0</v>
      </c>
      <c r="C24" s="253">
        <v>103.515625</v>
      </c>
      <c r="D24" s="253">
        <v>87.0</v>
      </c>
      <c r="E24" s="253">
        <v>88.75</v>
      </c>
      <c r="F24" s="253">
        <v>75.788368</v>
      </c>
      <c r="G24" s="253">
        <v>5.107067E8</v>
      </c>
      <c r="H24" s="253"/>
      <c r="I24" s="253">
        <f t="shared" ref="I24:N24" si="33">(I25/B25*B24)/B25*B24</f>
        <v>15.95805606</v>
      </c>
      <c r="J24" s="253">
        <f t="shared" si="33"/>
        <v>16.10449275</v>
      </c>
      <c r="K24" s="253">
        <f t="shared" si="33"/>
        <v>11.36690804</v>
      </c>
      <c r="L24" s="253">
        <f t="shared" si="33"/>
        <v>11.75803735</v>
      </c>
      <c r="M24" s="253">
        <f t="shared" si="33"/>
        <v>9.996271738</v>
      </c>
      <c r="N24" s="253">
        <f t="shared" si="33"/>
        <v>5779289.363</v>
      </c>
      <c r="O24" s="253"/>
      <c r="P24" s="254">
        <f t="shared" si="26"/>
        <v>516831.6832</v>
      </c>
      <c r="Q24" s="254">
        <f t="shared" si="27"/>
        <v>148397.216</v>
      </c>
      <c r="R24" s="254">
        <f t="shared" si="28"/>
        <v>200000</v>
      </c>
      <c r="S24" s="254">
        <f t="shared" si="29"/>
        <v>-11813.51696</v>
      </c>
      <c r="T24" s="257"/>
      <c r="U24" s="257">
        <f t="shared" si="18"/>
        <v>60.67893968</v>
      </c>
      <c r="V24" s="254">
        <f t="shared" si="19"/>
        <v>553782.1782</v>
      </c>
      <c r="W24" s="254">
        <f t="shared" si="20"/>
        <v>541968.6613</v>
      </c>
      <c r="X24" s="254">
        <f t="shared" si="21"/>
        <v>865228.8991</v>
      </c>
      <c r="Y24" s="258">
        <f t="shared" si="22"/>
        <v>0.8652288991</v>
      </c>
      <c r="Z24" s="334">
        <f t="shared" si="23"/>
        <v>853415.3822</v>
      </c>
      <c r="AA24" s="258">
        <f t="shared" si="24"/>
        <v>0.8534153822</v>
      </c>
      <c r="AB24" s="320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</row>
    <row r="25" ht="19.5" customHeight="1">
      <c r="A25" s="276" t="s">
        <v>121</v>
      </c>
      <c r="B25" s="277">
        <v>90.25</v>
      </c>
      <c r="C25" s="278">
        <v>90.25</v>
      </c>
      <c r="D25" s="278">
        <v>73.625</v>
      </c>
      <c r="E25" s="278">
        <v>81.703125</v>
      </c>
      <c r="F25" s="278">
        <v>69.770638</v>
      </c>
      <c r="G25" s="278">
        <v>9.049254E8</v>
      </c>
      <c r="H25" s="278"/>
      <c r="I25" s="278">
        <f t="shared" ref="I25:N25" si="34">(I26/B26*B25)/B26*B25</f>
        <v>12.25180168</v>
      </c>
      <c r="J25" s="278">
        <f t="shared" si="34"/>
        <v>12.24135955</v>
      </c>
      <c r="K25" s="278">
        <f t="shared" si="34"/>
        <v>8.140563287</v>
      </c>
      <c r="L25" s="278">
        <f t="shared" si="34"/>
        <v>9.964957431</v>
      </c>
      <c r="M25" s="278">
        <f t="shared" si="34"/>
        <v>8.471851442</v>
      </c>
      <c r="N25" s="278">
        <f t="shared" si="34"/>
        <v>18144996.37</v>
      </c>
      <c r="O25" s="278"/>
      <c r="P25" s="254">
        <f t="shared" si="26"/>
        <v>437376.2376</v>
      </c>
      <c r="Q25" s="254">
        <f t="shared" si="27"/>
        <v>106276.6518</v>
      </c>
      <c r="R25" s="254">
        <f t="shared" si="28"/>
        <v>200000</v>
      </c>
      <c r="S25" s="254">
        <f t="shared" si="29"/>
        <v>-13529.40662</v>
      </c>
      <c r="T25" s="257"/>
      <c r="U25" s="257">
        <f t="shared" si="18"/>
        <v>47.11043549</v>
      </c>
      <c r="V25" s="254">
        <f t="shared" si="19"/>
        <v>498163.3663</v>
      </c>
      <c r="W25" s="254">
        <f t="shared" si="20"/>
        <v>484633.9597</v>
      </c>
      <c r="X25" s="254">
        <f t="shared" si="21"/>
        <v>743652.8894</v>
      </c>
      <c r="Y25" s="258">
        <f t="shared" si="22"/>
        <v>0.7436528894</v>
      </c>
      <c r="Z25" s="334">
        <f t="shared" si="23"/>
        <v>730123.4828</v>
      </c>
      <c r="AA25" s="258">
        <f t="shared" si="24"/>
        <v>0.7301234828</v>
      </c>
      <c r="AB25" s="320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</row>
    <row r="26" ht="19.5" customHeight="1">
      <c r="A26" s="276" t="s">
        <v>122</v>
      </c>
      <c r="B26" s="277">
        <v>80.3125</v>
      </c>
      <c r="C26" s="278">
        <v>84.125</v>
      </c>
      <c r="D26" s="278">
        <v>60.5</v>
      </c>
      <c r="E26" s="278">
        <v>62.984375</v>
      </c>
      <c r="F26" s="278">
        <v>53.785721</v>
      </c>
      <c r="G26" s="278">
        <v>9.362076E8</v>
      </c>
      <c r="H26" s="278"/>
      <c r="I26" s="278">
        <f t="shared" ref="I26:N26" si="35">(I27/B27*B26)/B27*B26</f>
        <v>9.702235838</v>
      </c>
      <c r="J26" s="278">
        <f t="shared" si="35"/>
        <v>10.63617288</v>
      </c>
      <c r="K26" s="278">
        <f t="shared" si="35"/>
        <v>5.49685892</v>
      </c>
      <c r="L26" s="278">
        <f t="shared" si="35"/>
        <v>5.921936694</v>
      </c>
      <c r="M26" s="278">
        <f t="shared" si="35"/>
        <v>5.034622733</v>
      </c>
      <c r="N26" s="278">
        <f t="shared" si="35"/>
        <v>19421181.79</v>
      </c>
      <c r="O26" s="278"/>
      <c r="P26" s="254">
        <f t="shared" si="26"/>
        <v>359405.9406</v>
      </c>
      <c r="Q26" s="254">
        <f t="shared" si="27"/>
        <v>71762.5723</v>
      </c>
      <c r="R26" s="254">
        <f t="shared" si="28"/>
        <v>200000</v>
      </c>
      <c r="S26" s="254">
        <f t="shared" si="29"/>
        <v>-15252.44581</v>
      </c>
      <c r="T26" s="257"/>
      <c r="U26" s="257">
        <f t="shared" si="18"/>
        <v>36.67647455</v>
      </c>
      <c r="V26" s="254">
        <f t="shared" si="19"/>
        <v>443584.1584</v>
      </c>
      <c r="W26" s="254">
        <f t="shared" si="20"/>
        <v>428331.7126</v>
      </c>
      <c r="X26" s="254">
        <f t="shared" si="21"/>
        <v>631168.5129</v>
      </c>
      <c r="Y26" s="258">
        <f t="shared" si="22"/>
        <v>0.6311685129</v>
      </c>
      <c r="Z26" s="334">
        <f t="shared" si="23"/>
        <v>615916.0671</v>
      </c>
      <c r="AA26" s="258">
        <f t="shared" si="24"/>
        <v>0.6159160671</v>
      </c>
      <c r="AB26" s="320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</row>
    <row r="27" ht="19.5" customHeight="1">
      <c r="A27" s="276" t="s">
        <v>123</v>
      </c>
      <c r="B27" s="337">
        <v>64.0625</v>
      </c>
      <c r="C27" s="338">
        <v>74.78125</v>
      </c>
      <c r="D27" s="338">
        <v>54.25</v>
      </c>
      <c r="E27" s="338">
        <v>58.375</v>
      </c>
      <c r="F27" s="338">
        <v>49.849514</v>
      </c>
      <c r="G27" s="338">
        <v>1.0877885E9</v>
      </c>
      <c r="H27" s="338"/>
      <c r="I27" s="338">
        <f t="shared" ref="I27:N27" si="36">(I28/B28*B27)/B28*B27</f>
        <v>6.173242003</v>
      </c>
      <c r="J27" s="338">
        <f t="shared" si="36"/>
        <v>8.404670148</v>
      </c>
      <c r="K27" s="338">
        <f t="shared" si="36"/>
        <v>4.419807214</v>
      </c>
      <c r="L27" s="338">
        <f t="shared" si="36"/>
        <v>5.086884762</v>
      </c>
      <c r="M27" s="338">
        <f t="shared" si="36"/>
        <v>4.324688189</v>
      </c>
      <c r="N27" s="338">
        <f t="shared" si="36"/>
        <v>26219249.43</v>
      </c>
      <c r="O27" s="338"/>
      <c r="P27" s="254">
        <f t="shared" si="26"/>
        <v>322277.2277</v>
      </c>
      <c r="Q27" s="254">
        <f t="shared" si="27"/>
        <v>57701.45084</v>
      </c>
      <c r="R27" s="254">
        <f t="shared" si="28"/>
        <v>200000</v>
      </c>
      <c r="S27" s="254">
        <f t="shared" si="29"/>
        <v>-16982.66433</v>
      </c>
      <c r="T27" s="257">
        <f>(P27-P18)/P18</f>
        <v>-0.4628712871</v>
      </c>
      <c r="U27" s="257">
        <f t="shared" si="18"/>
        <v>30.75355065</v>
      </c>
      <c r="V27" s="254">
        <f t="shared" si="19"/>
        <v>417594.0594</v>
      </c>
      <c r="W27" s="254">
        <f t="shared" si="20"/>
        <v>400611.3951</v>
      </c>
      <c r="X27" s="254">
        <f t="shared" si="21"/>
        <v>579978.6786</v>
      </c>
      <c r="Y27" s="258">
        <f t="shared" si="22"/>
        <v>0.5799786786</v>
      </c>
      <c r="Z27" s="334">
        <f t="shared" si="23"/>
        <v>562996.0142</v>
      </c>
      <c r="AA27" s="258">
        <f t="shared" si="24"/>
        <v>0.5629960142</v>
      </c>
      <c r="AB27" s="320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</row>
    <row r="28" ht="19.5" customHeight="1">
      <c r="A28" s="276" t="s">
        <v>124</v>
      </c>
      <c r="B28" s="277">
        <v>58.5625</v>
      </c>
      <c r="C28" s="278">
        <v>69.125</v>
      </c>
      <c r="D28" s="278">
        <v>52.15625</v>
      </c>
      <c r="E28" s="278">
        <v>64.300003</v>
      </c>
      <c r="F28" s="278">
        <v>54.909184</v>
      </c>
      <c r="G28" s="278">
        <v>1.1978067E9</v>
      </c>
      <c r="H28" s="278"/>
      <c r="I28" s="278">
        <f t="shared" ref="I28:N28" si="37">(I29/B29*B28)/B29*B28</f>
        <v>5.158753226</v>
      </c>
      <c r="J28" s="278">
        <f t="shared" si="37"/>
        <v>7.181340543</v>
      </c>
      <c r="K28" s="278">
        <f t="shared" si="37"/>
        <v>4.085230429</v>
      </c>
      <c r="L28" s="278">
        <f t="shared" si="37"/>
        <v>6.171917305</v>
      </c>
      <c r="M28" s="278">
        <f t="shared" si="37"/>
        <v>5.24714327</v>
      </c>
      <c r="N28" s="278">
        <f t="shared" si="37"/>
        <v>31791045.08</v>
      </c>
      <c r="O28" s="278"/>
      <c r="P28" s="254">
        <f t="shared" si="26"/>
        <v>309839.1089</v>
      </c>
      <c r="Q28" s="254">
        <f>((Q27+R27)/2)*K28/K27</f>
        <v>119096.8019</v>
      </c>
      <c r="R28" s="254">
        <f>(Q27+R27)/2</f>
        <v>128850.7254</v>
      </c>
      <c r="S28" s="254">
        <f t="shared" si="29"/>
        <v>-18720.0921</v>
      </c>
      <c r="T28" s="282"/>
      <c r="U28" s="257">
        <f t="shared" si="18"/>
        <v>23.43417073</v>
      </c>
      <c r="V28" s="254">
        <f t="shared" si="19"/>
        <v>340584.0726</v>
      </c>
      <c r="W28" s="254">
        <f t="shared" si="20"/>
        <v>321863.9805</v>
      </c>
      <c r="X28" s="254">
        <f t="shared" si="21"/>
        <v>557786.6362</v>
      </c>
      <c r="Y28" s="258">
        <f t="shared" si="22"/>
        <v>0.5577866362</v>
      </c>
      <c r="Z28" s="334">
        <f t="shared" si="23"/>
        <v>539066.5441</v>
      </c>
      <c r="AA28" s="258">
        <f t="shared" si="24"/>
        <v>0.5390665441</v>
      </c>
      <c r="AB28" s="320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</row>
    <row r="29" ht="19.5" customHeight="1">
      <c r="A29" s="276" t="s">
        <v>125</v>
      </c>
      <c r="B29" s="277">
        <v>64.550003</v>
      </c>
      <c r="C29" s="278">
        <v>65.610001</v>
      </c>
      <c r="D29" s="278">
        <v>46.860001</v>
      </c>
      <c r="E29" s="278">
        <v>47.450001</v>
      </c>
      <c r="F29" s="278">
        <v>40.520073</v>
      </c>
      <c r="G29" s="278">
        <v>1.2158712E9</v>
      </c>
      <c r="H29" s="278"/>
      <c r="I29" s="278">
        <f t="shared" ref="I29:N29" si="38">(I30/B30*B29)/B30*B29</f>
        <v>6.2675538</v>
      </c>
      <c r="J29" s="278">
        <f t="shared" si="38"/>
        <v>6.469568594</v>
      </c>
      <c r="K29" s="278">
        <f t="shared" si="38"/>
        <v>3.297679378</v>
      </c>
      <c r="L29" s="278">
        <f t="shared" si="38"/>
        <v>3.361015876</v>
      </c>
      <c r="M29" s="278">
        <f t="shared" si="38"/>
        <v>2.857415401</v>
      </c>
      <c r="N29" s="278">
        <f t="shared" si="38"/>
        <v>32757177.35</v>
      </c>
      <c r="O29" s="278"/>
      <c r="P29" s="254">
        <f t="shared" si="26"/>
        <v>278376.2436</v>
      </c>
      <c r="Q29" s="254">
        <f t="shared" ref="Q29:Q39" si="40">Q28*K29/K28</f>
        <v>96137.31086</v>
      </c>
      <c r="R29" s="254">
        <f t="shared" ref="R29:R39" si="41">R28</f>
        <v>128850.7254</v>
      </c>
      <c r="S29" s="254">
        <f t="shared" si="29"/>
        <v>-20464.75915</v>
      </c>
      <c r="T29" s="282"/>
      <c r="U29" s="257">
        <f t="shared" si="18"/>
        <v>19.89893778</v>
      </c>
      <c r="V29" s="254">
        <f t="shared" si="19"/>
        <v>318560.0669</v>
      </c>
      <c r="W29" s="254">
        <f t="shared" si="20"/>
        <v>298095.3077</v>
      </c>
      <c r="X29" s="254">
        <f t="shared" si="21"/>
        <v>503364.2798</v>
      </c>
      <c r="Y29" s="258">
        <f t="shared" si="22"/>
        <v>0.5033642798</v>
      </c>
      <c r="Z29" s="334">
        <f t="shared" si="23"/>
        <v>482899.5207</v>
      </c>
      <c r="AA29" s="258">
        <f t="shared" si="24"/>
        <v>0.4828995207</v>
      </c>
      <c r="AB29" s="320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</row>
    <row r="30" ht="19.5" customHeight="1">
      <c r="A30" s="276" t="s">
        <v>126</v>
      </c>
      <c r="B30" s="277">
        <v>46.970001</v>
      </c>
      <c r="C30" s="278">
        <v>50.66</v>
      </c>
      <c r="D30" s="278">
        <v>38.0</v>
      </c>
      <c r="E30" s="278">
        <v>39.150002</v>
      </c>
      <c r="F30" s="278">
        <v>33.43227</v>
      </c>
      <c r="G30" s="278">
        <v>1.7249188E9</v>
      </c>
      <c r="H30" s="278"/>
      <c r="I30" s="278">
        <f t="shared" ref="I30:N30" si="39">(I31/B31*B30)/B31*B30</f>
        <v>3.31853709</v>
      </c>
      <c r="J30" s="278">
        <f t="shared" si="39"/>
        <v>3.85714179</v>
      </c>
      <c r="K30" s="278">
        <f t="shared" si="39"/>
        <v>2.168557962</v>
      </c>
      <c r="L30" s="278">
        <f t="shared" si="39"/>
        <v>2.288029867</v>
      </c>
      <c r="M30" s="278">
        <f t="shared" si="39"/>
        <v>1.945201851</v>
      </c>
      <c r="N30" s="278">
        <f t="shared" si="39"/>
        <v>65927808.56</v>
      </c>
      <c r="O30" s="278"/>
      <c r="P30" s="254">
        <f t="shared" si="26"/>
        <v>225742.5743</v>
      </c>
      <c r="Q30" s="254">
        <f t="shared" si="40"/>
        <v>63220.01232</v>
      </c>
      <c r="R30" s="254">
        <f t="shared" si="41"/>
        <v>128850.7254</v>
      </c>
      <c r="S30" s="254">
        <f t="shared" si="29"/>
        <v>-22216.69565</v>
      </c>
      <c r="T30" s="282"/>
      <c r="U30" s="257">
        <f t="shared" si="18"/>
        <v>15.96066784</v>
      </c>
      <c r="V30" s="254">
        <f t="shared" si="19"/>
        <v>281716.4984</v>
      </c>
      <c r="W30" s="254">
        <f t="shared" si="20"/>
        <v>259499.8027</v>
      </c>
      <c r="X30" s="254">
        <f t="shared" si="21"/>
        <v>417813.312</v>
      </c>
      <c r="Y30" s="258">
        <f t="shared" si="22"/>
        <v>0.417813312</v>
      </c>
      <c r="Z30" s="334">
        <f t="shared" si="23"/>
        <v>395596.6163</v>
      </c>
      <c r="AA30" s="258">
        <f t="shared" si="24"/>
        <v>0.3955966163</v>
      </c>
      <c r="AB30" s="320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</row>
    <row r="31" ht="19.5" customHeight="1">
      <c r="A31" s="276" t="s">
        <v>127</v>
      </c>
      <c r="B31" s="277">
        <v>39.169998</v>
      </c>
      <c r="C31" s="278">
        <v>49.439999</v>
      </c>
      <c r="D31" s="278">
        <v>33.599998</v>
      </c>
      <c r="E31" s="278">
        <v>46.150002</v>
      </c>
      <c r="F31" s="278">
        <v>39.409939</v>
      </c>
      <c r="G31" s="278">
        <v>1.6436822E9</v>
      </c>
      <c r="H31" s="278"/>
      <c r="I31" s="278">
        <f t="shared" ref="I31:N31" si="42">(I32/B32*B31)/B32*B31</f>
        <v>2.307876876</v>
      </c>
      <c r="J31" s="278">
        <f t="shared" si="42"/>
        <v>3.673602312</v>
      </c>
      <c r="K31" s="278">
        <f t="shared" si="42"/>
        <v>1.695439685</v>
      </c>
      <c r="L31" s="278">
        <f t="shared" si="42"/>
        <v>3.179373576</v>
      </c>
      <c r="M31" s="278">
        <f t="shared" si="42"/>
        <v>2.702990183</v>
      </c>
      <c r="N31" s="278">
        <f t="shared" si="42"/>
        <v>59864179.29</v>
      </c>
      <c r="O31" s="278"/>
      <c r="P31" s="254">
        <f t="shared" si="26"/>
        <v>199603.9485</v>
      </c>
      <c r="Q31" s="254">
        <f t="shared" si="40"/>
        <v>49427.18602</v>
      </c>
      <c r="R31" s="254">
        <f t="shared" si="41"/>
        <v>128850.7254</v>
      </c>
      <c r="S31" s="254">
        <f t="shared" si="29"/>
        <v>-23975.93188</v>
      </c>
      <c r="T31" s="282"/>
      <c r="U31" s="257">
        <f t="shared" si="18"/>
        <v>13.69934965</v>
      </c>
      <c r="V31" s="254">
        <f t="shared" si="19"/>
        <v>263419.4604</v>
      </c>
      <c r="W31" s="254">
        <f t="shared" si="20"/>
        <v>239443.5285</v>
      </c>
      <c r="X31" s="254">
        <f t="shared" si="21"/>
        <v>377881.86</v>
      </c>
      <c r="Y31" s="258">
        <f t="shared" si="22"/>
        <v>0.37788186</v>
      </c>
      <c r="Z31" s="334">
        <f t="shared" si="23"/>
        <v>353905.9281</v>
      </c>
      <c r="AA31" s="258">
        <f t="shared" si="24"/>
        <v>0.3539059281</v>
      </c>
      <c r="AB31" s="320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</row>
    <row r="32" ht="19.5" customHeight="1">
      <c r="A32" s="276" t="s">
        <v>128</v>
      </c>
      <c r="B32" s="277">
        <v>46.200001</v>
      </c>
      <c r="C32" s="278">
        <v>51.950001</v>
      </c>
      <c r="D32" s="278">
        <v>43.349998</v>
      </c>
      <c r="E32" s="278">
        <v>44.73</v>
      </c>
      <c r="F32" s="278">
        <v>38.197327</v>
      </c>
      <c r="G32" s="278">
        <v>1.3946903E9</v>
      </c>
      <c r="H32" s="278"/>
      <c r="I32" s="278">
        <f t="shared" ref="I32:N32" si="43">(I33/B33*B32)/B33*B32</f>
        <v>3.210624437</v>
      </c>
      <c r="J32" s="278">
        <f t="shared" si="43"/>
        <v>4.056078519</v>
      </c>
      <c r="K32" s="278">
        <f t="shared" si="43"/>
        <v>2.822162423</v>
      </c>
      <c r="L32" s="278">
        <f t="shared" si="43"/>
        <v>2.986729617</v>
      </c>
      <c r="M32" s="278">
        <f t="shared" si="43"/>
        <v>2.53921157</v>
      </c>
      <c r="N32" s="278">
        <f t="shared" si="43"/>
        <v>43100954.66</v>
      </c>
      <c r="O32" s="278"/>
      <c r="P32" s="254">
        <f t="shared" si="26"/>
        <v>257524.7406</v>
      </c>
      <c r="Q32" s="254">
        <f t="shared" si="40"/>
        <v>82274.55584</v>
      </c>
      <c r="R32" s="254">
        <f t="shared" si="41"/>
        <v>128850.7254</v>
      </c>
      <c r="S32" s="254">
        <f t="shared" si="29"/>
        <v>-25742.49826</v>
      </c>
      <c r="T32" s="282"/>
      <c r="U32" s="257">
        <f t="shared" si="18"/>
        <v>15.0092451</v>
      </c>
      <c r="V32" s="254">
        <f t="shared" si="19"/>
        <v>303964.0148</v>
      </c>
      <c r="W32" s="254">
        <f t="shared" si="20"/>
        <v>278221.5166</v>
      </c>
      <c r="X32" s="254">
        <f t="shared" si="21"/>
        <v>468650.0219</v>
      </c>
      <c r="Y32" s="258">
        <f t="shared" si="22"/>
        <v>0.4686500219</v>
      </c>
      <c r="Z32" s="334">
        <f t="shared" si="23"/>
        <v>442907.5236</v>
      </c>
      <c r="AA32" s="258">
        <f t="shared" si="24"/>
        <v>0.4429075236</v>
      </c>
      <c r="AB32" s="320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</row>
    <row r="33" ht="19.5" customHeight="1">
      <c r="A33" s="276" t="s">
        <v>129</v>
      </c>
      <c r="B33" s="277">
        <v>45.540001</v>
      </c>
      <c r="C33" s="278">
        <v>49.490002</v>
      </c>
      <c r="D33" s="278">
        <v>41.259998</v>
      </c>
      <c r="E33" s="278">
        <v>45.700001</v>
      </c>
      <c r="F33" s="278">
        <v>39.025661</v>
      </c>
      <c r="G33" s="278">
        <v>1.3630503E9</v>
      </c>
      <c r="H33" s="278"/>
      <c r="I33" s="278">
        <f t="shared" ref="I33:N33" si="44">(I34/B34*B33)/B34*B33</f>
        <v>3.119547542</v>
      </c>
      <c r="J33" s="278">
        <f t="shared" si="44"/>
        <v>3.681036941</v>
      </c>
      <c r="K33" s="278">
        <f t="shared" si="44"/>
        <v>2.556596833</v>
      </c>
      <c r="L33" s="278">
        <f t="shared" si="44"/>
        <v>3.11767278</v>
      </c>
      <c r="M33" s="278">
        <f t="shared" si="44"/>
        <v>2.650534603</v>
      </c>
      <c r="N33" s="278">
        <f t="shared" si="44"/>
        <v>41167556.88</v>
      </c>
      <c r="O33" s="278"/>
      <c r="P33" s="254">
        <f t="shared" si="26"/>
        <v>245108.899</v>
      </c>
      <c r="Q33" s="254">
        <f t="shared" si="40"/>
        <v>74532.51704</v>
      </c>
      <c r="R33" s="254">
        <f t="shared" si="41"/>
        <v>128850.7254</v>
      </c>
      <c r="S33" s="254">
        <f t="shared" si="29"/>
        <v>-27516.42534</v>
      </c>
      <c r="T33" s="282"/>
      <c r="U33" s="257">
        <f t="shared" si="18"/>
        <v>13.59041445</v>
      </c>
      <c r="V33" s="254">
        <f t="shared" si="19"/>
        <v>295272.9257</v>
      </c>
      <c r="W33" s="254">
        <f t="shared" si="20"/>
        <v>267756.5004</v>
      </c>
      <c r="X33" s="254">
        <f t="shared" si="21"/>
        <v>448492.1415</v>
      </c>
      <c r="Y33" s="258">
        <f t="shared" si="22"/>
        <v>0.4484921415</v>
      </c>
      <c r="Z33" s="334">
        <f t="shared" si="23"/>
        <v>420975.7161</v>
      </c>
      <c r="AA33" s="258">
        <f t="shared" si="24"/>
        <v>0.4209757161</v>
      </c>
      <c r="AB33" s="320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  <c r="AU33" s="299"/>
    </row>
    <row r="34" ht="19.5" customHeight="1">
      <c r="A34" s="276" t="s">
        <v>130</v>
      </c>
      <c r="B34" s="277">
        <v>45.650002</v>
      </c>
      <c r="C34" s="278">
        <v>46.48</v>
      </c>
      <c r="D34" s="278">
        <v>39.310001</v>
      </c>
      <c r="E34" s="278">
        <v>41.759998</v>
      </c>
      <c r="F34" s="278">
        <v>35.661087</v>
      </c>
      <c r="G34" s="278">
        <v>1.1983925E9</v>
      </c>
      <c r="H34" s="278"/>
      <c r="I34" s="278">
        <f t="shared" ref="I34:N34" si="45">(I35/B35*B34)/B35*B34</f>
        <v>3.134636158</v>
      </c>
      <c r="J34" s="278">
        <f t="shared" si="45"/>
        <v>3.246889224</v>
      </c>
      <c r="K34" s="278">
        <f t="shared" si="45"/>
        <v>2.320651635</v>
      </c>
      <c r="L34" s="278">
        <f t="shared" si="45"/>
        <v>2.603269022</v>
      </c>
      <c r="M34" s="278">
        <f t="shared" si="45"/>
        <v>2.213207315</v>
      </c>
      <c r="N34" s="278">
        <f t="shared" si="45"/>
        <v>31822148.17</v>
      </c>
      <c r="O34" s="278"/>
      <c r="P34" s="254">
        <f t="shared" si="26"/>
        <v>233524.7584</v>
      </c>
      <c r="Q34" s="254">
        <f t="shared" si="40"/>
        <v>67654.00211</v>
      </c>
      <c r="R34" s="254">
        <f t="shared" si="41"/>
        <v>128850.7254</v>
      </c>
      <c r="S34" s="254">
        <f t="shared" si="29"/>
        <v>-29297.74378</v>
      </c>
      <c r="T34" s="282"/>
      <c r="U34" s="257">
        <f t="shared" si="18"/>
        <v>12.3687164</v>
      </c>
      <c r="V34" s="254">
        <f t="shared" si="19"/>
        <v>287164.0273</v>
      </c>
      <c r="W34" s="254">
        <f t="shared" si="20"/>
        <v>257866.2835</v>
      </c>
      <c r="X34" s="254">
        <f t="shared" si="21"/>
        <v>430029.4859</v>
      </c>
      <c r="Y34" s="258">
        <f t="shared" si="22"/>
        <v>0.4300294859</v>
      </c>
      <c r="Z34" s="334">
        <f t="shared" si="23"/>
        <v>400731.7422</v>
      </c>
      <c r="AA34" s="258">
        <f t="shared" si="24"/>
        <v>0.4007317422</v>
      </c>
      <c r="AB34" s="320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</row>
    <row r="35" ht="19.5" customHeight="1">
      <c r="A35" s="276" t="s">
        <v>131</v>
      </c>
      <c r="B35" s="277">
        <v>42.630001</v>
      </c>
      <c r="C35" s="278">
        <v>44.0</v>
      </c>
      <c r="D35" s="278">
        <v>35.75</v>
      </c>
      <c r="E35" s="278">
        <v>36.630001</v>
      </c>
      <c r="F35" s="278">
        <v>31.280291</v>
      </c>
      <c r="G35" s="278">
        <v>1.3134117E9</v>
      </c>
      <c r="H35" s="278"/>
      <c r="I35" s="278">
        <f t="shared" ref="I35:N35" si="46">(I36/B36*B35)/B36*B35</f>
        <v>2.733607911</v>
      </c>
      <c r="J35" s="278">
        <f t="shared" si="46"/>
        <v>2.909648894</v>
      </c>
      <c r="K35" s="278">
        <f t="shared" si="46"/>
        <v>1.919357763</v>
      </c>
      <c r="L35" s="278">
        <f t="shared" si="46"/>
        <v>2.002958602</v>
      </c>
      <c r="M35" s="278">
        <f t="shared" si="46"/>
        <v>1.702842623</v>
      </c>
      <c r="N35" s="278">
        <f t="shared" si="46"/>
        <v>38223732.25</v>
      </c>
      <c r="O35" s="278"/>
      <c r="P35" s="254">
        <f t="shared" si="26"/>
        <v>212376.2376</v>
      </c>
      <c r="Q35" s="254">
        <f t="shared" si="40"/>
        <v>55955.0741</v>
      </c>
      <c r="R35" s="254">
        <f t="shared" si="41"/>
        <v>128850.7254</v>
      </c>
      <c r="S35" s="254">
        <f t="shared" si="29"/>
        <v>-31086.48438</v>
      </c>
      <c r="T35" s="282"/>
      <c r="U35" s="257">
        <f t="shared" si="18"/>
        <v>10.97669839</v>
      </c>
      <c r="V35" s="254">
        <f t="shared" si="19"/>
        <v>272360.0627</v>
      </c>
      <c r="W35" s="254">
        <f t="shared" si="20"/>
        <v>241273.5784</v>
      </c>
      <c r="X35" s="254">
        <f t="shared" si="21"/>
        <v>397182.0371</v>
      </c>
      <c r="Y35" s="258">
        <f t="shared" si="22"/>
        <v>0.3971820371</v>
      </c>
      <c r="Z35" s="334">
        <f t="shared" si="23"/>
        <v>366095.5528</v>
      </c>
      <c r="AA35" s="258">
        <f t="shared" si="24"/>
        <v>0.3660955528</v>
      </c>
      <c r="AB35" s="320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</row>
    <row r="36" ht="19.5" customHeight="1">
      <c r="A36" s="276" t="s">
        <v>132</v>
      </c>
      <c r="B36" s="277">
        <v>36.509998</v>
      </c>
      <c r="C36" s="278">
        <v>37.5</v>
      </c>
      <c r="D36" s="278">
        <v>27.200001</v>
      </c>
      <c r="E36" s="278">
        <v>28.98</v>
      </c>
      <c r="F36" s="278">
        <v>24.747557</v>
      </c>
      <c r="G36" s="278">
        <v>1.3021162E9</v>
      </c>
      <c r="H36" s="278"/>
      <c r="I36" s="278">
        <f t="shared" ref="I36:N36" si="47">(I37/B37*B36)/B37*B36</f>
        <v>2.005068228</v>
      </c>
      <c r="J36" s="278">
        <f t="shared" si="47"/>
        <v>2.11347818</v>
      </c>
      <c r="K36" s="278">
        <f t="shared" si="47"/>
        <v>1.111070665</v>
      </c>
      <c r="L36" s="278">
        <f t="shared" si="47"/>
        <v>1.253703604</v>
      </c>
      <c r="M36" s="278">
        <f t="shared" si="47"/>
        <v>1.06585373</v>
      </c>
      <c r="N36" s="278">
        <f t="shared" si="47"/>
        <v>37569101.88</v>
      </c>
      <c r="O36" s="278"/>
      <c r="P36" s="254">
        <f t="shared" si="26"/>
        <v>161584.1644</v>
      </c>
      <c r="Q36" s="254">
        <f t="shared" si="40"/>
        <v>32391.06465</v>
      </c>
      <c r="R36" s="254">
        <f t="shared" si="41"/>
        <v>128850.7254</v>
      </c>
      <c r="S36" s="254">
        <f t="shared" si="29"/>
        <v>-32882.67806</v>
      </c>
      <c r="T36" s="282"/>
      <c r="U36" s="257">
        <f t="shared" si="18"/>
        <v>8.832458513</v>
      </c>
      <c r="V36" s="254">
        <f t="shared" si="19"/>
        <v>236805.6115</v>
      </c>
      <c r="W36" s="254">
        <f t="shared" si="20"/>
        <v>203922.9334</v>
      </c>
      <c r="X36" s="254">
        <f t="shared" si="21"/>
        <v>322825.9544</v>
      </c>
      <c r="Y36" s="258">
        <f t="shared" si="22"/>
        <v>0.3228259544</v>
      </c>
      <c r="Z36" s="334">
        <f t="shared" si="23"/>
        <v>289943.2764</v>
      </c>
      <c r="AA36" s="258">
        <f t="shared" si="24"/>
        <v>0.2899432764</v>
      </c>
      <c r="AB36" s="320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</row>
    <row r="37" ht="19.5" customHeight="1">
      <c r="A37" s="276" t="s">
        <v>133</v>
      </c>
      <c r="B37" s="277">
        <v>28.85</v>
      </c>
      <c r="C37" s="278">
        <v>37.060001</v>
      </c>
      <c r="D37" s="278">
        <v>27.85</v>
      </c>
      <c r="E37" s="278">
        <v>33.900002</v>
      </c>
      <c r="F37" s="278">
        <v>28.949011</v>
      </c>
      <c r="G37" s="278">
        <v>2.1601468E9</v>
      </c>
      <c r="H37" s="278"/>
      <c r="I37" s="278">
        <f t="shared" ref="I37:N37" si="48">(I38/B38*B37)/B38*B37</f>
        <v>1.251979368</v>
      </c>
      <c r="J37" s="278">
        <f t="shared" si="48"/>
        <v>2.064172969</v>
      </c>
      <c r="K37" s="278">
        <f t="shared" si="48"/>
        <v>1.16480772</v>
      </c>
      <c r="L37" s="278">
        <f t="shared" si="48"/>
        <v>1.715527008</v>
      </c>
      <c r="M37" s="278">
        <f t="shared" si="48"/>
        <v>1.458479757</v>
      </c>
      <c r="N37" s="278">
        <f t="shared" si="48"/>
        <v>103394600.9</v>
      </c>
      <c r="O37" s="278"/>
      <c r="P37" s="254">
        <f t="shared" si="26"/>
        <v>165445.5446</v>
      </c>
      <c r="Q37" s="254">
        <f t="shared" si="40"/>
        <v>33957.66205</v>
      </c>
      <c r="R37" s="254">
        <f t="shared" si="41"/>
        <v>128850.7254</v>
      </c>
      <c r="S37" s="254">
        <f t="shared" si="29"/>
        <v>-34686.35589</v>
      </c>
      <c r="T37" s="282"/>
      <c r="U37" s="257">
        <f t="shared" si="18"/>
        <v>8.48449664</v>
      </c>
      <c r="V37" s="254">
        <f t="shared" si="19"/>
        <v>239508.5776</v>
      </c>
      <c r="W37" s="254">
        <f t="shared" si="20"/>
        <v>204822.2217</v>
      </c>
      <c r="X37" s="254">
        <f t="shared" si="21"/>
        <v>328253.932</v>
      </c>
      <c r="Y37" s="258">
        <f t="shared" si="22"/>
        <v>0.328253932</v>
      </c>
      <c r="Z37" s="334">
        <f t="shared" si="23"/>
        <v>293567.5761</v>
      </c>
      <c r="AA37" s="258">
        <f t="shared" si="24"/>
        <v>0.2935675761</v>
      </c>
      <c r="AB37" s="320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</row>
    <row r="38" ht="19.5" customHeight="1">
      <c r="A38" s="276" t="s">
        <v>134</v>
      </c>
      <c r="B38" s="277">
        <v>34.439999</v>
      </c>
      <c r="C38" s="278">
        <v>40.970001</v>
      </c>
      <c r="D38" s="278">
        <v>33.779999</v>
      </c>
      <c r="E38" s="278">
        <v>39.650002</v>
      </c>
      <c r="F38" s="278">
        <v>33.859234</v>
      </c>
      <c r="G38" s="278">
        <v>1.7210984E9</v>
      </c>
      <c r="H38" s="278"/>
      <c r="I38" s="278">
        <f t="shared" ref="I38:N38" si="49">(I39/B39*B38)/B39*B38</f>
        <v>1.784151779</v>
      </c>
      <c r="J38" s="278">
        <f t="shared" si="49"/>
        <v>2.522709149</v>
      </c>
      <c r="K38" s="278">
        <f t="shared" si="49"/>
        <v>1.71365387</v>
      </c>
      <c r="L38" s="278">
        <f t="shared" si="49"/>
        <v>2.346845714</v>
      </c>
      <c r="M38" s="278">
        <f t="shared" si="49"/>
        <v>1.995203512</v>
      </c>
      <c r="N38" s="278">
        <f t="shared" si="49"/>
        <v>65636094.34</v>
      </c>
      <c r="O38" s="278"/>
      <c r="P38" s="254">
        <f t="shared" si="26"/>
        <v>200673.2614</v>
      </c>
      <c r="Q38" s="254">
        <f t="shared" si="40"/>
        <v>49958.18451</v>
      </c>
      <c r="R38" s="254">
        <f t="shared" si="41"/>
        <v>128850.7254</v>
      </c>
      <c r="S38" s="254">
        <f t="shared" si="29"/>
        <v>-36497.54904</v>
      </c>
      <c r="T38" s="282"/>
      <c r="U38" s="257">
        <f t="shared" si="18"/>
        <v>9.028660704</v>
      </c>
      <c r="V38" s="254">
        <f t="shared" si="19"/>
        <v>264167.9794</v>
      </c>
      <c r="W38" s="254">
        <f t="shared" si="20"/>
        <v>227670.4303</v>
      </c>
      <c r="X38" s="254">
        <f t="shared" si="21"/>
        <v>379482.1713</v>
      </c>
      <c r="Y38" s="258">
        <f t="shared" si="22"/>
        <v>0.3794821713</v>
      </c>
      <c r="Z38" s="334">
        <f t="shared" si="23"/>
        <v>342984.6223</v>
      </c>
      <c r="AA38" s="258">
        <f t="shared" si="24"/>
        <v>0.3429846223</v>
      </c>
      <c r="AB38" s="320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</row>
    <row r="39" ht="19.5" customHeight="1">
      <c r="A39" s="276" t="s">
        <v>135</v>
      </c>
      <c r="B39" s="337">
        <v>39.290001</v>
      </c>
      <c r="C39" s="338">
        <v>43.240002</v>
      </c>
      <c r="D39" s="338">
        <v>38.439999</v>
      </c>
      <c r="E39" s="338">
        <v>38.91</v>
      </c>
      <c r="F39" s="338">
        <v>33.227325</v>
      </c>
      <c r="G39" s="338">
        <v>1.2777654E9</v>
      </c>
      <c r="H39" s="338"/>
      <c r="I39" s="338">
        <f t="shared" ref="I39:N39" si="50">(I40/B40*B39)/B40*B39</f>
        <v>2.322039572</v>
      </c>
      <c r="J39" s="338">
        <f t="shared" si="50"/>
        <v>2.810002096</v>
      </c>
      <c r="K39" s="338">
        <f t="shared" si="50"/>
        <v>2.219067826</v>
      </c>
      <c r="L39" s="338">
        <f t="shared" si="50"/>
        <v>2.260063147</v>
      </c>
      <c r="M39" s="338">
        <f t="shared" si="50"/>
        <v>1.921426171</v>
      </c>
      <c r="N39" s="338">
        <f t="shared" si="50"/>
        <v>36177085.53</v>
      </c>
      <c r="O39" s="338"/>
      <c r="P39" s="254">
        <f t="shared" si="26"/>
        <v>228356.4297</v>
      </c>
      <c r="Q39" s="254">
        <f t="shared" si="40"/>
        <v>64692.52738</v>
      </c>
      <c r="R39" s="254">
        <f t="shared" si="41"/>
        <v>128850.7254</v>
      </c>
      <c r="S39" s="254">
        <f t="shared" si="29"/>
        <v>-38316.28883</v>
      </c>
      <c r="T39" s="339">
        <f>(P39-P27)/P27</f>
        <v>-0.2914285899</v>
      </c>
      <c r="U39" s="257">
        <f t="shared" si="18"/>
        <v>9.322592716</v>
      </c>
      <c r="V39" s="254">
        <f t="shared" si="19"/>
        <v>283546.1972</v>
      </c>
      <c r="W39" s="254">
        <f t="shared" si="20"/>
        <v>245229.9084</v>
      </c>
      <c r="X39" s="254">
        <f t="shared" si="21"/>
        <v>421899.6825</v>
      </c>
      <c r="Y39" s="258">
        <f t="shared" si="22"/>
        <v>0.4218996825</v>
      </c>
      <c r="Z39" s="334">
        <f t="shared" si="23"/>
        <v>383583.3937</v>
      </c>
      <c r="AA39" s="258">
        <f t="shared" si="24"/>
        <v>0.3835833937</v>
      </c>
      <c r="AB39" s="320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</row>
    <row r="40" ht="19.5" customHeight="1">
      <c r="A40" s="276" t="s">
        <v>136</v>
      </c>
      <c r="B40" s="277">
        <v>39.57</v>
      </c>
      <c r="C40" s="278">
        <v>42.599998</v>
      </c>
      <c r="D40" s="278">
        <v>36.849998</v>
      </c>
      <c r="E40" s="278">
        <v>38.509998</v>
      </c>
      <c r="F40" s="278">
        <v>32.885727</v>
      </c>
      <c r="G40" s="278">
        <v>1.5794246E9</v>
      </c>
      <c r="H40" s="278"/>
      <c r="I40" s="278">
        <f t="shared" ref="I40:N40" si="51">(I41/B41*B40)/B41*B40</f>
        <v>2.35525339</v>
      </c>
      <c r="J40" s="278">
        <f t="shared" si="51"/>
        <v>2.727434882</v>
      </c>
      <c r="K40" s="278">
        <f t="shared" si="51"/>
        <v>2.039289009</v>
      </c>
      <c r="L40" s="278">
        <f t="shared" si="51"/>
        <v>2.213834261</v>
      </c>
      <c r="M40" s="278">
        <f t="shared" si="51"/>
        <v>1.882122287</v>
      </c>
      <c r="N40" s="278">
        <f t="shared" si="51"/>
        <v>55275047.54</v>
      </c>
      <c r="O40" s="278"/>
      <c r="P40" s="254">
        <f t="shared" si="26"/>
        <v>218910.8792</v>
      </c>
      <c r="Q40" s="254">
        <f>((Q39+R39)/2)*K40/K39</f>
        <v>88931.62786</v>
      </c>
      <c r="R40" s="254">
        <f>(Q39+R39)/2</f>
        <v>96771.6264</v>
      </c>
      <c r="S40" s="254">
        <f t="shared" si="29"/>
        <v>-40142.6067</v>
      </c>
      <c r="T40" s="282"/>
      <c r="U40" s="257">
        <f t="shared" si="18"/>
        <v>7.864026071</v>
      </c>
      <c r="V40" s="254">
        <f t="shared" si="19"/>
        <v>246138.3768</v>
      </c>
      <c r="W40" s="254">
        <f t="shared" si="20"/>
        <v>205995.7701</v>
      </c>
      <c r="X40" s="254">
        <f t="shared" si="21"/>
        <v>404614.1335</v>
      </c>
      <c r="Y40" s="258">
        <f t="shared" si="22"/>
        <v>0.4046141335</v>
      </c>
      <c r="Z40" s="334">
        <f t="shared" si="23"/>
        <v>364471.5268</v>
      </c>
      <c r="AA40" s="258">
        <f t="shared" si="24"/>
        <v>0.3644715268</v>
      </c>
      <c r="AB40" s="320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</row>
    <row r="41" ht="19.5" customHeight="1">
      <c r="A41" s="276" t="s">
        <v>137</v>
      </c>
      <c r="B41" s="277">
        <v>38.400002</v>
      </c>
      <c r="C41" s="278">
        <v>38.880001</v>
      </c>
      <c r="D41" s="278">
        <v>33.09</v>
      </c>
      <c r="E41" s="278">
        <v>33.779999</v>
      </c>
      <c r="F41" s="278">
        <v>28.846529</v>
      </c>
      <c r="G41" s="278">
        <v>1.597517E9</v>
      </c>
      <c r="H41" s="278"/>
      <c r="I41" s="278">
        <f t="shared" ref="I41:N41" si="52">(I42/B42*B41)/B42*B41</f>
        <v>2.218033141</v>
      </c>
      <c r="J41" s="278">
        <f t="shared" si="52"/>
        <v>2.271892448</v>
      </c>
      <c r="K41" s="278">
        <f t="shared" si="52"/>
        <v>1.644361787</v>
      </c>
      <c r="L41" s="278">
        <f t="shared" si="52"/>
        <v>1.703402879</v>
      </c>
      <c r="M41" s="278">
        <f t="shared" si="52"/>
        <v>1.448171746</v>
      </c>
      <c r="N41" s="278">
        <f t="shared" si="52"/>
        <v>56548658.37</v>
      </c>
      <c r="O41" s="278"/>
      <c r="P41" s="254">
        <f t="shared" si="26"/>
        <v>196574.2574</v>
      </c>
      <c r="Q41" s="254">
        <f t="shared" ref="Q41:Q51" si="54">Q40*K41/K40</f>
        <v>71709.19365</v>
      </c>
      <c r="R41" s="254">
        <f t="shared" ref="R41:R51" si="55">R40</f>
        <v>96771.6264</v>
      </c>
      <c r="S41" s="254">
        <f t="shared" si="29"/>
        <v>-41976.53422</v>
      </c>
      <c r="T41" s="282"/>
      <c r="U41" s="257">
        <f t="shared" si="18"/>
        <v>6.988330248</v>
      </c>
      <c r="V41" s="254">
        <f t="shared" si="19"/>
        <v>230502.7415</v>
      </c>
      <c r="W41" s="254">
        <f t="shared" si="20"/>
        <v>188526.2073</v>
      </c>
      <c r="X41" s="254">
        <f t="shared" si="21"/>
        <v>365055.0775</v>
      </c>
      <c r="Y41" s="258">
        <f t="shared" si="22"/>
        <v>0.3650550775</v>
      </c>
      <c r="Z41" s="334">
        <f t="shared" si="23"/>
        <v>323078.5433</v>
      </c>
      <c r="AA41" s="258">
        <f t="shared" si="24"/>
        <v>0.3230785433</v>
      </c>
      <c r="AB41" s="320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</row>
    <row r="42" ht="19.5" customHeight="1">
      <c r="A42" s="276" t="s">
        <v>138</v>
      </c>
      <c r="B42" s="277">
        <v>34.150002</v>
      </c>
      <c r="C42" s="278">
        <v>39.189999</v>
      </c>
      <c r="D42" s="278">
        <v>34.09</v>
      </c>
      <c r="E42" s="278">
        <v>36.060001</v>
      </c>
      <c r="F42" s="278">
        <v>30.793545</v>
      </c>
      <c r="G42" s="278">
        <v>1.5516643E9</v>
      </c>
      <c r="H42" s="278"/>
      <c r="I42" s="278">
        <f t="shared" ref="I42:N42" si="53">(I43/B43*B42)/B43*B42</f>
        <v>1.754231899</v>
      </c>
      <c r="J42" s="278">
        <f t="shared" si="53"/>
        <v>2.30826538</v>
      </c>
      <c r="K42" s="278">
        <f t="shared" si="53"/>
        <v>1.745250792</v>
      </c>
      <c r="L42" s="278">
        <f t="shared" si="53"/>
        <v>1.94110747</v>
      </c>
      <c r="M42" s="278">
        <f t="shared" si="53"/>
        <v>1.650259798</v>
      </c>
      <c r="N42" s="278">
        <f t="shared" si="53"/>
        <v>53349071.49</v>
      </c>
      <c r="O42" s="278"/>
      <c r="P42" s="254">
        <f t="shared" si="26"/>
        <v>202514.8515</v>
      </c>
      <c r="Q42" s="254">
        <f t="shared" si="54"/>
        <v>76108.87582</v>
      </c>
      <c r="R42" s="254">
        <f t="shared" si="55"/>
        <v>96771.6264</v>
      </c>
      <c r="S42" s="254">
        <f t="shared" si="29"/>
        <v>-43818.10312</v>
      </c>
      <c r="T42" s="282"/>
      <c r="U42" s="257">
        <f t="shared" si="18"/>
        <v>6.830201597</v>
      </c>
      <c r="V42" s="254">
        <f t="shared" si="19"/>
        <v>234661.1574</v>
      </c>
      <c r="W42" s="254">
        <f t="shared" si="20"/>
        <v>190843.0543</v>
      </c>
      <c r="X42" s="254">
        <f t="shared" si="21"/>
        <v>375395.3537</v>
      </c>
      <c r="Y42" s="258">
        <f t="shared" si="22"/>
        <v>0.3753953537</v>
      </c>
      <c r="Z42" s="334">
        <f t="shared" si="23"/>
        <v>331577.2506</v>
      </c>
      <c r="AA42" s="258">
        <f t="shared" si="24"/>
        <v>0.3315772506</v>
      </c>
      <c r="AB42" s="320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</row>
    <row r="43" ht="19.5" customHeight="1">
      <c r="A43" s="276" t="s">
        <v>139</v>
      </c>
      <c r="B43" s="277">
        <v>35.799999</v>
      </c>
      <c r="C43" s="278">
        <v>36.900002</v>
      </c>
      <c r="D43" s="278">
        <v>30.559999</v>
      </c>
      <c r="E43" s="278">
        <v>31.73</v>
      </c>
      <c r="F43" s="278">
        <v>27.095928</v>
      </c>
      <c r="G43" s="278">
        <v>1.7583156E9</v>
      </c>
      <c r="H43" s="278"/>
      <c r="I43" s="278">
        <f t="shared" ref="I43:N43" si="56">(I44/B44*B43)/B44*B43</f>
        <v>1.92784257</v>
      </c>
      <c r="J43" s="278">
        <f t="shared" si="56"/>
        <v>2.046388151</v>
      </c>
      <c r="K43" s="278">
        <f t="shared" si="56"/>
        <v>1.402524682</v>
      </c>
      <c r="L43" s="278">
        <f t="shared" si="56"/>
        <v>1.502928279</v>
      </c>
      <c r="M43" s="278">
        <f t="shared" si="56"/>
        <v>1.277735621</v>
      </c>
      <c r="N43" s="278">
        <f t="shared" si="56"/>
        <v>68505428.52</v>
      </c>
      <c r="O43" s="278"/>
      <c r="P43" s="254">
        <f t="shared" si="26"/>
        <v>181544.5485</v>
      </c>
      <c r="Q43" s="254">
        <f t="shared" si="54"/>
        <v>61162.88691</v>
      </c>
      <c r="R43" s="254">
        <f t="shared" si="55"/>
        <v>96771.6264</v>
      </c>
      <c r="S43" s="254">
        <f t="shared" si="29"/>
        <v>-45667.34521</v>
      </c>
      <c r="T43" s="282"/>
      <c r="U43" s="257">
        <f t="shared" si="18"/>
        <v>6.094424224</v>
      </c>
      <c r="V43" s="254">
        <f t="shared" si="19"/>
        <v>219981.9453</v>
      </c>
      <c r="W43" s="254">
        <f t="shared" si="20"/>
        <v>174314.6001</v>
      </c>
      <c r="X43" s="254">
        <f t="shared" si="21"/>
        <v>339479.0618</v>
      </c>
      <c r="Y43" s="258">
        <f t="shared" si="22"/>
        <v>0.3394790618</v>
      </c>
      <c r="Z43" s="334">
        <f t="shared" si="23"/>
        <v>293811.7166</v>
      </c>
      <c r="AA43" s="258">
        <f t="shared" si="24"/>
        <v>0.2938117166</v>
      </c>
      <c r="AB43" s="320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</row>
    <row r="44" ht="19.5" customHeight="1">
      <c r="A44" s="276" t="s">
        <v>140</v>
      </c>
      <c r="B44" s="277">
        <v>31.67</v>
      </c>
      <c r="C44" s="278">
        <v>33.630001</v>
      </c>
      <c r="D44" s="278">
        <v>28.42</v>
      </c>
      <c r="E44" s="278">
        <v>30.040001</v>
      </c>
      <c r="F44" s="278">
        <v>25.652744</v>
      </c>
      <c r="G44" s="278">
        <v>2.0957427E9</v>
      </c>
      <c r="H44" s="278"/>
      <c r="I44" s="278">
        <f t="shared" ref="I44:N44" si="57">(I45/B45*B44)/B45*B44</f>
        <v>1.508695739</v>
      </c>
      <c r="J44" s="278">
        <f t="shared" si="57"/>
        <v>1.699765435</v>
      </c>
      <c r="K44" s="278">
        <f t="shared" si="57"/>
        <v>1.212975387</v>
      </c>
      <c r="L44" s="278">
        <f t="shared" si="57"/>
        <v>1.347094298</v>
      </c>
      <c r="M44" s="278">
        <f t="shared" si="57"/>
        <v>1.145250783</v>
      </c>
      <c r="N44" s="278">
        <f t="shared" si="57"/>
        <v>97321154.67</v>
      </c>
      <c r="O44" s="278"/>
      <c r="P44" s="254">
        <f t="shared" si="26"/>
        <v>168831.6832</v>
      </c>
      <c r="Q44" s="254">
        <f t="shared" si="54"/>
        <v>52896.80631</v>
      </c>
      <c r="R44" s="254">
        <f t="shared" si="55"/>
        <v>96771.6264</v>
      </c>
      <c r="S44" s="254">
        <f t="shared" si="29"/>
        <v>-47524.29248</v>
      </c>
      <c r="T44" s="282"/>
      <c r="U44" s="257">
        <f t="shared" si="18"/>
        <v>5.588790399</v>
      </c>
      <c r="V44" s="254">
        <f t="shared" si="19"/>
        <v>211082.9396</v>
      </c>
      <c r="W44" s="254">
        <f t="shared" si="20"/>
        <v>163558.6471</v>
      </c>
      <c r="X44" s="254">
        <f t="shared" si="21"/>
        <v>318500.1159</v>
      </c>
      <c r="Y44" s="258">
        <f t="shared" si="22"/>
        <v>0.3185001159</v>
      </c>
      <c r="Z44" s="334">
        <f t="shared" si="23"/>
        <v>270975.8234</v>
      </c>
      <c r="AA44" s="258">
        <f t="shared" si="24"/>
        <v>0.2709758234</v>
      </c>
      <c r="AB44" s="320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</row>
    <row r="45" ht="19.5" customHeight="1">
      <c r="A45" s="276" t="s">
        <v>141</v>
      </c>
      <c r="B45" s="277">
        <v>30.0</v>
      </c>
      <c r="C45" s="278">
        <v>30.25</v>
      </c>
      <c r="D45" s="278">
        <v>24.389999</v>
      </c>
      <c r="E45" s="278">
        <v>26.1</v>
      </c>
      <c r="F45" s="278">
        <v>22.288183</v>
      </c>
      <c r="G45" s="278">
        <v>2.2629351E9</v>
      </c>
      <c r="H45" s="278"/>
      <c r="I45" s="278">
        <f t="shared" ref="I45:N45" si="58">(I46/B46*B45)/B46*B45</f>
        <v>1.353779853</v>
      </c>
      <c r="J45" s="278">
        <f t="shared" si="58"/>
        <v>1.375263735</v>
      </c>
      <c r="K45" s="278">
        <f t="shared" si="58"/>
        <v>0.893361858</v>
      </c>
      <c r="L45" s="278">
        <f t="shared" si="58"/>
        <v>1.016902059</v>
      </c>
      <c r="M45" s="278">
        <f t="shared" si="58"/>
        <v>0.8645343885</v>
      </c>
      <c r="N45" s="278">
        <f t="shared" si="58"/>
        <v>113468555.5</v>
      </c>
      <c r="O45" s="278"/>
      <c r="P45" s="254">
        <f t="shared" si="26"/>
        <v>144891.0832</v>
      </c>
      <c r="Q45" s="254">
        <f t="shared" si="54"/>
        <v>38958.73706</v>
      </c>
      <c r="R45" s="254">
        <f t="shared" si="55"/>
        <v>96771.6264</v>
      </c>
      <c r="S45" s="254">
        <f t="shared" si="29"/>
        <v>-49388.97704</v>
      </c>
      <c r="T45" s="282"/>
      <c r="U45" s="257">
        <f t="shared" si="18"/>
        <v>4.893049504</v>
      </c>
      <c r="V45" s="254">
        <f t="shared" si="19"/>
        <v>194324.5196</v>
      </c>
      <c r="W45" s="254">
        <f t="shared" si="20"/>
        <v>144935.5425</v>
      </c>
      <c r="X45" s="254">
        <f t="shared" si="21"/>
        <v>280621.4466</v>
      </c>
      <c r="Y45" s="258">
        <f t="shared" si="22"/>
        <v>0.2806214466</v>
      </c>
      <c r="Z45" s="334">
        <f t="shared" si="23"/>
        <v>231232.4696</v>
      </c>
      <c r="AA45" s="258">
        <f t="shared" si="24"/>
        <v>0.2312324696</v>
      </c>
      <c r="AB45" s="320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</row>
    <row r="46" ht="19.5" customHeight="1">
      <c r="A46" s="276" t="s">
        <v>142</v>
      </c>
      <c r="B46" s="277">
        <v>25.969999</v>
      </c>
      <c r="C46" s="278">
        <v>26.549999</v>
      </c>
      <c r="D46" s="278">
        <v>21.639999</v>
      </c>
      <c r="E46" s="278">
        <v>23.85</v>
      </c>
      <c r="F46" s="278">
        <v>20.366776</v>
      </c>
      <c r="G46" s="278">
        <v>2.6680491E9</v>
      </c>
      <c r="H46" s="278"/>
      <c r="I46" s="278">
        <f t="shared" ref="I46:N46" si="59">(I47/B47*B46)/B47*B46</f>
        <v>1.014493813</v>
      </c>
      <c r="J46" s="278">
        <f t="shared" si="59"/>
        <v>1.059410447</v>
      </c>
      <c r="K46" s="278">
        <f t="shared" si="59"/>
        <v>0.7032638828</v>
      </c>
      <c r="L46" s="278">
        <f t="shared" si="59"/>
        <v>0.8491313569</v>
      </c>
      <c r="M46" s="278">
        <f t="shared" si="59"/>
        <v>0.7219007896</v>
      </c>
      <c r="N46" s="278">
        <f t="shared" si="59"/>
        <v>157731692.7</v>
      </c>
      <c r="O46" s="278"/>
      <c r="P46" s="254">
        <f t="shared" si="26"/>
        <v>128554.4495</v>
      </c>
      <c r="Q46" s="254">
        <f t="shared" si="54"/>
        <v>30668.72896</v>
      </c>
      <c r="R46" s="254">
        <f t="shared" si="55"/>
        <v>96771.6264</v>
      </c>
      <c r="S46" s="254">
        <f t="shared" si="29"/>
        <v>-51261.43111</v>
      </c>
      <c r="T46" s="282"/>
      <c r="U46" s="257">
        <f t="shared" si="18"/>
        <v>4.395625932</v>
      </c>
      <c r="V46" s="254">
        <f t="shared" si="19"/>
        <v>182888.876</v>
      </c>
      <c r="W46" s="254">
        <f t="shared" si="20"/>
        <v>131627.4449</v>
      </c>
      <c r="X46" s="254">
        <f t="shared" si="21"/>
        <v>255994.8049</v>
      </c>
      <c r="Y46" s="258">
        <f t="shared" si="22"/>
        <v>0.2559948049</v>
      </c>
      <c r="Z46" s="334">
        <f t="shared" si="23"/>
        <v>204733.3738</v>
      </c>
      <c r="AA46" s="258">
        <f t="shared" si="24"/>
        <v>0.2047333738</v>
      </c>
      <c r="AB46" s="320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</row>
    <row r="47" ht="19.5" customHeight="1">
      <c r="A47" s="276" t="s">
        <v>143</v>
      </c>
      <c r="B47" s="277">
        <v>23.74</v>
      </c>
      <c r="C47" s="278">
        <v>26.209999</v>
      </c>
      <c r="D47" s="278">
        <v>21.299999</v>
      </c>
      <c r="E47" s="278">
        <v>23.49</v>
      </c>
      <c r="F47" s="278">
        <v>20.059364</v>
      </c>
      <c r="G47" s="278">
        <v>2.0438102E9</v>
      </c>
      <c r="H47" s="278"/>
      <c r="I47" s="278">
        <f t="shared" ref="I47:N47" si="60">(I48/B48*B47)/B48*B47</f>
        <v>0.8477483756</v>
      </c>
      <c r="J47" s="278">
        <f t="shared" si="60"/>
        <v>1.032450507</v>
      </c>
      <c r="K47" s="278">
        <f t="shared" si="60"/>
        <v>0.6813386215</v>
      </c>
      <c r="L47" s="278">
        <f t="shared" si="60"/>
        <v>0.823690668</v>
      </c>
      <c r="M47" s="278">
        <f t="shared" si="60"/>
        <v>0.7002728058</v>
      </c>
      <c r="N47" s="278">
        <f t="shared" si="60"/>
        <v>92557678.51</v>
      </c>
      <c r="O47" s="278"/>
      <c r="P47" s="254">
        <f t="shared" si="26"/>
        <v>126534.6475</v>
      </c>
      <c r="Q47" s="254">
        <f t="shared" si="54"/>
        <v>29712.5873</v>
      </c>
      <c r="R47" s="254">
        <f t="shared" si="55"/>
        <v>96771.6264</v>
      </c>
      <c r="S47" s="254">
        <f t="shared" si="29"/>
        <v>-53141.68707</v>
      </c>
      <c r="T47" s="282"/>
      <c r="U47" s="257">
        <f t="shared" si="18"/>
        <v>4.202092298</v>
      </c>
      <c r="V47" s="254">
        <f t="shared" si="19"/>
        <v>181475.0146</v>
      </c>
      <c r="W47" s="254">
        <f t="shared" si="20"/>
        <v>128333.3275</v>
      </c>
      <c r="X47" s="254">
        <f t="shared" si="21"/>
        <v>253018.8612</v>
      </c>
      <c r="Y47" s="258">
        <f t="shared" si="22"/>
        <v>0.2530188612</v>
      </c>
      <c r="Z47" s="334">
        <f t="shared" si="23"/>
        <v>199877.1742</v>
      </c>
      <c r="AA47" s="258">
        <f t="shared" si="24"/>
        <v>0.1998771742</v>
      </c>
      <c r="AB47" s="320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</row>
    <row r="48" ht="19.5" customHeight="1">
      <c r="A48" s="276" t="s">
        <v>144</v>
      </c>
      <c r="B48" s="277">
        <v>23.059999</v>
      </c>
      <c r="C48" s="278">
        <v>24.35</v>
      </c>
      <c r="D48" s="278">
        <v>20.49</v>
      </c>
      <c r="E48" s="278">
        <v>20.719999</v>
      </c>
      <c r="F48" s="278">
        <v>17.693911</v>
      </c>
      <c r="G48" s="278">
        <v>1.6690474E9</v>
      </c>
      <c r="H48" s="278"/>
      <c r="I48" s="278">
        <f t="shared" ref="I48:N48" si="61">(I49/B49*B48)/B49*B48</f>
        <v>0.7998786506</v>
      </c>
      <c r="J48" s="278">
        <f t="shared" si="61"/>
        <v>0.8911137895</v>
      </c>
      <c r="K48" s="278">
        <f t="shared" si="61"/>
        <v>0.6305038723</v>
      </c>
      <c r="L48" s="278">
        <f t="shared" si="61"/>
        <v>0.6408812597</v>
      </c>
      <c r="M48" s="278">
        <f t="shared" si="61"/>
        <v>0.5448545976</v>
      </c>
      <c r="N48" s="278">
        <f t="shared" si="61"/>
        <v>61726076.1</v>
      </c>
      <c r="O48" s="278"/>
      <c r="P48" s="254">
        <f t="shared" si="26"/>
        <v>121722.7723</v>
      </c>
      <c r="Q48" s="254">
        <f t="shared" si="54"/>
        <v>27495.72791</v>
      </c>
      <c r="R48" s="254">
        <f t="shared" si="55"/>
        <v>96771.6264</v>
      </c>
      <c r="S48" s="254">
        <f t="shared" si="29"/>
        <v>-55029.77743</v>
      </c>
      <c r="T48" s="282"/>
      <c r="U48" s="257">
        <f t="shared" si="18"/>
        <v>3.970475784</v>
      </c>
      <c r="V48" s="254">
        <f t="shared" si="19"/>
        <v>178106.7019</v>
      </c>
      <c r="W48" s="254">
        <f t="shared" si="20"/>
        <v>123076.9245</v>
      </c>
      <c r="X48" s="254">
        <f t="shared" si="21"/>
        <v>245990.1266</v>
      </c>
      <c r="Y48" s="258">
        <f t="shared" si="22"/>
        <v>0.2459901266</v>
      </c>
      <c r="Z48" s="334">
        <f t="shared" si="23"/>
        <v>190960.3492</v>
      </c>
      <c r="AA48" s="258">
        <f t="shared" si="24"/>
        <v>0.1909603492</v>
      </c>
      <c r="AB48" s="320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</row>
    <row r="49" ht="19.5" customHeight="1">
      <c r="A49" s="276" t="s">
        <v>145</v>
      </c>
      <c r="B49" s="277">
        <v>20.91</v>
      </c>
      <c r="C49" s="278">
        <v>25.040001</v>
      </c>
      <c r="D49" s="278">
        <v>19.76</v>
      </c>
      <c r="E49" s="278">
        <v>24.549999</v>
      </c>
      <c r="F49" s="278">
        <v>20.96455</v>
      </c>
      <c r="G49" s="278">
        <v>2.1291501E9</v>
      </c>
      <c r="H49" s="278"/>
      <c r="I49" s="278">
        <f t="shared" ref="I49:N49" si="62">(I50/B50*B49)/B50*B49</f>
        <v>0.6576784364</v>
      </c>
      <c r="J49" s="278">
        <f t="shared" si="62"/>
        <v>0.9423319513</v>
      </c>
      <c r="K49" s="278">
        <f t="shared" si="62"/>
        <v>0.5863780729</v>
      </c>
      <c r="L49" s="278">
        <f t="shared" si="62"/>
        <v>0.8997069383</v>
      </c>
      <c r="M49" s="278">
        <f t="shared" si="62"/>
        <v>0.7648988934</v>
      </c>
      <c r="N49" s="278">
        <f t="shared" si="62"/>
        <v>100448599.8</v>
      </c>
      <c r="O49" s="278"/>
      <c r="P49" s="254">
        <f t="shared" si="26"/>
        <v>117386.1386</v>
      </c>
      <c r="Q49" s="254">
        <f t="shared" si="54"/>
        <v>25571.44001</v>
      </c>
      <c r="R49" s="254">
        <f t="shared" si="55"/>
        <v>96771.6264</v>
      </c>
      <c r="S49" s="254">
        <f t="shared" si="29"/>
        <v>-56925.73484</v>
      </c>
      <c r="T49" s="282"/>
      <c r="U49" s="257">
        <f t="shared" si="18"/>
        <v>3.762055345</v>
      </c>
      <c r="V49" s="254">
        <f t="shared" si="19"/>
        <v>175071.0584</v>
      </c>
      <c r="W49" s="254">
        <f t="shared" si="20"/>
        <v>118145.3235</v>
      </c>
      <c r="X49" s="254">
        <f t="shared" si="21"/>
        <v>239729.205</v>
      </c>
      <c r="Y49" s="258">
        <f t="shared" si="22"/>
        <v>0.239729205</v>
      </c>
      <c r="Z49" s="334">
        <f t="shared" si="23"/>
        <v>182803.4702</v>
      </c>
      <c r="AA49" s="258">
        <f t="shared" si="24"/>
        <v>0.1828034702</v>
      </c>
      <c r="AB49" s="320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</row>
    <row r="50" ht="19.5" customHeight="1">
      <c r="A50" s="276" t="s">
        <v>146</v>
      </c>
      <c r="B50" s="277">
        <v>24.370001</v>
      </c>
      <c r="C50" s="278">
        <v>28.290001</v>
      </c>
      <c r="D50" s="278">
        <v>24.139999</v>
      </c>
      <c r="E50" s="278">
        <v>27.719999</v>
      </c>
      <c r="F50" s="278">
        <v>23.671577</v>
      </c>
      <c r="G50" s="278">
        <v>1.6699547E9</v>
      </c>
      <c r="H50" s="278"/>
      <c r="I50" s="278">
        <f t="shared" ref="I50:N50" si="63">(I51/B51*B50)/B51*B50</f>
        <v>0.893339693</v>
      </c>
      <c r="J50" s="278">
        <f t="shared" si="63"/>
        <v>1.202821434</v>
      </c>
      <c r="K50" s="278">
        <f t="shared" si="63"/>
        <v>0.8751416168</v>
      </c>
      <c r="L50" s="278">
        <f t="shared" si="63"/>
        <v>1.147055767</v>
      </c>
      <c r="M50" s="278">
        <f t="shared" si="63"/>
        <v>0.9751857044</v>
      </c>
      <c r="N50" s="278">
        <f t="shared" si="63"/>
        <v>61793203.37</v>
      </c>
      <c r="O50" s="278"/>
      <c r="P50" s="254">
        <f t="shared" si="26"/>
        <v>143405.9347</v>
      </c>
      <c r="Q50" s="254">
        <f t="shared" si="54"/>
        <v>38164.16811</v>
      </c>
      <c r="R50" s="254">
        <f t="shared" si="55"/>
        <v>96771.6264</v>
      </c>
      <c r="S50" s="254">
        <f t="shared" si="29"/>
        <v>-58829.59207</v>
      </c>
      <c r="T50" s="282"/>
      <c r="U50" s="257">
        <f t="shared" si="18"/>
        <v>4.082597764</v>
      </c>
      <c r="V50" s="254">
        <f t="shared" si="19"/>
        <v>193284.9156</v>
      </c>
      <c r="W50" s="254">
        <f t="shared" si="20"/>
        <v>134455.3235</v>
      </c>
      <c r="X50" s="254">
        <f t="shared" si="21"/>
        <v>278341.7292</v>
      </c>
      <c r="Y50" s="258">
        <f t="shared" si="22"/>
        <v>0.2783417292</v>
      </c>
      <c r="Z50" s="334">
        <f t="shared" si="23"/>
        <v>219512.1371</v>
      </c>
      <c r="AA50" s="258">
        <f t="shared" si="24"/>
        <v>0.2195121371</v>
      </c>
      <c r="AB50" s="320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</row>
    <row r="51" ht="19.5" customHeight="1">
      <c r="A51" s="276" t="s">
        <v>147</v>
      </c>
      <c r="B51" s="337">
        <v>28.42</v>
      </c>
      <c r="C51" s="338">
        <v>28.790001</v>
      </c>
      <c r="D51" s="338">
        <v>24.280001</v>
      </c>
      <c r="E51" s="338">
        <v>24.370001</v>
      </c>
      <c r="F51" s="338">
        <v>20.810835</v>
      </c>
      <c r="G51" s="338">
        <v>1.3970558E9</v>
      </c>
      <c r="H51" s="338"/>
      <c r="I51" s="338">
        <f t="shared" ref="I51:N51" si="64">(I52/B52*B51)/B52*B51</f>
        <v>1.214936793</v>
      </c>
      <c r="J51" s="338">
        <f t="shared" si="64"/>
        <v>1.24571471</v>
      </c>
      <c r="K51" s="338">
        <f t="shared" si="64"/>
        <v>0.8853219705</v>
      </c>
      <c r="L51" s="338">
        <f t="shared" si="64"/>
        <v>0.886562191</v>
      </c>
      <c r="M51" s="338">
        <f t="shared" si="64"/>
        <v>0.7537233241</v>
      </c>
      <c r="N51" s="338">
        <f t="shared" si="64"/>
        <v>43247283.59</v>
      </c>
      <c r="O51" s="338"/>
      <c r="P51" s="254">
        <f t="shared" si="26"/>
        <v>144237.6297</v>
      </c>
      <c r="Q51" s="254">
        <f t="shared" si="54"/>
        <v>38608.12452</v>
      </c>
      <c r="R51" s="254">
        <f t="shared" si="55"/>
        <v>96771.6264</v>
      </c>
      <c r="S51" s="254">
        <f t="shared" si="29"/>
        <v>-60741.38203</v>
      </c>
      <c r="T51" s="339">
        <f>(P51-P39)/P39</f>
        <v>-0.3683662427</v>
      </c>
      <c r="U51" s="257">
        <f t="shared" si="18"/>
        <v>3.967793422</v>
      </c>
      <c r="V51" s="254">
        <f t="shared" si="19"/>
        <v>193867.1021</v>
      </c>
      <c r="W51" s="254">
        <f t="shared" si="20"/>
        <v>133125.7201</v>
      </c>
      <c r="X51" s="254">
        <f t="shared" si="21"/>
        <v>279617.3806</v>
      </c>
      <c r="Y51" s="258">
        <f t="shared" si="22"/>
        <v>0.2796173806</v>
      </c>
      <c r="Z51" s="334">
        <f t="shared" si="23"/>
        <v>218875.9986</v>
      </c>
      <c r="AA51" s="258">
        <f t="shared" si="24"/>
        <v>0.2188759986</v>
      </c>
      <c r="AB51" s="320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</row>
    <row r="52" ht="19.5" customHeight="1">
      <c r="A52" s="276" t="s">
        <v>148</v>
      </c>
      <c r="B52" s="277">
        <v>24.719999</v>
      </c>
      <c r="C52" s="278">
        <v>27.469999</v>
      </c>
      <c r="D52" s="278">
        <v>24.01</v>
      </c>
      <c r="E52" s="278">
        <v>24.440001</v>
      </c>
      <c r="F52" s="278">
        <v>20.870619</v>
      </c>
      <c r="G52" s="278">
        <v>1.513988E9</v>
      </c>
      <c r="H52" s="278"/>
      <c r="I52" s="278">
        <f t="shared" ref="I52:N52" si="65">(I53/B53*B52)/B53*B52</f>
        <v>0.9191839548</v>
      </c>
      <c r="J52" s="278">
        <f t="shared" si="65"/>
        <v>1.134103055</v>
      </c>
      <c r="K52" s="278">
        <f t="shared" si="65"/>
        <v>0.8657413509</v>
      </c>
      <c r="L52" s="278">
        <f t="shared" si="65"/>
        <v>0.8916625997</v>
      </c>
      <c r="M52" s="278">
        <f t="shared" si="65"/>
        <v>0.758060038</v>
      </c>
      <c r="N52" s="278">
        <f t="shared" si="65"/>
        <v>50789763.98</v>
      </c>
      <c r="O52" s="278"/>
      <c r="P52" s="254">
        <f t="shared" si="26"/>
        <v>142633.6634</v>
      </c>
      <c r="Q52" s="254">
        <f>((Q51+R51)/2)*K52/K51</f>
        <v>66192.78204</v>
      </c>
      <c r="R52" s="254">
        <f>(Q51+R51)/2</f>
        <v>67689.87546</v>
      </c>
      <c r="S52" s="254">
        <f t="shared" si="29"/>
        <v>-62661.13779</v>
      </c>
      <c r="T52" s="282"/>
      <c r="U52" s="257">
        <f t="shared" si="18"/>
        <v>3.356522818</v>
      </c>
      <c r="V52" s="254">
        <f t="shared" si="19"/>
        <v>164825.8448</v>
      </c>
      <c r="W52" s="254">
        <f t="shared" si="20"/>
        <v>102164.707</v>
      </c>
      <c r="X52" s="254">
        <f t="shared" si="21"/>
        <v>276516.3209</v>
      </c>
      <c r="Y52" s="258">
        <f t="shared" si="22"/>
        <v>0.2765163209</v>
      </c>
      <c r="Z52" s="334">
        <f t="shared" si="23"/>
        <v>213855.1831</v>
      </c>
      <c r="AA52" s="258">
        <f t="shared" si="24"/>
        <v>0.2138551831</v>
      </c>
      <c r="AB52" s="320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</row>
    <row r="53" ht="19.5" customHeight="1">
      <c r="A53" s="276" t="s">
        <v>149</v>
      </c>
      <c r="B53" s="277">
        <v>24.52</v>
      </c>
      <c r="C53" s="278">
        <v>25.370001</v>
      </c>
      <c r="D53" s="278">
        <v>23.32</v>
      </c>
      <c r="E53" s="278">
        <v>25.16</v>
      </c>
      <c r="F53" s="278">
        <v>21.485462</v>
      </c>
      <c r="G53" s="278">
        <v>1.2766225E9</v>
      </c>
      <c r="H53" s="278"/>
      <c r="I53" s="278">
        <f t="shared" ref="I53:N53" si="66">(I54/B54*B53)/B54*B53</f>
        <v>0.9043706692</v>
      </c>
      <c r="J53" s="278">
        <f t="shared" si="66"/>
        <v>0.9673334411</v>
      </c>
      <c r="K53" s="278">
        <f t="shared" si="66"/>
        <v>0.8166969497</v>
      </c>
      <c r="L53" s="278">
        <f t="shared" si="66"/>
        <v>0.944972969</v>
      </c>
      <c r="M53" s="278">
        <f t="shared" si="66"/>
        <v>0.8033824429</v>
      </c>
      <c r="N53" s="278">
        <f t="shared" si="66"/>
        <v>36112397.13</v>
      </c>
      <c r="O53" s="278"/>
      <c r="P53" s="254">
        <f t="shared" si="26"/>
        <v>138534.6535</v>
      </c>
      <c r="Q53" s="254">
        <f t="shared" ref="Q53:Q63" si="68">Q52*K53/K52</f>
        <v>62442.94919</v>
      </c>
      <c r="R53" s="254">
        <f t="shared" ref="R53:R63" si="69">R52</f>
        <v>67689.87546</v>
      </c>
      <c r="S53" s="254">
        <f t="shared" si="29"/>
        <v>-64588.89253</v>
      </c>
      <c r="T53" s="282"/>
      <c r="U53" s="257">
        <f t="shared" si="18"/>
        <v>3.19287916</v>
      </c>
      <c r="V53" s="254">
        <f t="shared" si="19"/>
        <v>161956.5379</v>
      </c>
      <c r="W53" s="254">
        <f t="shared" si="20"/>
        <v>97367.64533</v>
      </c>
      <c r="X53" s="254">
        <f t="shared" si="21"/>
        <v>268667.4781</v>
      </c>
      <c r="Y53" s="258">
        <f t="shared" si="22"/>
        <v>0.2686674781</v>
      </c>
      <c r="Z53" s="334">
        <f t="shared" si="23"/>
        <v>204078.5856</v>
      </c>
      <c r="AA53" s="258">
        <f t="shared" si="24"/>
        <v>0.2040785856</v>
      </c>
      <c r="AB53" s="320"/>
      <c r="AC53" s="299"/>
      <c r="AD53" s="299"/>
      <c r="AE53" s="299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</row>
    <row r="54" ht="19.5" customHeight="1">
      <c r="A54" s="276" t="s">
        <v>150</v>
      </c>
      <c r="B54" s="277">
        <v>25.27</v>
      </c>
      <c r="C54" s="278">
        <v>27.379999</v>
      </c>
      <c r="D54" s="278">
        <v>23.540001</v>
      </c>
      <c r="E54" s="278">
        <v>25.25</v>
      </c>
      <c r="F54" s="278">
        <v>21.562315</v>
      </c>
      <c r="G54" s="278">
        <v>1.6707162E9</v>
      </c>
      <c r="H54" s="278"/>
      <c r="I54" s="278">
        <f t="shared" ref="I54:N54" si="67">(I55/B55*B54)/B55*B54</f>
        <v>0.9605412515</v>
      </c>
      <c r="J54" s="278">
        <f t="shared" si="67"/>
        <v>1.126683901</v>
      </c>
      <c r="K54" s="278">
        <f t="shared" si="67"/>
        <v>0.8321790826</v>
      </c>
      <c r="L54" s="278">
        <f t="shared" si="67"/>
        <v>0.9517455985</v>
      </c>
      <c r="M54" s="278">
        <f t="shared" si="67"/>
        <v>0.8091400828</v>
      </c>
      <c r="N54" s="278">
        <f t="shared" si="67"/>
        <v>61849571.67</v>
      </c>
      <c r="O54" s="278"/>
      <c r="P54" s="254">
        <f t="shared" si="26"/>
        <v>139841.5901</v>
      </c>
      <c r="Q54" s="254">
        <f t="shared" si="68"/>
        <v>63626.68085</v>
      </c>
      <c r="R54" s="254">
        <f t="shared" si="69"/>
        <v>67689.87546</v>
      </c>
      <c r="S54" s="254">
        <f t="shared" si="29"/>
        <v>-66524.67959</v>
      </c>
      <c r="T54" s="282"/>
      <c r="U54" s="257">
        <f t="shared" si="18"/>
        <v>3.119616161</v>
      </c>
      <c r="V54" s="254">
        <f t="shared" si="19"/>
        <v>162871.3935</v>
      </c>
      <c r="W54" s="254">
        <f t="shared" si="20"/>
        <v>96346.71393</v>
      </c>
      <c r="X54" s="254">
        <f t="shared" si="21"/>
        <v>271158.1464</v>
      </c>
      <c r="Y54" s="258">
        <f t="shared" si="22"/>
        <v>0.2711581464</v>
      </c>
      <c r="Z54" s="334">
        <f t="shared" si="23"/>
        <v>204633.4668</v>
      </c>
      <c r="AA54" s="258">
        <f t="shared" si="24"/>
        <v>0.2046334668</v>
      </c>
      <c r="AB54" s="320"/>
      <c r="AC54" s="299"/>
      <c r="AD54" s="299"/>
      <c r="AE54" s="299"/>
      <c r="AF54" s="299"/>
      <c r="AG54" s="299"/>
      <c r="AH54" s="299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</row>
    <row r="55" ht="19.5" customHeight="1">
      <c r="A55" s="276" t="s">
        <v>151</v>
      </c>
      <c r="B55" s="277">
        <v>25.440001</v>
      </c>
      <c r="C55" s="278">
        <v>28.059999</v>
      </c>
      <c r="D55" s="278">
        <v>25.25</v>
      </c>
      <c r="E55" s="278">
        <v>27.450001</v>
      </c>
      <c r="F55" s="278">
        <v>23.44101</v>
      </c>
      <c r="G55" s="278">
        <v>1.4116208E9</v>
      </c>
      <c r="H55" s="278"/>
      <c r="I55" s="278">
        <f t="shared" ref="I55:N55" si="70">(I56/B56*B55)/B56*B55</f>
        <v>0.9735085836</v>
      </c>
      <c r="J55" s="278">
        <f t="shared" si="70"/>
        <v>1.183342699</v>
      </c>
      <c r="K55" s="278">
        <f t="shared" si="70"/>
        <v>0.9574731549</v>
      </c>
      <c r="L55" s="278">
        <f t="shared" si="70"/>
        <v>1.124819512</v>
      </c>
      <c r="M55" s="278">
        <f t="shared" si="70"/>
        <v>0.9562811239</v>
      </c>
      <c r="N55" s="278">
        <f t="shared" si="70"/>
        <v>44153732.97</v>
      </c>
      <c r="O55" s="278"/>
      <c r="P55" s="254">
        <f t="shared" si="26"/>
        <v>150000</v>
      </c>
      <c r="Q55" s="254">
        <f t="shared" si="68"/>
        <v>73206.40487</v>
      </c>
      <c r="R55" s="254">
        <f t="shared" si="69"/>
        <v>67689.87546</v>
      </c>
      <c r="S55" s="254">
        <f t="shared" si="29"/>
        <v>-68468.53242</v>
      </c>
      <c r="T55" s="282"/>
      <c r="U55" s="257">
        <f t="shared" si="18"/>
        <v>3.179414948</v>
      </c>
      <c r="V55" s="254">
        <f t="shared" si="19"/>
        <v>169982.2804</v>
      </c>
      <c r="W55" s="254">
        <f t="shared" si="20"/>
        <v>101513.748</v>
      </c>
      <c r="X55" s="254">
        <f t="shared" si="21"/>
        <v>290896.2803</v>
      </c>
      <c r="Y55" s="258">
        <f t="shared" si="22"/>
        <v>0.2908962803</v>
      </c>
      <c r="Z55" s="334">
        <f t="shared" si="23"/>
        <v>222427.7479</v>
      </c>
      <c r="AA55" s="258">
        <f t="shared" si="24"/>
        <v>0.2224277479</v>
      </c>
      <c r="AB55" s="320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</row>
    <row r="56" ht="19.5" customHeight="1">
      <c r="A56" s="276" t="s">
        <v>152</v>
      </c>
      <c r="B56" s="277">
        <v>27.440001</v>
      </c>
      <c r="C56" s="278">
        <v>29.870001</v>
      </c>
      <c r="D56" s="278">
        <v>27.190001</v>
      </c>
      <c r="E56" s="278">
        <v>29.790001</v>
      </c>
      <c r="F56" s="278">
        <v>25.439266</v>
      </c>
      <c r="G56" s="278">
        <v>1.5257083E9</v>
      </c>
      <c r="H56" s="278"/>
      <c r="I56" s="278">
        <f t="shared" ref="I56:N56" si="71">(I57/B57*B56)/B57*B56</f>
        <v>1.132592764</v>
      </c>
      <c r="J56" s="278">
        <f t="shared" si="71"/>
        <v>1.340928766</v>
      </c>
      <c r="K56" s="278">
        <f t="shared" si="71"/>
        <v>1.110253852</v>
      </c>
      <c r="L56" s="278">
        <f t="shared" si="71"/>
        <v>1.324765921</v>
      </c>
      <c r="M56" s="278">
        <f t="shared" si="71"/>
        <v>1.12626891</v>
      </c>
      <c r="N56" s="278">
        <f t="shared" si="71"/>
        <v>51579169.67</v>
      </c>
      <c r="O56" s="278"/>
      <c r="P56" s="254">
        <f t="shared" si="26"/>
        <v>161524.7584</v>
      </c>
      <c r="Q56" s="254">
        <f t="shared" si="68"/>
        <v>84887.699</v>
      </c>
      <c r="R56" s="254">
        <f t="shared" si="69"/>
        <v>67689.87546</v>
      </c>
      <c r="S56" s="254">
        <f t="shared" si="29"/>
        <v>-70420.48464</v>
      </c>
      <c r="T56" s="282"/>
      <c r="U56" s="257">
        <f t="shared" si="18"/>
        <v>3.254942579</v>
      </c>
      <c r="V56" s="254">
        <f t="shared" si="19"/>
        <v>178049.6113</v>
      </c>
      <c r="W56" s="254">
        <f t="shared" si="20"/>
        <v>107629.1267</v>
      </c>
      <c r="X56" s="254">
        <f t="shared" si="21"/>
        <v>314102.3329</v>
      </c>
      <c r="Y56" s="258">
        <f t="shared" si="22"/>
        <v>0.3141023329</v>
      </c>
      <c r="Z56" s="334">
        <f t="shared" si="23"/>
        <v>243681.8482</v>
      </c>
      <c r="AA56" s="258">
        <f t="shared" si="24"/>
        <v>0.2436818482</v>
      </c>
      <c r="AB56" s="320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</row>
    <row r="57" ht="19.5" customHeight="1">
      <c r="A57" s="276" t="s">
        <v>153</v>
      </c>
      <c r="B57" s="277">
        <v>30.08</v>
      </c>
      <c r="C57" s="278">
        <v>31.469999</v>
      </c>
      <c r="D57" s="278">
        <v>29.309999</v>
      </c>
      <c r="E57" s="278">
        <v>29.950001</v>
      </c>
      <c r="F57" s="278">
        <v>25.575897</v>
      </c>
      <c r="G57" s="278">
        <v>1.7997557E9</v>
      </c>
      <c r="H57" s="278"/>
      <c r="I57" s="278">
        <f t="shared" ref="I57:N57" si="72">(I58/B58*B57)/B58*B57</f>
        <v>1.361009639</v>
      </c>
      <c r="J57" s="278">
        <f t="shared" si="72"/>
        <v>1.488430947</v>
      </c>
      <c r="K57" s="278">
        <f t="shared" si="72"/>
        <v>1.290135865</v>
      </c>
      <c r="L57" s="278">
        <f t="shared" si="72"/>
        <v>1.339034586</v>
      </c>
      <c r="M57" s="278">
        <f t="shared" si="72"/>
        <v>1.138399487</v>
      </c>
      <c r="N57" s="278">
        <f t="shared" si="72"/>
        <v>71772561.19</v>
      </c>
      <c r="O57" s="278"/>
      <c r="P57" s="254">
        <f t="shared" si="26"/>
        <v>174118.8059</v>
      </c>
      <c r="Q57" s="254">
        <f t="shared" si="68"/>
        <v>98641.10342</v>
      </c>
      <c r="R57" s="254">
        <f t="shared" si="69"/>
        <v>67689.87546</v>
      </c>
      <c r="S57" s="254">
        <f t="shared" si="29"/>
        <v>-72380.56999</v>
      </c>
      <c r="T57" s="282"/>
      <c r="U57" s="257">
        <f t="shared" si="18"/>
        <v>3.340795485</v>
      </c>
      <c r="V57" s="254">
        <f t="shared" si="19"/>
        <v>186865.4446</v>
      </c>
      <c r="W57" s="254">
        <f t="shared" si="20"/>
        <v>114484.8746</v>
      </c>
      <c r="X57" s="254">
        <f t="shared" si="21"/>
        <v>340449.7848</v>
      </c>
      <c r="Y57" s="258">
        <f t="shared" si="22"/>
        <v>0.3404497848</v>
      </c>
      <c r="Z57" s="334">
        <f t="shared" si="23"/>
        <v>268069.2148</v>
      </c>
      <c r="AA57" s="258">
        <f t="shared" si="24"/>
        <v>0.2680692148</v>
      </c>
      <c r="AB57" s="320"/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</row>
    <row r="58" ht="19.5" customHeight="1">
      <c r="A58" s="276" t="s">
        <v>154</v>
      </c>
      <c r="B58" s="277">
        <v>29.700001</v>
      </c>
      <c r="C58" s="278">
        <v>32.75</v>
      </c>
      <c r="D58" s="278">
        <v>29.26</v>
      </c>
      <c r="E58" s="278">
        <v>31.799999</v>
      </c>
      <c r="F58" s="278">
        <v>27.155716</v>
      </c>
      <c r="G58" s="278">
        <v>1.8215102E9</v>
      </c>
      <c r="H58" s="278"/>
      <c r="I58" s="278">
        <f t="shared" ref="I58:N58" si="73">(I59/B59*B58)/B59*B58</f>
        <v>1.326839723</v>
      </c>
      <c r="J58" s="278">
        <f t="shared" si="73"/>
        <v>1.611973291</v>
      </c>
      <c r="K58" s="278">
        <f t="shared" si="73"/>
        <v>1.285738016</v>
      </c>
      <c r="L58" s="278">
        <f t="shared" si="73"/>
        <v>1.509566762</v>
      </c>
      <c r="M58" s="278">
        <f t="shared" si="73"/>
        <v>1.283380568</v>
      </c>
      <c r="N58" s="278">
        <f t="shared" si="73"/>
        <v>73518145.58</v>
      </c>
      <c r="O58" s="278"/>
      <c r="P58" s="254">
        <f t="shared" si="26"/>
        <v>173821.7822</v>
      </c>
      <c r="Q58" s="254">
        <f t="shared" si="68"/>
        <v>98304.85299</v>
      </c>
      <c r="R58" s="254">
        <f t="shared" si="69"/>
        <v>67689.87546</v>
      </c>
      <c r="S58" s="254">
        <f t="shared" si="29"/>
        <v>-74348.82236</v>
      </c>
      <c r="T58" s="282"/>
      <c r="U58" s="257">
        <f t="shared" si="18"/>
        <v>3.248358884</v>
      </c>
      <c r="V58" s="254">
        <f t="shared" si="19"/>
        <v>186657.528</v>
      </c>
      <c r="W58" s="254">
        <f t="shared" si="20"/>
        <v>112308.7056</v>
      </c>
      <c r="X58" s="254">
        <f t="shared" si="21"/>
        <v>339816.5106</v>
      </c>
      <c r="Y58" s="258">
        <f t="shared" si="22"/>
        <v>0.3398165106</v>
      </c>
      <c r="Z58" s="334">
        <f t="shared" si="23"/>
        <v>265467.6883</v>
      </c>
      <c r="AA58" s="258">
        <f t="shared" si="24"/>
        <v>0.2654676883</v>
      </c>
      <c r="AB58" s="320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  <c r="AU58" s="299"/>
    </row>
    <row r="59" ht="19.5" customHeight="1">
      <c r="A59" s="276" t="s">
        <v>155</v>
      </c>
      <c r="B59" s="277">
        <v>31.690001</v>
      </c>
      <c r="C59" s="278">
        <v>33.459999</v>
      </c>
      <c r="D59" s="278">
        <v>29.93</v>
      </c>
      <c r="E59" s="278">
        <v>33.389999</v>
      </c>
      <c r="F59" s="278">
        <v>28.513498</v>
      </c>
      <c r="G59" s="278">
        <v>1.4141862E9</v>
      </c>
      <c r="H59" s="278"/>
      <c r="I59" s="278">
        <f t="shared" ref="I59:N59" si="74">(I60/B60*B59)/B60*B59</f>
        <v>1.510601956</v>
      </c>
      <c r="J59" s="278">
        <f t="shared" si="74"/>
        <v>1.682624005</v>
      </c>
      <c r="K59" s="278">
        <f t="shared" si="74"/>
        <v>1.345294216</v>
      </c>
      <c r="L59" s="278">
        <f t="shared" si="74"/>
        <v>1.66429736</v>
      </c>
      <c r="M59" s="278">
        <f t="shared" si="74"/>
        <v>1.414926699</v>
      </c>
      <c r="N59" s="278">
        <f t="shared" si="74"/>
        <v>44314363.8</v>
      </c>
      <c r="O59" s="278"/>
      <c r="P59" s="254">
        <f t="shared" si="26"/>
        <v>177801.9802</v>
      </c>
      <c r="Q59" s="254">
        <f t="shared" si="68"/>
        <v>102858.3961</v>
      </c>
      <c r="R59" s="254">
        <f t="shared" si="69"/>
        <v>67689.87546</v>
      </c>
      <c r="S59" s="254">
        <f t="shared" si="29"/>
        <v>-76325.27579</v>
      </c>
      <c r="T59" s="282"/>
      <c r="U59" s="257">
        <f t="shared" si="18"/>
        <v>3.216390024</v>
      </c>
      <c r="V59" s="254">
        <f t="shared" si="19"/>
        <v>189443.6666</v>
      </c>
      <c r="W59" s="254">
        <f t="shared" si="20"/>
        <v>113118.3908</v>
      </c>
      <c r="X59" s="254">
        <f t="shared" si="21"/>
        <v>348350.2518</v>
      </c>
      <c r="Y59" s="258">
        <f t="shared" si="22"/>
        <v>0.3483502518</v>
      </c>
      <c r="Z59" s="334">
        <f t="shared" si="23"/>
        <v>272024.976</v>
      </c>
      <c r="AA59" s="258">
        <f t="shared" si="24"/>
        <v>0.272024976</v>
      </c>
      <c r="AB59" s="320"/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  <c r="AU59" s="299"/>
    </row>
    <row r="60" ht="19.5" customHeight="1">
      <c r="A60" s="276" t="s">
        <v>156</v>
      </c>
      <c r="B60" s="277">
        <v>33.490002</v>
      </c>
      <c r="C60" s="278">
        <v>34.860001</v>
      </c>
      <c r="D60" s="278">
        <v>32.360001</v>
      </c>
      <c r="E60" s="278">
        <v>32.419998</v>
      </c>
      <c r="F60" s="278">
        <v>27.685154</v>
      </c>
      <c r="G60" s="278">
        <v>1.9045651E9</v>
      </c>
      <c r="H60" s="278"/>
      <c r="I60" s="278">
        <f t="shared" ref="I60:N60" si="75">(I61/B61*B60)/B61*B60</f>
        <v>1.687080804</v>
      </c>
      <c r="J60" s="278">
        <f t="shared" si="75"/>
        <v>1.826375293</v>
      </c>
      <c r="K60" s="278">
        <f t="shared" si="75"/>
        <v>1.572609497</v>
      </c>
      <c r="L60" s="278">
        <f t="shared" si="75"/>
        <v>1.569004104</v>
      </c>
      <c r="M60" s="278">
        <f t="shared" si="75"/>
        <v>1.333910927</v>
      </c>
      <c r="N60" s="278">
        <f t="shared" si="75"/>
        <v>80375367.67</v>
      </c>
      <c r="O60" s="278"/>
      <c r="P60" s="254">
        <f t="shared" si="26"/>
        <v>192237.6297</v>
      </c>
      <c r="Q60" s="254">
        <f t="shared" si="68"/>
        <v>120238.4495</v>
      </c>
      <c r="R60" s="254">
        <f t="shared" si="69"/>
        <v>67689.87546</v>
      </c>
      <c r="S60" s="254">
        <f t="shared" si="29"/>
        <v>-78309.96444</v>
      </c>
      <c r="T60" s="282"/>
      <c r="U60" s="257">
        <f t="shared" si="18"/>
        <v>3.319213679</v>
      </c>
      <c r="V60" s="254">
        <f t="shared" si="19"/>
        <v>199548.6212</v>
      </c>
      <c r="W60" s="254">
        <f t="shared" si="20"/>
        <v>121238.6568</v>
      </c>
      <c r="X60" s="254">
        <f t="shared" si="21"/>
        <v>380165.9546</v>
      </c>
      <c r="Y60" s="258">
        <f t="shared" si="22"/>
        <v>0.3801659546</v>
      </c>
      <c r="Z60" s="334">
        <f t="shared" si="23"/>
        <v>301855.9902</v>
      </c>
      <c r="AA60" s="258">
        <f t="shared" si="24"/>
        <v>0.3018559902</v>
      </c>
      <c r="AB60" s="320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  <c r="AU60" s="299"/>
    </row>
    <row r="61" ht="19.5" customHeight="1">
      <c r="A61" s="276" t="s">
        <v>157</v>
      </c>
      <c r="B61" s="277">
        <v>32.610001</v>
      </c>
      <c r="C61" s="278">
        <v>36.0</v>
      </c>
      <c r="D61" s="278">
        <v>32.419998</v>
      </c>
      <c r="E61" s="278">
        <v>35.18</v>
      </c>
      <c r="F61" s="278">
        <v>30.04207</v>
      </c>
      <c r="G61" s="278">
        <v>1.9125647E9</v>
      </c>
      <c r="H61" s="278"/>
      <c r="I61" s="278">
        <f t="shared" ref="I61:N61" si="76">(I62/B62*B61)/B62*B61</f>
        <v>1.599584405</v>
      </c>
      <c r="J61" s="278">
        <f t="shared" si="76"/>
        <v>1.947781491</v>
      </c>
      <c r="K61" s="278">
        <f t="shared" si="76"/>
        <v>1.57844629</v>
      </c>
      <c r="L61" s="278">
        <f t="shared" si="76"/>
        <v>1.847522697</v>
      </c>
      <c r="M61" s="278">
        <f t="shared" si="76"/>
        <v>1.570697854</v>
      </c>
      <c r="N61" s="278">
        <f t="shared" si="76"/>
        <v>81051974.74</v>
      </c>
      <c r="O61" s="278"/>
      <c r="P61" s="254">
        <f t="shared" si="26"/>
        <v>192594.0475</v>
      </c>
      <c r="Q61" s="254">
        <f t="shared" si="68"/>
        <v>120684.7185</v>
      </c>
      <c r="R61" s="254">
        <f t="shared" si="69"/>
        <v>67689.87546</v>
      </c>
      <c r="S61" s="254">
        <f t="shared" si="29"/>
        <v>-80302.92262</v>
      </c>
      <c r="T61" s="282"/>
      <c r="U61" s="257">
        <f t="shared" si="18"/>
        <v>3.24127584</v>
      </c>
      <c r="V61" s="254">
        <f t="shared" si="19"/>
        <v>199798.1137</v>
      </c>
      <c r="W61" s="254">
        <f t="shared" si="20"/>
        <v>119495.1911</v>
      </c>
      <c r="X61" s="254">
        <f t="shared" si="21"/>
        <v>380968.6415</v>
      </c>
      <c r="Y61" s="258">
        <f t="shared" si="22"/>
        <v>0.3809686415</v>
      </c>
      <c r="Z61" s="334">
        <f t="shared" si="23"/>
        <v>300665.7189</v>
      </c>
      <c r="AA61" s="258">
        <f t="shared" si="24"/>
        <v>0.3006657189</v>
      </c>
      <c r="AB61" s="320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  <c r="AU61" s="299"/>
    </row>
    <row r="62" ht="19.5" customHeight="1">
      <c r="A62" s="276" t="s">
        <v>158</v>
      </c>
      <c r="B62" s="277">
        <v>35.43</v>
      </c>
      <c r="C62" s="278">
        <v>36.18</v>
      </c>
      <c r="D62" s="278">
        <v>33.73</v>
      </c>
      <c r="E62" s="278">
        <v>35.380001</v>
      </c>
      <c r="F62" s="278">
        <v>30.212864</v>
      </c>
      <c r="G62" s="278">
        <v>1.4970104E9</v>
      </c>
      <c r="H62" s="278"/>
      <c r="I62" s="278">
        <f t="shared" ref="I62:N62" si="77">(I63/B63*B62)/B63*B62</f>
        <v>1.888199341</v>
      </c>
      <c r="J62" s="278">
        <f t="shared" si="77"/>
        <v>1.967308001</v>
      </c>
      <c r="K62" s="278">
        <f t="shared" si="77"/>
        <v>1.708584742</v>
      </c>
      <c r="L62" s="278">
        <f t="shared" si="77"/>
        <v>1.868589025</v>
      </c>
      <c r="M62" s="278">
        <f t="shared" si="77"/>
        <v>1.588607961</v>
      </c>
      <c r="N62" s="278">
        <f t="shared" si="77"/>
        <v>49657055.5</v>
      </c>
      <c r="O62" s="278"/>
      <c r="P62" s="254">
        <f t="shared" si="26"/>
        <v>200376.2376</v>
      </c>
      <c r="Q62" s="254">
        <f t="shared" si="68"/>
        <v>130634.8337</v>
      </c>
      <c r="R62" s="254">
        <f t="shared" si="69"/>
        <v>67689.87546</v>
      </c>
      <c r="S62" s="254">
        <f t="shared" si="29"/>
        <v>-82304.1848</v>
      </c>
      <c r="T62" s="282"/>
      <c r="U62" s="257">
        <f t="shared" si="18"/>
        <v>3.257016806</v>
      </c>
      <c r="V62" s="254">
        <f t="shared" si="19"/>
        <v>205245.6468</v>
      </c>
      <c r="W62" s="254">
        <f t="shared" si="20"/>
        <v>122941.462</v>
      </c>
      <c r="X62" s="254">
        <f t="shared" si="21"/>
        <v>398700.9468</v>
      </c>
      <c r="Y62" s="258">
        <f t="shared" si="22"/>
        <v>0.3987009468</v>
      </c>
      <c r="Z62" s="334">
        <f t="shared" si="23"/>
        <v>316396.762</v>
      </c>
      <c r="AA62" s="258">
        <f t="shared" si="24"/>
        <v>0.316396762</v>
      </c>
      <c r="AB62" s="320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</row>
    <row r="63" ht="19.5" customHeight="1">
      <c r="A63" s="276" t="s">
        <v>159</v>
      </c>
      <c r="B63" s="337">
        <v>35.709999</v>
      </c>
      <c r="C63" s="338">
        <v>36.639999</v>
      </c>
      <c r="D63" s="338">
        <v>34.130001</v>
      </c>
      <c r="E63" s="338">
        <v>36.459999</v>
      </c>
      <c r="F63" s="338">
        <v>31.135128</v>
      </c>
      <c r="G63" s="338">
        <v>1.7408286E9</v>
      </c>
      <c r="H63" s="338"/>
      <c r="I63" s="338">
        <f t="shared" ref="I63:N63" si="78">(I64/B64*B63)/B64*B63</f>
        <v>1.918161691</v>
      </c>
      <c r="J63" s="338">
        <f t="shared" si="78"/>
        <v>2.017651429</v>
      </c>
      <c r="K63" s="338">
        <f t="shared" si="78"/>
        <v>1.749348929</v>
      </c>
      <c r="L63" s="338">
        <f t="shared" si="78"/>
        <v>1.984410046</v>
      </c>
      <c r="M63" s="338">
        <f t="shared" si="78"/>
        <v>1.687074472</v>
      </c>
      <c r="N63" s="338">
        <f t="shared" si="78"/>
        <v>67149588.4</v>
      </c>
      <c r="O63" s="338"/>
      <c r="P63" s="254">
        <f t="shared" si="26"/>
        <v>202752.4812</v>
      </c>
      <c r="Q63" s="254">
        <f t="shared" si="68"/>
        <v>133751.5786</v>
      </c>
      <c r="R63" s="254">
        <f t="shared" si="69"/>
        <v>67689.87546</v>
      </c>
      <c r="S63" s="254">
        <f t="shared" si="29"/>
        <v>-84313.78557</v>
      </c>
      <c r="T63" s="339">
        <f>(P63-P51)/P51</f>
        <v>0.4056836736</v>
      </c>
      <c r="U63" s="257">
        <f t="shared" si="18"/>
        <v>3.207569851</v>
      </c>
      <c r="V63" s="254">
        <f t="shared" si="19"/>
        <v>206909.0173</v>
      </c>
      <c r="W63" s="254">
        <f t="shared" si="20"/>
        <v>122595.2317</v>
      </c>
      <c r="X63" s="254">
        <f t="shared" si="21"/>
        <v>404193.9353</v>
      </c>
      <c r="Y63" s="258">
        <f t="shared" si="22"/>
        <v>0.4041939353</v>
      </c>
      <c r="Z63" s="334">
        <f t="shared" si="23"/>
        <v>319880.1497</v>
      </c>
      <c r="AA63" s="258">
        <f t="shared" si="24"/>
        <v>0.3198801497</v>
      </c>
      <c r="AB63" s="320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9"/>
      <c r="AU63" s="299"/>
    </row>
    <row r="64" ht="19.5" customHeight="1">
      <c r="A64" s="276" t="s">
        <v>160</v>
      </c>
      <c r="B64" s="277">
        <v>36.66</v>
      </c>
      <c r="C64" s="278">
        <v>39.0</v>
      </c>
      <c r="D64" s="278">
        <v>36.220001</v>
      </c>
      <c r="E64" s="278">
        <v>37.07</v>
      </c>
      <c r="F64" s="278">
        <v>31.668415</v>
      </c>
      <c r="G64" s="278">
        <v>1.7593004E9</v>
      </c>
      <c r="H64" s="278"/>
      <c r="I64" s="278">
        <f t="shared" ref="I64:N64" si="79">(I65/B65*B64)/B65*B64</f>
        <v>2.021577793</v>
      </c>
      <c r="J64" s="278">
        <f t="shared" si="79"/>
        <v>2.285938</v>
      </c>
      <c r="K64" s="278">
        <f t="shared" si="79"/>
        <v>1.970156643</v>
      </c>
      <c r="L64" s="278">
        <f t="shared" si="79"/>
        <v>2.051366619</v>
      </c>
      <c r="M64" s="278">
        <f t="shared" si="79"/>
        <v>1.745362329</v>
      </c>
      <c r="N64" s="278">
        <f t="shared" si="79"/>
        <v>68582187.25</v>
      </c>
      <c r="O64" s="278"/>
      <c r="P64" s="254">
        <f t="shared" si="26"/>
        <v>215168.3228</v>
      </c>
      <c r="Q64" s="254">
        <f>((Q63+R63)/2)*K64/K63</f>
        <v>113433.9789</v>
      </c>
      <c r="R64" s="254">
        <f>(Q63+R63)/2</f>
        <v>100720.727</v>
      </c>
      <c r="S64" s="254">
        <f t="shared" si="29"/>
        <v>-86331.75968</v>
      </c>
      <c r="T64" s="282"/>
      <c r="U64" s="257">
        <f t="shared" si="18"/>
        <v>3.659013218</v>
      </c>
      <c r="V64" s="254">
        <f t="shared" si="19"/>
        <v>247309.7239</v>
      </c>
      <c r="W64" s="254">
        <f t="shared" si="20"/>
        <v>160977.9642</v>
      </c>
      <c r="X64" s="254">
        <f t="shared" si="21"/>
        <v>429323.0287</v>
      </c>
      <c r="Y64" s="258">
        <f t="shared" si="22"/>
        <v>0.4293230287</v>
      </c>
      <c r="Z64" s="334">
        <f t="shared" si="23"/>
        <v>342991.269</v>
      </c>
      <c r="AA64" s="258">
        <f t="shared" si="24"/>
        <v>0.342991269</v>
      </c>
      <c r="AB64" s="320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  <c r="AU64" s="299"/>
    </row>
    <row r="65" ht="19.5" customHeight="1">
      <c r="A65" s="276" t="s">
        <v>161</v>
      </c>
      <c r="B65" s="277">
        <v>37.200001</v>
      </c>
      <c r="C65" s="278">
        <v>37.970001</v>
      </c>
      <c r="D65" s="278">
        <v>36.099998</v>
      </c>
      <c r="E65" s="278">
        <v>36.57</v>
      </c>
      <c r="F65" s="278">
        <v>31.241268</v>
      </c>
      <c r="G65" s="278">
        <v>1.7281108E9</v>
      </c>
      <c r="H65" s="278"/>
      <c r="I65" s="278">
        <f t="shared" ref="I65:N65" si="80">(I66/B66*B65)/B66*B65</f>
        <v>2.081572013</v>
      </c>
      <c r="J65" s="278">
        <f t="shared" si="80"/>
        <v>2.166788142</v>
      </c>
      <c r="K65" s="278">
        <f t="shared" si="80"/>
        <v>1.957123344</v>
      </c>
      <c r="L65" s="278">
        <f t="shared" si="80"/>
        <v>1.996402168</v>
      </c>
      <c r="M65" s="278">
        <f t="shared" si="80"/>
        <v>1.69859659</v>
      </c>
      <c r="N65" s="278">
        <f t="shared" si="80"/>
        <v>66172036.03</v>
      </c>
      <c r="O65" s="278"/>
      <c r="P65" s="254">
        <f t="shared" si="26"/>
        <v>214455.4337</v>
      </c>
      <c r="Q65" s="254">
        <f t="shared" ref="Q65:Q75" si="82">Q64*K65/K64</f>
        <v>112683.5721</v>
      </c>
      <c r="R65" s="254">
        <f t="shared" ref="R65:R75" si="83">R64</f>
        <v>100720.727</v>
      </c>
      <c r="S65" s="254">
        <f t="shared" si="29"/>
        <v>-88358.14201</v>
      </c>
      <c r="T65" s="282"/>
      <c r="U65" s="257">
        <f t="shared" si="18"/>
        <v>3.567030197</v>
      </c>
      <c r="V65" s="254">
        <f t="shared" si="19"/>
        <v>246810.7015</v>
      </c>
      <c r="W65" s="254">
        <f t="shared" si="20"/>
        <v>158452.5595</v>
      </c>
      <c r="X65" s="254">
        <f t="shared" si="21"/>
        <v>427859.7328</v>
      </c>
      <c r="Y65" s="258">
        <f t="shared" si="22"/>
        <v>0.4278597328</v>
      </c>
      <c r="Z65" s="334">
        <f t="shared" si="23"/>
        <v>339501.5908</v>
      </c>
      <c r="AA65" s="258">
        <f t="shared" si="24"/>
        <v>0.3395015908</v>
      </c>
      <c r="AB65" s="320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9"/>
      <c r="AU65" s="299"/>
    </row>
    <row r="66" ht="19.5" customHeight="1">
      <c r="A66" s="276" t="s">
        <v>162</v>
      </c>
      <c r="B66" s="277">
        <v>36.68</v>
      </c>
      <c r="C66" s="278">
        <v>37.18</v>
      </c>
      <c r="D66" s="278">
        <v>34.009998</v>
      </c>
      <c r="E66" s="278">
        <v>35.84</v>
      </c>
      <c r="F66" s="278">
        <v>30.617641</v>
      </c>
      <c r="G66" s="278">
        <v>2.5094653E9</v>
      </c>
      <c r="H66" s="278"/>
      <c r="I66" s="278">
        <f t="shared" ref="I66:N66" si="81">(I67/B67*B66)/B67*B66</f>
        <v>2.023784154</v>
      </c>
      <c r="J66" s="278">
        <f t="shared" si="81"/>
        <v>2.077562052</v>
      </c>
      <c r="K66" s="278">
        <f t="shared" si="81"/>
        <v>1.737068937</v>
      </c>
      <c r="L66" s="278">
        <f t="shared" si="81"/>
        <v>1.917494443</v>
      </c>
      <c r="M66" s="278">
        <f t="shared" si="81"/>
        <v>1.631459872</v>
      </c>
      <c r="N66" s="278">
        <f t="shared" si="81"/>
        <v>139538393.4</v>
      </c>
      <c r="O66" s="278"/>
      <c r="P66" s="254">
        <f t="shared" si="26"/>
        <v>202039.5921</v>
      </c>
      <c r="Q66" s="254">
        <f t="shared" si="82"/>
        <v>100013.6927</v>
      </c>
      <c r="R66" s="254">
        <f t="shared" si="83"/>
        <v>100720.727</v>
      </c>
      <c r="S66" s="254">
        <f t="shared" si="29"/>
        <v>-90392.9676</v>
      </c>
      <c r="T66" s="282"/>
      <c r="U66" s="257">
        <f t="shared" si="18"/>
        <v>3.349379129</v>
      </c>
      <c r="V66" s="254">
        <f t="shared" si="19"/>
        <v>238119.6124</v>
      </c>
      <c r="W66" s="254">
        <f t="shared" si="20"/>
        <v>147726.6448</v>
      </c>
      <c r="X66" s="254">
        <f t="shared" si="21"/>
        <v>402774.0119</v>
      </c>
      <c r="Y66" s="258">
        <f t="shared" si="22"/>
        <v>0.4027740119</v>
      </c>
      <c r="Z66" s="334">
        <f t="shared" si="23"/>
        <v>312381.0443</v>
      </c>
      <c r="AA66" s="258">
        <f t="shared" si="24"/>
        <v>0.3123810443</v>
      </c>
      <c r="AB66" s="320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</row>
    <row r="67" ht="19.5" customHeight="1">
      <c r="A67" s="276" t="s">
        <v>163</v>
      </c>
      <c r="B67" s="277">
        <v>35.810001</v>
      </c>
      <c r="C67" s="278">
        <v>37.5</v>
      </c>
      <c r="D67" s="278">
        <v>34.720001</v>
      </c>
      <c r="E67" s="278">
        <v>34.77</v>
      </c>
      <c r="F67" s="278">
        <v>29.703556</v>
      </c>
      <c r="G67" s="278">
        <v>2.2111731E9</v>
      </c>
      <c r="H67" s="278"/>
      <c r="I67" s="278">
        <f t="shared" ref="I67:N67" si="84">(I68/B68*B67)/B68*B67</f>
        <v>1.928919943</v>
      </c>
      <c r="J67" s="278">
        <f t="shared" si="84"/>
        <v>2.11347818</v>
      </c>
      <c r="K67" s="278">
        <f t="shared" si="84"/>
        <v>1.810353139</v>
      </c>
      <c r="L67" s="278">
        <f t="shared" si="84"/>
        <v>1.804710285</v>
      </c>
      <c r="M67" s="278">
        <f t="shared" si="84"/>
        <v>1.53550004</v>
      </c>
      <c r="N67" s="278">
        <f t="shared" si="84"/>
        <v>108337002.1</v>
      </c>
      <c r="O67" s="278"/>
      <c r="P67" s="254">
        <f t="shared" si="26"/>
        <v>206257.4317</v>
      </c>
      <c r="Q67" s="254">
        <f t="shared" si="82"/>
        <v>104233.1129</v>
      </c>
      <c r="R67" s="254">
        <f t="shared" si="83"/>
        <v>100720.727</v>
      </c>
      <c r="S67" s="254">
        <f t="shared" si="29"/>
        <v>-92436.27163</v>
      </c>
      <c r="T67" s="282"/>
      <c r="U67" s="257">
        <f t="shared" si="18"/>
        <v>3.320970797</v>
      </c>
      <c r="V67" s="254">
        <f t="shared" si="19"/>
        <v>241072.1001</v>
      </c>
      <c r="W67" s="254">
        <f t="shared" si="20"/>
        <v>148635.8285</v>
      </c>
      <c r="X67" s="254">
        <f t="shared" si="21"/>
        <v>411211.2716</v>
      </c>
      <c r="Y67" s="258">
        <f t="shared" si="22"/>
        <v>0.4112112716</v>
      </c>
      <c r="Z67" s="334">
        <f t="shared" si="23"/>
        <v>318775</v>
      </c>
      <c r="AA67" s="258">
        <f t="shared" si="24"/>
        <v>0.318775</v>
      </c>
      <c r="AB67" s="320"/>
      <c r="AC67" s="299"/>
      <c r="AD67" s="299"/>
      <c r="AE67" s="299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299"/>
      <c r="AT67" s="299"/>
      <c r="AU67" s="299"/>
    </row>
    <row r="68" ht="19.5" customHeight="1">
      <c r="A68" s="276" t="s">
        <v>164</v>
      </c>
      <c r="B68" s="277">
        <v>35.0</v>
      </c>
      <c r="C68" s="278">
        <v>36.549999</v>
      </c>
      <c r="D68" s="278">
        <v>34.110001</v>
      </c>
      <c r="E68" s="278">
        <v>36.549999</v>
      </c>
      <c r="F68" s="278">
        <v>31.22418</v>
      </c>
      <c r="G68" s="278">
        <v>2.4296622E9</v>
      </c>
      <c r="H68" s="278"/>
      <c r="I68" s="278">
        <f t="shared" ref="I68:N68" si="85">(I69/B69*B68)/B69*B68</f>
        <v>1.842644799</v>
      </c>
      <c r="J68" s="278">
        <f t="shared" si="85"/>
        <v>2.007751559</v>
      </c>
      <c r="K68" s="278">
        <f t="shared" si="85"/>
        <v>1.747299311</v>
      </c>
      <c r="L68" s="278">
        <f t="shared" si="85"/>
        <v>1.994219006</v>
      </c>
      <c r="M68" s="278">
        <f t="shared" si="85"/>
        <v>1.696738939</v>
      </c>
      <c r="N68" s="278">
        <f t="shared" si="85"/>
        <v>130804631.9</v>
      </c>
      <c r="O68" s="278"/>
      <c r="P68" s="254">
        <f t="shared" si="26"/>
        <v>202633.6693</v>
      </c>
      <c r="Q68" s="254">
        <f t="shared" si="82"/>
        <v>100602.718</v>
      </c>
      <c r="R68" s="254">
        <f t="shared" si="83"/>
        <v>100720.727</v>
      </c>
      <c r="S68" s="254">
        <f t="shared" si="29"/>
        <v>-94488.08943</v>
      </c>
      <c r="T68" s="282"/>
      <c r="U68" s="257">
        <f t="shared" si="18"/>
        <v>3.210504077</v>
      </c>
      <c r="V68" s="254">
        <f t="shared" si="19"/>
        <v>238535.4665</v>
      </c>
      <c r="W68" s="254">
        <f t="shared" si="20"/>
        <v>144047.377</v>
      </c>
      <c r="X68" s="254">
        <f t="shared" si="21"/>
        <v>403957.1143</v>
      </c>
      <c r="Y68" s="258">
        <f t="shared" si="22"/>
        <v>0.4039571143</v>
      </c>
      <c r="Z68" s="334">
        <f t="shared" si="23"/>
        <v>309469.0249</v>
      </c>
      <c r="AA68" s="258">
        <f t="shared" si="24"/>
        <v>0.3094690249</v>
      </c>
      <c r="AB68" s="320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  <c r="AU68" s="299"/>
    </row>
    <row r="69" ht="19.5" customHeight="1">
      <c r="A69" s="276" t="s">
        <v>165</v>
      </c>
      <c r="B69" s="277">
        <v>36.27</v>
      </c>
      <c r="C69" s="278">
        <v>37.900002</v>
      </c>
      <c r="D69" s="278">
        <v>35.82</v>
      </c>
      <c r="E69" s="278">
        <v>37.740002</v>
      </c>
      <c r="F69" s="278">
        <v>32.240784</v>
      </c>
      <c r="G69" s="278">
        <v>1.8110722E9</v>
      </c>
      <c r="H69" s="278"/>
      <c r="I69" s="278">
        <f t="shared" ref="I69:N69" si="86">(I70/B70*B69)/B70*B69</f>
        <v>1.978794289</v>
      </c>
      <c r="J69" s="278">
        <f t="shared" si="86"/>
        <v>2.15880641</v>
      </c>
      <c r="K69" s="278">
        <f t="shared" si="86"/>
        <v>1.926881488</v>
      </c>
      <c r="L69" s="278">
        <f t="shared" si="86"/>
        <v>2.126189406</v>
      </c>
      <c r="M69" s="278">
        <f t="shared" si="86"/>
        <v>1.809023177</v>
      </c>
      <c r="N69" s="278">
        <f t="shared" si="86"/>
        <v>72677981.53</v>
      </c>
      <c r="O69" s="278"/>
      <c r="P69" s="254">
        <f t="shared" si="26"/>
        <v>212792.0792</v>
      </c>
      <c r="Q69" s="254">
        <f t="shared" si="82"/>
        <v>110942.3633</v>
      </c>
      <c r="R69" s="254">
        <f t="shared" si="83"/>
        <v>100720.727</v>
      </c>
      <c r="S69" s="254">
        <f t="shared" si="29"/>
        <v>-96548.45647</v>
      </c>
      <c r="T69" s="282"/>
      <c r="U69" s="257">
        <f t="shared" si="18"/>
        <v>3.247206819</v>
      </c>
      <c r="V69" s="254">
        <f t="shared" si="19"/>
        <v>245646.3534</v>
      </c>
      <c r="W69" s="254">
        <f t="shared" si="20"/>
        <v>149097.8969</v>
      </c>
      <c r="X69" s="254">
        <f t="shared" si="21"/>
        <v>424455.1695</v>
      </c>
      <c r="Y69" s="258">
        <f t="shared" si="22"/>
        <v>0.4244551695</v>
      </c>
      <c r="Z69" s="334">
        <f t="shared" si="23"/>
        <v>327906.7131</v>
      </c>
      <c r="AA69" s="258">
        <f t="shared" si="24"/>
        <v>0.3279067131</v>
      </c>
      <c r="AB69" s="320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  <c r="AU69" s="299"/>
    </row>
    <row r="70" ht="19.5" customHeight="1">
      <c r="A70" s="276" t="s">
        <v>166</v>
      </c>
      <c r="B70" s="277">
        <v>37.66</v>
      </c>
      <c r="C70" s="278">
        <v>37.66</v>
      </c>
      <c r="D70" s="278">
        <v>33.700001</v>
      </c>
      <c r="E70" s="278">
        <v>34.889999</v>
      </c>
      <c r="F70" s="278">
        <v>29.806082</v>
      </c>
      <c r="G70" s="278">
        <v>2.2620481E9</v>
      </c>
      <c r="H70" s="278"/>
      <c r="I70" s="278">
        <f t="shared" ref="I70:N70" si="87">(I71/B71*B70)/B71*B70</f>
        <v>2.133369925</v>
      </c>
      <c r="J70" s="278">
        <f t="shared" si="87"/>
        <v>2.131551669</v>
      </c>
      <c r="K70" s="278">
        <f t="shared" si="87"/>
        <v>1.70554691</v>
      </c>
      <c r="L70" s="278">
        <f t="shared" si="87"/>
        <v>1.817188694</v>
      </c>
      <c r="M70" s="278">
        <f t="shared" si="87"/>
        <v>1.546118322</v>
      </c>
      <c r="N70" s="278">
        <f t="shared" si="87"/>
        <v>113379620.7</v>
      </c>
      <c r="O70" s="278"/>
      <c r="P70" s="254">
        <f t="shared" si="26"/>
        <v>200198.0257</v>
      </c>
      <c r="Q70" s="254">
        <f t="shared" si="82"/>
        <v>98198.77666</v>
      </c>
      <c r="R70" s="254">
        <f t="shared" si="83"/>
        <v>100720.727</v>
      </c>
      <c r="S70" s="254">
        <f t="shared" si="29"/>
        <v>-98617.40837</v>
      </c>
      <c r="T70" s="282"/>
      <c r="U70" s="257">
        <f t="shared" si="18"/>
        <v>3.051375591</v>
      </c>
      <c r="V70" s="254">
        <f t="shared" si="19"/>
        <v>236830.516</v>
      </c>
      <c r="W70" s="254">
        <f t="shared" si="20"/>
        <v>138213.1076</v>
      </c>
      <c r="X70" s="254">
        <f t="shared" si="21"/>
        <v>399117.5294</v>
      </c>
      <c r="Y70" s="258">
        <f t="shared" si="22"/>
        <v>0.3991175294</v>
      </c>
      <c r="Z70" s="334">
        <f t="shared" si="23"/>
        <v>300500.1211</v>
      </c>
      <c r="AA70" s="258">
        <f t="shared" si="24"/>
        <v>0.3005001211</v>
      </c>
      <c r="AB70" s="320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</row>
    <row r="71" ht="19.5" customHeight="1">
      <c r="A71" s="276" t="s">
        <v>167</v>
      </c>
      <c r="B71" s="277">
        <v>34.610001</v>
      </c>
      <c r="C71" s="278">
        <v>35.02</v>
      </c>
      <c r="D71" s="278">
        <v>32.349998</v>
      </c>
      <c r="E71" s="278">
        <v>34.02</v>
      </c>
      <c r="F71" s="278">
        <v>29.062838</v>
      </c>
      <c r="G71" s="278">
        <v>2.012635E9</v>
      </c>
      <c r="H71" s="278"/>
      <c r="I71" s="278">
        <f t="shared" ref="I71:N71" si="88">(I72/B72*B71)/B72*B71</f>
        <v>1.801809037</v>
      </c>
      <c r="J71" s="278">
        <f t="shared" si="88"/>
        <v>1.843179012</v>
      </c>
      <c r="K71" s="278">
        <f t="shared" si="88"/>
        <v>1.571637409</v>
      </c>
      <c r="L71" s="278">
        <f t="shared" si="88"/>
        <v>1.727693625</v>
      </c>
      <c r="M71" s="278">
        <f t="shared" si="88"/>
        <v>1.469971739</v>
      </c>
      <c r="N71" s="278">
        <f t="shared" si="88"/>
        <v>89755561.99</v>
      </c>
      <c r="O71" s="278"/>
      <c r="P71" s="254">
        <f t="shared" si="26"/>
        <v>192178.2059</v>
      </c>
      <c r="Q71" s="254">
        <f t="shared" si="82"/>
        <v>90488.78694</v>
      </c>
      <c r="R71" s="254">
        <f t="shared" si="83"/>
        <v>100720.727</v>
      </c>
      <c r="S71" s="254">
        <f t="shared" si="29"/>
        <v>-100694.9809</v>
      </c>
      <c r="T71" s="282"/>
      <c r="U71" s="257">
        <f t="shared" si="18"/>
        <v>2.908773906</v>
      </c>
      <c r="V71" s="254">
        <f t="shared" si="19"/>
        <v>231216.6421</v>
      </c>
      <c r="W71" s="254">
        <f t="shared" si="20"/>
        <v>130521.6612</v>
      </c>
      <c r="X71" s="254">
        <f t="shared" si="21"/>
        <v>383387.7199</v>
      </c>
      <c r="Y71" s="258">
        <f t="shared" si="22"/>
        <v>0.3833877199</v>
      </c>
      <c r="Z71" s="334">
        <f t="shared" si="23"/>
        <v>282692.739</v>
      </c>
      <c r="AA71" s="258">
        <f t="shared" si="24"/>
        <v>0.282692739</v>
      </c>
      <c r="AB71" s="320"/>
      <c r="AC71" s="299"/>
      <c r="AD71" s="299"/>
      <c r="AE71" s="299"/>
      <c r="AF71" s="299"/>
      <c r="AG71" s="299"/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</row>
    <row r="72" ht="19.5" customHeight="1">
      <c r="A72" s="276" t="s">
        <v>168</v>
      </c>
      <c r="B72" s="277">
        <v>33.93</v>
      </c>
      <c r="C72" s="278">
        <v>35.849998</v>
      </c>
      <c r="D72" s="278">
        <v>33.799999</v>
      </c>
      <c r="E72" s="278">
        <v>35.139999</v>
      </c>
      <c r="F72" s="278">
        <v>30.019632</v>
      </c>
      <c r="G72" s="278">
        <v>1.9510891E9</v>
      </c>
      <c r="H72" s="278"/>
      <c r="I72" s="278">
        <f t="shared" ref="I72:N72" si="89">(I73/B73*B72)/B73*B72</f>
        <v>1.73170239</v>
      </c>
      <c r="J72" s="278">
        <f t="shared" si="89"/>
        <v>1.931583579</v>
      </c>
      <c r="K72" s="278">
        <f t="shared" si="89"/>
        <v>1.715683664</v>
      </c>
      <c r="L72" s="278">
        <f t="shared" si="89"/>
        <v>1.843323678</v>
      </c>
      <c r="M72" s="278">
        <f t="shared" si="89"/>
        <v>1.568352466</v>
      </c>
      <c r="N72" s="278">
        <f t="shared" si="89"/>
        <v>84350086.87</v>
      </c>
      <c r="O72" s="278"/>
      <c r="P72" s="254">
        <f t="shared" si="26"/>
        <v>200792.0733</v>
      </c>
      <c r="Q72" s="254">
        <f t="shared" si="82"/>
        <v>98782.41168</v>
      </c>
      <c r="R72" s="254">
        <f t="shared" si="83"/>
        <v>100720.727</v>
      </c>
      <c r="S72" s="254">
        <f t="shared" si="29"/>
        <v>-102781.21</v>
      </c>
      <c r="T72" s="282"/>
      <c r="U72" s="257">
        <f t="shared" si="18"/>
        <v>2.933540093</v>
      </c>
      <c r="V72" s="254">
        <f t="shared" si="19"/>
        <v>237246.3492</v>
      </c>
      <c r="W72" s="254">
        <f t="shared" si="20"/>
        <v>134465.1392</v>
      </c>
      <c r="X72" s="254">
        <f t="shared" si="21"/>
        <v>400295.212</v>
      </c>
      <c r="Y72" s="258">
        <f t="shared" si="22"/>
        <v>0.400295212</v>
      </c>
      <c r="Z72" s="334">
        <f t="shared" si="23"/>
        <v>297514.002</v>
      </c>
      <c r="AA72" s="258">
        <f t="shared" si="24"/>
        <v>0.297514002</v>
      </c>
      <c r="AB72" s="320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</row>
    <row r="73" ht="19.5" customHeight="1">
      <c r="A73" s="276" t="s">
        <v>169</v>
      </c>
      <c r="B73" s="277">
        <v>35.450001</v>
      </c>
      <c r="C73" s="278">
        <v>37.240002</v>
      </c>
      <c r="D73" s="278">
        <v>35.200001</v>
      </c>
      <c r="E73" s="278">
        <v>36.900002</v>
      </c>
      <c r="F73" s="278">
        <v>31.523178</v>
      </c>
      <c r="G73" s="278">
        <v>2.2591016E9</v>
      </c>
      <c r="H73" s="278"/>
      <c r="I73" s="278">
        <f t="shared" ref="I73:N73" si="90">(I74/B74*B73)/B74*B73</f>
        <v>1.890331801</v>
      </c>
      <c r="J73" s="278">
        <f t="shared" si="90"/>
        <v>2.084273104</v>
      </c>
      <c r="K73" s="278">
        <f t="shared" si="90"/>
        <v>1.860754993</v>
      </c>
      <c r="L73" s="278">
        <f t="shared" si="90"/>
        <v>2.032595181</v>
      </c>
      <c r="M73" s="278">
        <f t="shared" si="90"/>
        <v>1.729389953</v>
      </c>
      <c r="N73" s="278">
        <f t="shared" si="90"/>
        <v>113084440.9</v>
      </c>
      <c r="O73" s="278"/>
      <c r="P73" s="254">
        <f t="shared" si="26"/>
        <v>209108.9168</v>
      </c>
      <c r="Q73" s="254">
        <f t="shared" si="82"/>
        <v>107135.0562</v>
      </c>
      <c r="R73" s="254">
        <f t="shared" si="83"/>
        <v>100720.727</v>
      </c>
      <c r="S73" s="254">
        <f t="shared" si="29"/>
        <v>-104876.1317</v>
      </c>
      <c r="T73" s="282"/>
      <c r="U73" s="257">
        <f t="shared" si="18"/>
        <v>2.954243628</v>
      </c>
      <c r="V73" s="254">
        <f t="shared" si="19"/>
        <v>243068.1397</v>
      </c>
      <c r="W73" s="254">
        <f t="shared" si="20"/>
        <v>138192.008</v>
      </c>
      <c r="X73" s="254">
        <f t="shared" si="21"/>
        <v>416964.7</v>
      </c>
      <c r="Y73" s="258">
        <f t="shared" si="22"/>
        <v>0.4169647</v>
      </c>
      <c r="Z73" s="334">
        <f t="shared" si="23"/>
        <v>312088.5683</v>
      </c>
      <c r="AA73" s="258">
        <f t="shared" si="24"/>
        <v>0.3120885683</v>
      </c>
      <c r="AB73" s="320"/>
      <c r="AC73" s="299"/>
      <c r="AD73" s="299"/>
      <c r="AE73" s="299"/>
      <c r="AF73" s="299"/>
      <c r="AG73" s="299"/>
      <c r="AH73" s="299"/>
      <c r="AI73" s="299"/>
      <c r="AJ73" s="299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</row>
    <row r="74" ht="19.5" customHeight="1">
      <c r="A74" s="276" t="s">
        <v>170</v>
      </c>
      <c r="B74" s="277">
        <v>36.98</v>
      </c>
      <c r="C74" s="278">
        <v>39.639999</v>
      </c>
      <c r="D74" s="278">
        <v>36.799999</v>
      </c>
      <c r="E74" s="278">
        <v>39.119999</v>
      </c>
      <c r="F74" s="278">
        <v>33.419689</v>
      </c>
      <c r="G74" s="278">
        <v>1.9782253E9</v>
      </c>
      <c r="H74" s="278"/>
      <c r="I74" s="278">
        <f t="shared" ref="I74:N74" si="91">(I75/B75*B74)/B75*B74</f>
        <v>2.057023962</v>
      </c>
      <c r="J74" s="278">
        <f t="shared" si="91"/>
        <v>2.361579133</v>
      </c>
      <c r="K74" s="278">
        <f t="shared" si="91"/>
        <v>2.033758847</v>
      </c>
      <c r="L74" s="278">
        <f t="shared" si="91"/>
        <v>2.284524301</v>
      </c>
      <c r="M74" s="278">
        <f t="shared" si="91"/>
        <v>1.943738116</v>
      </c>
      <c r="N74" s="278">
        <f t="shared" si="91"/>
        <v>86712724.63</v>
      </c>
      <c r="O74" s="278"/>
      <c r="P74" s="254">
        <f t="shared" si="26"/>
        <v>218613.8554</v>
      </c>
      <c r="Q74" s="254">
        <f t="shared" si="82"/>
        <v>117095.9471</v>
      </c>
      <c r="R74" s="254">
        <f t="shared" si="83"/>
        <v>100720.727</v>
      </c>
      <c r="S74" s="254">
        <f t="shared" si="29"/>
        <v>-106979.7823</v>
      </c>
      <c r="T74" s="282"/>
      <c r="U74" s="257">
        <f t="shared" si="18"/>
        <v>2.984999369</v>
      </c>
      <c r="V74" s="254">
        <f t="shared" si="19"/>
        <v>249721.5968</v>
      </c>
      <c r="W74" s="254">
        <f t="shared" si="20"/>
        <v>142741.8145</v>
      </c>
      <c r="X74" s="254">
        <f t="shared" si="21"/>
        <v>436430.5296</v>
      </c>
      <c r="Y74" s="258">
        <f t="shared" si="22"/>
        <v>0.4364305296</v>
      </c>
      <c r="Z74" s="334">
        <f t="shared" si="23"/>
        <v>329450.7473</v>
      </c>
      <c r="AA74" s="258">
        <f t="shared" si="24"/>
        <v>0.3294507473</v>
      </c>
      <c r="AB74" s="320"/>
      <c r="AC74" s="299"/>
      <c r="AD74" s="299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</row>
    <row r="75" ht="19.5" customHeight="1">
      <c r="A75" s="276" t="s">
        <v>171</v>
      </c>
      <c r="B75" s="337">
        <v>39.27</v>
      </c>
      <c r="C75" s="338">
        <v>40.68</v>
      </c>
      <c r="D75" s="338">
        <v>39.09</v>
      </c>
      <c r="E75" s="338">
        <v>39.919998</v>
      </c>
      <c r="F75" s="338">
        <v>34.103149</v>
      </c>
      <c r="G75" s="338">
        <v>1.7794246E9</v>
      </c>
      <c r="H75" s="338"/>
      <c r="I75" s="338">
        <f t="shared" ref="I75:N75" si="92">(I76/B76*B75)/B76*B75</f>
        <v>2.319676055</v>
      </c>
      <c r="J75" s="338">
        <f t="shared" si="92"/>
        <v>2.487122186</v>
      </c>
      <c r="K75" s="338">
        <f t="shared" si="92"/>
        <v>2.294748963</v>
      </c>
      <c r="L75" s="338">
        <f t="shared" si="92"/>
        <v>2.378916145</v>
      </c>
      <c r="M75" s="338">
        <f t="shared" si="92"/>
        <v>2.024053129</v>
      </c>
      <c r="N75" s="338">
        <f t="shared" si="92"/>
        <v>70160150.08</v>
      </c>
      <c r="O75" s="338"/>
      <c r="P75" s="254">
        <f t="shared" si="26"/>
        <v>232217.8218</v>
      </c>
      <c r="Q75" s="254">
        <f t="shared" si="82"/>
        <v>132122.7458</v>
      </c>
      <c r="R75" s="254">
        <f t="shared" si="83"/>
        <v>100720.727</v>
      </c>
      <c r="S75" s="254">
        <f t="shared" si="29"/>
        <v>-109092.198</v>
      </c>
      <c r="T75" s="339">
        <f>(P75-P63)/P63</f>
        <v>0.1453266585</v>
      </c>
      <c r="U75" s="257">
        <f t="shared" si="18"/>
        <v>3.051900639</v>
      </c>
      <c r="V75" s="254">
        <f t="shared" si="19"/>
        <v>259244.3732</v>
      </c>
      <c r="W75" s="254">
        <f t="shared" si="20"/>
        <v>150152.1752</v>
      </c>
      <c r="X75" s="254">
        <f t="shared" si="21"/>
        <v>465061.2947</v>
      </c>
      <c r="Y75" s="258">
        <f t="shared" si="22"/>
        <v>0.4650612947</v>
      </c>
      <c r="Z75" s="334">
        <f t="shared" si="23"/>
        <v>355969.0966</v>
      </c>
      <c r="AA75" s="258">
        <f t="shared" si="24"/>
        <v>0.3559690966</v>
      </c>
      <c r="AB75" s="320"/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</row>
    <row r="76" ht="19.5" customHeight="1">
      <c r="A76" s="276" t="s">
        <v>172</v>
      </c>
      <c r="B76" s="277">
        <v>40.09</v>
      </c>
      <c r="C76" s="278">
        <v>40.290001</v>
      </c>
      <c r="D76" s="278">
        <v>36.459999</v>
      </c>
      <c r="E76" s="278">
        <v>37.400002</v>
      </c>
      <c r="F76" s="278">
        <v>32.256325</v>
      </c>
      <c r="G76" s="278">
        <v>2.2347732E9</v>
      </c>
      <c r="H76" s="278"/>
      <c r="I76" s="278">
        <f t="shared" ref="I76:N76" si="93">(I77/B77*B76)/B77*B76</f>
        <v>2.417562161</v>
      </c>
      <c r="J76" s="278">
        <f t="shared" si="93"/>
        <v>2.439662717</v>
      </c>
      <c r="K76" s="278">
        <f t="shared" si="93"/>
        <v>1.996352124</v>
      </c>
      <c r="L76" s="278">
        <f t="shared" si="93"/>
        <v>2.088052255</v>
      </c>
      <c r="M76" s="278">
        <f t="shared" si="93"/>
        <v>1.810767601</v>
      </c>
      <c r="N76" s="278">
        <f t="shared" si="93"/>
        <v>110661929.4</v>
      </c>
      <c r="O76" s="278"/>
      <c r="P76" s="254">
        <f t="shared" si="26"/>
        <v>216594.0535</v>
      </c>
      <c r="Q76" s="254">
        <f>((Q75+R75)/2)*K76/K75</f>
        <v>101282.8787</v>
      </c>
      <c r="R76" s="254">
        <f>(Q75+R75)/2</f>
        <v>116421.7364</v>
      </c>
      <c r="S76" s="254">
        <f t="shared" si="29"/>
        <v>-111213.4155</v>
      </c>
      <c r="T76" s="282"/>
      <c r="U76" s="257">
        <f t="shared" si="18"/>
        <v>2.99438506</v>
      </c>
      <c r="V76" s="254">
        <f t="shared" si="19"/>
        <v>263380.7044</v>
      </c>
      <c r="W76" s="254">
        <f t="shared" si="20"/>
        <v>152167.2889</v>
      </c>
      <c r="X76" s="254">
        <f t="shared" si="21"/>
        <v>434298.6686</v>
      </c>
      <c r="Y76" s="258">
        <f t="shared" si="22"/>
        <v>0.4342986686</v>
      </c>
      <c r="Z76" s="334">
        <f t="shared" si="23"/>
        <v>323085.2531</v>
      </c>
      <c r="AA76" s="258">
        <f t="shared" si="24"/>
        <v>0.3230852531</v>
      </c>
      <c r="AB76" s="320"/>
      <c r="AC76" s="299"/>
      <c r="AD76" s="299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</row>
    <row r="77" ht="19.5" customHeight="1">
      <c r="A77" s="276" t="s">
        <v>173</v>
      </c>
      <c r="B77" s="277">
        <v>37.490002</v>
      </c>
      <c r="C77" s="278">
        <v>38.48</v>
      </c>
      <c r="D77" s="278">
        <v>36.700001</v>
      </c>
      <c r="E77" s="278">
        <v>37.220001</v>
      </c>
      <c r="F77" s="278">
        <v>32.101101</v>
      </c>
      <c r="G77" s="278">
        <v>1.7656106E9</v>
      </c>
      <c r="H77" s="278"/>
      <c r="I77" s="278">
        <f t="shared" ref="I77:N77" si="94">(I78/B78*B77)/B78*B77</f>
        <v>2.114153246</v>
      </c>
      <c r="J77" s="278">
        <f t="shared" si="94"/>
        <v>2.225386042</v>
      </c>
      <c r="K77" s="278">
        <f t="shared" si="94"/>
        <v>2.022721047</v>
      </c>
      <c r="L77" s="278">
        <f t="shared" si="94"/>
        <v>2.068001612</v>
      </c>
      <c r="M77" s="278">
        <f t="shared" si="94"/>
        <v>1.79338197</v>
      </c>
      <c r="N77" s="278">
        <f t="shared" si="94"/>
        <v>69075046.16</v>
      </c>
      <c r="O77" s="278"/>
      <c r="P77" s="254">
        <f t="shared" si="26"/>
        <v>218019.8079</v>
      </c>
      <c r="Q77" s="254">
        <f t="shared" ref="Q77:Q87" si="96">Q76*K77/K76</f>
        <v>102620.679</v>
      </c>
      <c r="R77" s="254">
        <f t="shared" ref="R77:R87" si="97">R76</f>
        <v>116421.7364</v>
      </c>
      <c r="S77" s="254">
        <f t="shared" si="29"/>
        <v>-113343.4714</v>
      </c>
      <c r="T77" s="282"/>
      <c r="U77" s="257">
        <f t="shared" si="18"/>
        <v>2.950690853</v>
      </c>
      <c r="V77" s="254">
        <f t="shared" si="19"/>
        <v>264378.7325</v>
      </c>
      <c r="W77" s="254">
        <f t="shared" si="20"/>
        <v>151035.2611</v>
      </c>
      <c r="X77" s="254">
        <f t="shared" si="21"/>
        <v>437062.2233</v>
      </c>
      <c r="Y77" s="258">
        <f t="shared" si="22"/>
        <v>0.4370622233</v>
      </c>
      <c r="Z77" s="334">
        <f t="shared" si="23"/>
        <v>323718.7519</v>
      </c>
      <c r="AA77" s="258">
        <f t="shared" si="24"/>
        <v>0.3237187519</v>
      </c>
      <c r="AB77" s="320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</row>
    <row r="78" ht="19.5" customHeight="1">
      <c r="A78" s="276" t="s">
        <v>174</v>
      </c>
      <c r="B78" s="277">
        <v>37.369999</v>
      </c>
      <c r="C78" s="278">
        <v>38.290001</v>
      </c>
      <c r="D78" s="278">
        <v>35.939999</v>
      </c>
      <c r="E78" s="278">
        <v>36.57</v>
      </c>
      <c r="F78" s="278">
        <v>31.540487</v>
      </c>
      <c r="G78" s="278">
        <v>2.1339737E9</v>
      </c>
      <c r="H78" s="278"/>
      <c r="I78" s="278">
        <f t="shared" ref="I78:N78" si="95">(I79/B79*B78)/B79*B78</f>
        <v>2.10064038</v>
      </c>
      <c r="J78" s="278">
        <f t="shared" si="95"/>
        <v>2.203464147</v>
      </c>
      <c r="K78" s="278">
        <f t="shared" si="95"/>
        <v>1.939813434</v>
      </c>
      <c r="L78" s="278">
        <f t="shared" si="95"/>
        <v>1.996402168</v>
      </c>
      <c r="M78" s="278">
        <f t="shared" si="95"/>
        <v>1.731289649</v>
      </c>
      <c r="N78" s="278">
        <f t="shared" si="95"/>
        <v>100904248.9</v>
      </c>
      <c r="O78" s="278"/>
      <c r="P78" s="254">
        <f t="shared" si="26"/>
        <v>213504.9446</v>
      </c>
      <c r="Q78" s="254">
        <f t="shared" si="96"/>
        <v>98414.44622</v>
      </c>
      <c r="R78" s="254">
        <f t="shared" si="97"/>
        <v>116421.7364</v>
      </c>
      <c r="S78" s="254">
        <f t="shared" si="29"/>
        <v>-115482.4025</v>
      </c>
      <c r="T78" s="282"/>
      <c r="U78" s="257">
        <f t="shared" si="18"/>
        <v>2.856943342</v>
      </c>
      <c r="V78" s="254">
        <f t="shared" si="19"/>
        <v>261218.3282</v>
      </c>
      <c r="W78" s="254">
        <f t="shared" si="20"/>
        <v>145735.9256</v>
      </c>
      <c r="X78" s="254">
        <f t="shared" si="21"/>
        <v>428341.1272</v>
      </c>
      <c r="Y78" s="258">
        <f t="shared" si="22"/>
        <v>0.4283411272</v>
      </c>
      <c r="Z78" s="334">
        <f t="shared" si="23"/>
        <v>312858.7247</v>
      </c>
      <c r="AA78" s="258">
        <f t="shared" si="24"/>
        <v>0.3128587247</v>
      </c>
      <c r="AB78" s="320"/>
      <c r="AC78" s="299"/>
      <c r="AD78" s="299"/>
      <c r="AE78" s="299"/>
      <c r="AF78" s="299"/>
      <c r="AG78" s="299"/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9"/>
      <c r="AU78" s="299"/>
    </row>
    <row r="79" ht="19.5" customHeight="1">
      <c r="A79" s="276" t="s">
        <v>175</v>
      </c>
      <c r="B79" s="277">
        <v>36.82</v>
      </c>
      <c r="C79" s="278">
        <v>37.07</v>
      </c>
      <c r="D79" s="278">
        <v>34.349998</v>
      </c>
      <c r="E79" s="278">
        <v>34.98</v>
      </c>
      <c r="F79" s="278">
        <v>30.169159</v>
      </c>
      <c r="G79" s="278">
        <v>2.3454336E9</v>
      </c>
      <c r="H79" s="278"/>
      <c r="I79" s="278">
        <f t="shared" ref="I79:N79" si="98">(I80/B80*B79)/B80*B79</f>
        <v>2.03926237</v>
      </c>
      <c r="J79" s="278">
        <f t="shared" si="98"/>
        <v>2.06528697</v>
      </c>
      <c r="K79" s="278">
        <f t="shared" si="98"/>
        <v>1.771973708</v>
      </c>
      <c r="L79" s="278">
        <f t="shared" si="98"/>
        <v>1.826575897</v>
      </c>
      <c r="M79" s="278">
        <f t="shared" si="98"/>
        <v>1.584015222</v>
      </c>
      <c r="N79" s="278">
        <f t="shared" si="98"/>
        <v>121892676.6</v>
      </c>
      <c r="O79" s="278"/>
      <c r="P79" s="254">
        <f t="shared" si="26"/>
        <v>204059.3941</v>
      </c>
      <c r="Q79" s="254">
        <f t="shared" si="96"/>
        <v>89899.26973</v>
      </c>
      <c r="R79" s="254">
        <f t="shared" si="97"/>
        <v>116421.7364</v>
      </c>
      <c r="S79" s="254">
        <f t="shared" si="29"/>
        <v>-117630.2459</v>
      </c>
      <c r="T79" s="282"/>
      <c r="U79" s="257">
        <f t="shared" si="18"/>
        <v>2.724478965</v>
      </c>
      <c r="V79" s="254">
        <f t="shared" si="19"/>
        <v>254606.4428</v>
      </c>
      <c r="W79" s="254">
        <f t="shared" si="20"/>
        <v>136976.1969</v>
      </c>
      <c r="X79" s="254">
        <f t="shared" si="21"/>
        <v>410380.4002</v>
      </c>
      <c r="Y79" s="258">
        <f t="shared" si="22"/>
        <v>0.4103804002</v>
      </c>
      <c r="Z79" s="334">
        <f t="shared" si="23"/>
        <v>292750.1543</v>
      </c>
      <c r="AA79" s="258">
        <f t="shared" si="24"/>
        <v>0.2927501543</v>
      </c>
      <c r="AB79" s="320"/>
      <c r="AC79" s="299"/>
      <c r="AD79" s="299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9"/>
      <c r="AU79" s="299"/>
    </row>
    <row r="80" ht="19.5" customHeight="1">
      <c r="A80" s="276" t="s">
        <v>176</v>
      </c>
      <c r="B80" s="277">
        <v>35.099998</v>
      </c>
      <c r="C80" s="278">
        <v>38.27</v>
      </c>
      <c r="D80" s="278">
        <v>34.889999</v>
      </c>
      <c r="E80" s="278">
        <v>38.080002</v>
      </c>
      <c r="F80" s="278">
        <v>32.842834</v>
      </c>
      <c r="G80" s="278">
        <v>1.88134E9</v>
      </c>
      <c r="H80" s="278"/>
      <c r="I80" s="278">
        <f t="shared" ref="I80:N80" si="99">(I81/B81*B80)/B81*B80</f>
        <v>1.853189029</v>
      </c>
      <c r="J80" s="278">
        <f t="shared" si="99"/>
        <v>2.201162764</v>
      </c>
      <c r="K80" s="278">
        <f t="shared" si="99"/>
        <v>1.828124443</v>
      </c>
      <c r="L80" s="278">
        <f t="shared" si="99"/>
        <v>2.164671689</v>
      </c>
      <c r="M80" s="278">
        <f t="shared" si="99"/>
        <v>1.877215768</v>
      </c>
      <c r="N80" s="278">
        <f t="shared" si="99"/>
        <v>78427055.05</v>
      </c>
      <c r="O80" s="278"/>
      <c r="P80" s="254">
        <f t="shared" si="26"/>
        <v>207267.3208</v>
      </c>
      <c r="Q80" s="254">
        <f t="shared" si="96"/>
        <v>92748.01971</v>
      </c>
      <c r="R80" s="254">
        <f t="shared" si="97"/>
        <v>116421.7364</v>
      </c>
      <c r="S80" s="254">
        <f t="shared" si="29"/>
        <v>-119787.0386</v>
      </c>
      <c r="T80" s="282"/>
      <c r="U80" s="257">
        <f t="shared" si="18"/>
        <v>2.702204354</v>
      </c>
      <c r="V80" s="254">
        <f t="shared" si="19"/>
        <v>256851.9915</v>
      </c>
      <c r="W80" s="254">
        <f t="shared" si="20"/>
        <v>137064.953</v>
      </c>
      <c r="X80" s="254">
        <f t="shared" si="21"/>
        <v>416437.0769</v>
      </c>
      <c r="Y80" s="258">
        <f t="shared" si="22"/>
        <v>0.4164370769</v>
      </c>
      <c r="Z80" s="334">
        <f t="shared" si="23"/>
        <v>296650.0384</v>
      </c>
      <c r="AA80" s="258">
        <f t="shared" si="24"/>
        <v>0.2966500384</v>
      </c>
      <c r="AB80" s="320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9"/>
      <c r="AU80" s="299"/>
    </row>
    <row r="81" ht="19.5" customHeight="1">
      <c r="A81" s="276" t="s">
        <v>177</v>
      </c>
      <c r="B81" s="277">
        <v>38.029999</v>
      </c>
      <c r="C81" s="278">
        <v>38.68</v>
      </c>
      <c r="D81" s="278">
        <v>36.700001</v>
      </c>
      <c r="E81" s="278">
        <v>36.779999</v>
      </c>
      <c r="F81" s="278">
        <v>31.721611</v>
      </c>
      <c r="G81" s="278">
        <v>1.9436275E9</v>
      </c>
      <c r="H81" s="278"/>
      <c r="I81" s="278">
        <f t="shared" ref="I81:N81" si="100">(I82/B82*B81)/B82*B81</f>
        <v>2.175495378</v>
      </c>
      <c r="J81" s="278">
        <f t="shared" si="100"/>
        <v>2.24857907</v>
      </c>
      <c r="K81" s="278">
        <f t="shared" si="100"/>
        <v>2.022721047</v>
      </c>
      <c r="L81" s="278">
        <f t="shared" si="100"/>
        <v>2.019396217</v>
      </c>
      <c r="M81" s="278">
        <f t="shared" si="100"/>
        <v>1.751230906</v>
      </c>
      <c r="N81" s="278">
        <f t="shared" si="100"/>
        <v>83706156.14</v>
      </c>
      <c r="O81" s="278"/>
      <c r="P81" s="254">
        <f t="shared" si="26"/>
        <v>218019.8079</v>
      </c>
      <c r="Q81" s="254">
        <f t="shared" si="96"/>
        <v>102620.679</v>
      </c>
      <c r="R81" s="254">
        <f t="shared" si="97"/>
        <v>116421.7364</v>
      </c>
      <c r="S81" s="254">
        <f t="shared" si="29"/>
        <v>-121952.8179</v>
      </c>
      <c r="T81" s="282"/>
      <c r="U81" s="257">
        <f t="shared" si="18"/>
        <v>2.74238472</v>
      </c>
      <c r="V81" s="254">
        <f t="shared" si="19"/>
        <v>264378.7325</v>
      </c>
      <c r="W81" s="254">
        <f t="shared" si="20"/>
        <v>142425.9146</v>
      </c>
      <c r="X81" s="254">
        <f t="shared" si="21"/>
        <v>437062.2233</v>
      </c>
      <c r="Y81" s="258">
        <f t="shared" si="22"/>
        <v>0.4370622233</v>
      </c>
      <c r="Z81" s="334">
        <f t="shared" si="23"/>
        <v>315109.4054</v>
      </c>
      <c r="AA81" s="258">
        <f t="shared" si="24"/>
        <v>0.3151094054</v>
      </c>
      <c r="AB81" s="320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9"/>
      <c r="AU81" s="299"/>
    </row>
    <row r="82" ht="19.5" customHeight="1">
      <c r="A82" s="276" t="s">
        <v>178</v>
      </c>
      <c r="B82" s="277">
        <v>36.860001</v>
      </c>
      <c r="C82" s="278">
        <v>39.919998</v>
      </c>
      <c r="D82" s="278">
        <v>36.549999</v>
      </c>
      <c r="E82" s="278">
        <v>39.580002</v>
      </c>
      <c r="F82" s="278">
        <v>34.168079</v>
      </c>
      <c r="G82" s="278">
        <v>1.620613E9</v>
      </c>
      <c r="H82" s="278"/>
      <c r="I82" s="278">
        <f t="shared" ref="I82:N82" si="101">(I83/B83*B82)/B83*B82</f>
        <v>2.043695659</v>
      </c>
      <c r="J82" s="278">
        <f t="shared" si="101"/>
        <v>2.395059212</v>
      </c>
      <c r="K82" s="278">
        <f t="shared" si="101"/>
        <v>2.006220114</v>
      </c>
      <c r="L82" s="278">
        <f t="shared" si="101"/>
        <v>2.338566563</v>
      </c>
      <c r="M82" s="278">
        <f t="shared" si="101"/>
        <v>2.031767776</v>
      </c>
      <c r="N82" s="278">
        <f t="shared" si="101"/>
        <v>58195575.26</v>
      </c>
      <c r="O82" s="278"/>
      <c r="P82" s="254">
        <f t="shared" si="26"/>
        <v>217128.7069</v>
      </c>
      <c r="Q82" s="254">
        <f t="shared" si="96"/>
        <v>101783.521</v>
      </c>
      <c r="R82" s="254">
        <f t="shared" si="97"/>
        <v>116421.7364</v>
      </c>
      <c r="S82" s="254">
        <f t="shared" si="29"/>
        <v>-124127.6213</v>
      </c>
      <c r="T82" s="282"/>
      <c r="U82" s="257">
        <f t="shared" si="18"/>
        <v>2.687157297</v>
      </c>
      <c r="V82" s="254">
        <f t="shared" si="19"/>
        <v>263754.9618</v>
      </c>
      <c r="W82" s="254">
        <f t="shared" si="20"/>
        <v>139627.3405</v>
      </c>
      <c r="X82" s="254">
        <f t="shared" si="21"/>
        <v>435333.9644</v>
      </c>
      <c r="Y82" s="258">
        <f t="shared" si="22"/>
        <v>0.4353339644</v>
      </c>
      <c r="Z82" s="334">
        <f t="shared" si="23"/>
        <v>311206.3431</v>
      </c>
      <c r="AA82" s="258">
        <f t="shared" si="24"/>
        <v>0.3112063431</v>
      </c>
      <c r="AB82" s="320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/>
      <c r="AO82" s="299"/>
      <c r="AP82" s="299"/>
      <c r="AQ82" s="299"/>
      <c r="AR82" s="299"/>
      <c r="AS82" s="299"/>
      <c r="AT82" s="299"/>
      <c r="AU82" s="299"/>
    </row>
    <row r="83" ht="19.5" customHeight="1">
      <c r="A83" s="276" t="s">
        <v>179</v>
      </c>
      <c r="B83" s="277">
        <v>39.639999</v>
      </c>
      <c r="C83" s="278">
        <v>40.139999</v>
      </c>
      <c r="D83" s="278">
        <v>38.259998</v>
      </c>
      <c r="E83" s="278">
        <v>38.98</v>
      </c>
      <c r="F83" s="278">
        <v>33.650127</v>
      </c>
      <c r="G83" s="278">
        <v>1.7148903E9</v>
      </c>
      <c r="H83" s="278"/>
      <c r="I83" s="278">
        <f t="shared" ref="I83:N83" si="102">(I84/B84*B83)/B84*B83</f>
        <v>2.363593608</v>
      </c>
      <c r="J83" s="278">
        <f t="shared" si="102"/>
        <v>2.421530524</v>
      </c>
      <c r="K83" s="278">
        <f t="shared" si="102"/>
        <v>2.198334256</v>
      </c>
      <c r="L83" s="278">
        <f t="shared" si="102"/>
        <v>2.268202275</v>
      </c>
      <c r="M83" s="278">
        <f t="shared" si="102"/>
        <v>1.970635755</v>
      </c>
      <c r="N83" s="278">
        <f t="shared" si="102"/>
        <v>65163442.06</v>
      </c>
      <c r="O83" s="278"/>
      <c r="P83" s="254">
        <f t="shared" si="26"/>
        <v>227287.1168</v>
      </c>
      <c r="Q83" s="254">
        <f t="shared" si="96"/>
        <v>111530.2351</v>
      </c>
      <c r="R83" s="254">
        <f t="shared" si="97"/>
        <v>116421.7364</v>
      </c>
      <c r="S83" s="254">
        <f t="shared" si="29"/>
        <v>-126311.4864</v>
      </c>
      <c r="T83" s="282"/>
      <c r="U83" s="257">
        <f t="shared" si="18"/>
        <v>2.72112112</v>
      </c>
      <c r="V83" s="254">
        <f t="shared" si="19"/>
        <v>270865.8488</v>
      </c>
      <c r="W83" s="254">
        <f t="shared" si="20"/>
        <v>144554.3624</v>
      </c>
      <c r="X83" s="254">
        <f t="shared" si="21"/>
        <v>455239.0884</v>
      </c>
      <c r="Y83" s="258">
        <f t="shared" si="22"/>
        <v>0.4552390884</v>
      </c>
      <c r="Z83" s="334">
        <f t="shared" si="23"/>
        <v>328927.602</v>
      </c>
      <c r="AA83" s="258">
        <f t="shared" si="24"/>
        <v>0.328927602</v>
      </c>
      <c r="AB83" s="320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  <c r="AU83" s="299"/>
    </row>
    <row r="84" ht="19.5" customHeight="1">
      <c r="A84" s="276" t="s">
        <v>180</v>
      </c>
      <c r="B84" s="277">
        <v>39.0</v>
      </c>
      <c r="C84" s="278">
        <v>39.91</v>
      </c>
      <c r="D84" s="278">
        <v>38.240002</v>
      </c>
      <c r="E84" s="278">
        <v>39.459999</v>
      </c>
      <c r="F84" s="278">
        <v>34.064476</v>
      </c>
      <c r="G84" s="278">
        <v>1.6766625E9</v>
      </c>
      <c r="H84" s="278"/>
      <c r="I84" s="278">
        <f t="shared" ref="I84:N84" si="103">(I85/B85*B84)/B85*B84</f>
        <v>2.287887951</v>
      </c>
      <c r="J84" s="278">
        <f t="shared" si="103"/>
        <v>2.393859673</v>
      </c>
      <c r="K84" s="278">
        <f t="shared" si="103"/>
        <v>2.196037005</v>
      </c>
      <c r="L84" s="278">
        <f t="shared" si="103"/>
        <v>2.324407414</v>
      </c>
      <c r="M84" s="278">
        <f t="shared" si="103"/>
        <v>2.019465176</v>
      </c>
      <c r="N84" s="278">
        <f t="shared" si="103"/>
        <v>62290616.76</v>
      </c>
      <c r="O84" s="278"/>
      <c r="P84" s="254">
        <f t="shared" si="26"/>
        <v>227168.3287</v>
      </c>
      <c r="Q84" s="254">
        <f t="shared" si="96"/>
        <v>111413.6864</v>
      </c>
      <c r="R84" s="254">
        <f t="shared" si="97"/>
        <v>116421.7364</v>
      </c>
      <c r="S84" s="254">
        <f t="shared" si="29"/>
        <v>-128504.4509</v>
      </c>
      <c r="T84" s="282"/>
      <c r="U84" s="257">
        <f t="shared" si="18"/>
        <v>2.673760035</v>
      </c>
      <c r="V84" s="254">
        <f t="shared" si="19"/>
        <v>270782.6971</v>
      </c>
      <c r="W84" s="254">
        <f t="shared" si="20"/>
        <v>142278.2462</v>
      </c>
      <c r="X84" s="254">
        <f t="shared" si="21"/>
        <v>455003.7516</v>
      </c>
      <c r="Y84" s="258">
        <f t="shared" si="22"/>
        <v>0.4550037516</v>
      </c>
      <c r="Z84" s="334">
        <f t="shared" si="23"/>
        <v>326499.3007</v>
      </c>
      <c r="AA84" s="258">
        <f t="shared" si="24"/>
        <v>0.3264993007</v>
      </c>
      <c r="AB84" s="320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</row>
    <row r="85" ht="19.5" customHeight="1">
      <c r="A85" s="276" t="s">
        <v>181</v>
      </c>
      <c r="B85" s="277">
        <v>39.540001</v>
      </c>
      <c r="C85" s="278">
        <v>39.880001</v>
      </c>
      <c r="D85" s="278">
        <v>37.330002</v>
      </c>
      <c r="E85" s="278">
        <v>38.869999</v>
      </c>
      <c r="F85" s="278">
        <v>33.555145</v>
      </c>
      <c r="G85" s="278">
        <v>2.2791697E9</v>
      </c>
      <c r="H85" s="278"/>
      <c r="I85" s="278">
        <f t="shared" ref="I85:N85" si="104">(I86/B86*B85)/B86*B85</f>
        <v>2.351683591</v>
      </c>
      <c r="J85" s="278">
        <f t="shared" si="104"/>
        <v>2.390262258</v>
      </c>
      <c r="K85" s="278">
        <f t="shared" si="104"/>
        <v>2.09276213</v>
      </c>
      <c r="L85" s="278">
        <f t="shared" si="104"/>
        <v>2.255418669</v>
      </c>
      <c r="M85" s="278">
        <f t="shared" si="104"/>
        <v>1.959526688</v>
      </c>
      <c r="N85" s="278">
        <f t="shared" si="104"/>
        <v>115102472.8</v>
      </c>
      <c r="O85" s="278"/>
      <c r="P85" s="254">
        <f t="shared" si="26"/>
        <v>221762.3881</v>
      </c>
      <c r="Q85" s="254">
        <f t="shared" si="96"/>
        <v>106174.1415</v>
      </c>
      <c r="R85" s="254">
        <f t="shared" si="97"/>
        <v>116421.7364</v>
      </c>
      <c r="S85" s="254">
        <f t="shared" si="29"/>
        <v>-130706.5528</v>
      </c>
      <c r="T85" s="282"/>
      <c r="U85" s="257">
        <f t="shared" si="18"/>
        <v>2.587354018</v>
      </c>
      <c r="V85" s="254">
        <f t="shared" si="19"/>
        <v>266998.5387</v>
      </c>
      <c r="W85" s="254">
        <f t="shared" si="20"/>
        <v>136291.9859</v>
      </c>
      <c r="X85" s="254">
        <f t="shared" si="21"/>
        <v>444358.266</v>
      </c>
      <c r="Y85" s="258">
        <f t="shared" si="22"/>
        <v>0.444358266</v>
      </c>
      <c r="Z85" s="334">
        <f t="shared" si="23"/>
        <v>313651.7133</v>
      </c>
      <c r="AA85" s="258">
        <f t="shared" si="24"/>
        <v>0.3136517133</v>
      </c>
      <c r="AB85" s="320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</row>
    <row r="86" ht="19.5" customHeight="1">
      <c r="A86" s="276" t="s">
        <v>182</v>
      </c>
      <c r="B86" s="277">
        <v>38.779999</v>
      </c>
      <c r="C86" s="278">
        <v>42.02</v>
      </c>
      <c r="D86" s="278">
        <v>38.709999</v>
      </c>
      <c r="E86" s="278">
        <v>41.240002</v>
      </c>
      <c r="F86" s="278">
        <v>35.601101</v>
      </c>
      <c r="G86" s="278">
        <v>1.7184917E9</v>
      </c>
      <c r="H86" s="278"/>
      <c r="I86" s="278">
        <f t="shared" ref="I86:N86" si="105">(I87/B87*B86)/B87*B86</f>
        <v>2.262148568</v>
      </c>
      <c r="J86" s="278">
        <f t="shared" si="105"/>
        <v>2.653672533</v>
      </c>
      <c r="K86" s="278">
        <f t="shared" si="105"/>
        <v>2.250350476</v>
      </c>
      <c r="L86" s="278">
        <f t="shared" si="105"/>
        <v>2.538840791</v>
      </c>
      <c r="M86" s="278">
        <f t="shared" si="105"/>
        <v>2.205767845</v>
      </c>
      <c r="N86" s="278">
        <f t="shared" si="105"/>
        <v>65437425.81</v>
      </c>
      <c r="O86" s="278"/>
      <c r="P86" s="254">
        <f t="shared" si="26"/>
        <v>229960.3901</v>
      </c>
      <c r="Q86" s="254">
        <f t="shared" si="96"/>
        <v>114169.2247</v>
      </c>
      <c r="R86" s="254">
        <f t="shared" si="97"/>
        <v>116421.7364</v>
      </c>
      <c r="S86" s="254">
        <f t="shared" si="29"/>
        <v>-132917.8301</v>
      </c>
      <c r="T86" s="282"/>
      <c r="U86" s="257">
        <f t="shared" si="18"/>
        <v>2.605986919</v>
      </c>
      <c r="V86" s="254">
        <f t="shared" si="19"/>
        <v>272737.14</v>
      </c>
      <c r="W86" s="254">
        <f t="shared" si="20"/>
        <v>139819.3099</v>
      </c>
      <c r="X86" s="254">
        <f t="shared" si="21"/>
        <v>460551.3512</v>
      </c>
      <c r="Y86" s="258">
        <f t="shared" si="22"/>
        <v>0.4605513512</v>
      </c>
      <c r="Z86" s="334">
        <f t="shared" si="23"/>
        <v>327633.5211</v>
      </c>
      <c r="AA86" s="258">
        <f t="shared" si="24"/>
        <v>0.3276335211</v>
      </c>
      <c r="AB86" s="320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9"/>
      <c r="AU86" s="299"/>
    </row>
    <row r="87" ht="19.5" customHeight="1">
      <c r="A87" s="276" t="s">
        <v>183</v>
      </c>
      <c r="B87" s="337">
        <v>41.509998</v>
      </c>
      <c r="C87" s="338">
        <v>42.310001</v>
      </c>
      <c r="D87" s="338">
        <v>40.360001</v>
      </c>
      <c r="E87" s="338">
        <v>40.41</v>
      </c>
      <c r="F87" s="338">
        <v>34.884583</v>
      </c>
      <c r="G87" s="338">
        <v>1.4167064E9</v>
      </c>
      <c r="H87" s="338"/>
      <c r="I87" s="338">
        <f t="shared" ref="I87:N87" si="106">(I88/B88*B87)/B88*B87</f>
        <v>2.591856554</v>
      </c>
      <c r="J87" s="338">
        <f t="shared" si="106"/>
        <v>2.690427567</v>
      </c>
      <c r="K87" s="338">
        <f t="shared" si="106"/>
        <v>2.446280075</v>
      </c>
      <c r="L87" s="338">
        <f t="shared" si="106"/>
        <v>2.437675054</v>
      </c>
      <c r="M87" s="338">
        <f t="shared" si="106"/>
        <v>2.117873493</v>
      </c>
      <c r="N87" s="338">
        <f t="shared" si="106"/>
        <v>44472448.46</v>
      </c>
      <c r="O87" s="338"/>
      <c r="P87" s="254">
        <f t="shared" si="26"/>
        <v>239762.3822</v>
      </c>
      <c r="Q87" s="254">
        <f t="shared" si="96"/>
        <v>124109.5121</v>
      </c>
      <c r="R87" s="254">
        <f t="shared" si="97"/>
        <v>116421.7364</v>
      </c>
      <c r="S87" s="254">
        <f t="shared" si="29"/>
        <v>-135138.3211</v>
      </c>
      <c r="T87" s="339">
        <f>(P87-P75)/P75</f>
        <v>0.03248915324</v>
      </c>
      <c r="U87" s="257">
        <f t="shared" si="18"/>
        <v>2.635700339</v>
      </c>
      <c r="V87" s="254">
        <f t="shared" si="19"/>
        <v>279598.5345</v>
      </c>
      <c r="W87" s="254">
        <f t="shared" si="20"/>
        <v>144460.2134</v>
      </c>
      <c r="X87" s="254">
        <f t="shared" si="21"/>
        <v>480293.6307</v>
      </c>
      <c r="Y87" s="258">
        <f t="shared" si="22"/>
        <v>0.4802936307</v>
      </c>
      <c r="Z87" s="334">
        <f t="shared" si="23"/>
        <v>345155.3097</v>
      </c>
      <c r="AA87" s="258">
        <f t="shared" si="24"/>
        <v>0.3451553097</v>
      </c>
      <c r="AB87" s="320"/>
      <c r="AC87" s="299"/>
      <c r="AD87" s="299"/>
      <c r="AE87" s="299"/>
      <c r="AF87" s="299"/>
      <c r="AG87" s="299"/>
      <c r="AH87" s="299"/>
      <c r="AI87" s="299"/>
      <c r="AJ87" s="299"/>
      <c r="AK87" s="299"/>
      <c r="AL87" s="299"/>
      <c r="AM87" s="299"/>
      <c r="AN87" s="299"/>
      <c r="AO87" s="299"/>
      <c r="AP87" s="299"/>
      <c r="AQ87" s="299"/>
      <c r="AR87" s="299"/>
      <c r="AS87" s="299"/>
      <c r="AT87" s="299"/>
      <c r="AU87" s="299"/>
    </row>
    <row r="88" ht="19.5" customHeight="1">
      <c r="A88" s="276" t="s">
        <v>184</v>
      </c>
      <c r="B88" s="277">
        <v>40.650002</v>
      </c>
      <c r="C88" s="278">
        <v>43.310001</v>
      </c>
      <c r="D88" s="278">
        <v>40.16</v>
      </c>
      <c r="E88" s="278">
        <v>42.0</v>
      </c>
      <c r="F88" s="278">
        <v>36.344654</v>
      </c>
      <c r="G88" s="278">
        <v>1.9689058E9</v>
      </c>
      <c r="H88" s="278"/>
      <c r="I88" s="278">
        <f t="shared" ref="I88:N88" si="107">(I89/B89*B88)/B89*B88</f>
        <v>2.485573898</v>
      </c>
      <c r="J88" s="278">
        <f t="shared" si="107"/>
        <v>2.819107394</v>
      </c>
      <c r="K88" s="278">
        <f t="shared" si="107"/>
        <v>2.422095427</v>
      </c>
      <c r="L88" s="278">
        <f t="shared" si="107"/>
        <v>2.633277892</v>
      </c>
      <c r="M88" s="278">
        <f t="shared" si="107"/>
        <v>2.298867923</v>
      </c>
      <c r="N88" s="278">
        <f t="shared" si="107"/>
        <v>85897634.76</v>
      </c>
      <c r="O88" s="278"/>
      <c r="P88" s="254">
        <f t="shared" si="26"/>
        <v>238574.2574</v>
      </c>
      <c r="Q88" s="254">
        <f>((Q87+R87)/2)*K88/K87</f>
        <v>119076.6427</v>
      </c>
      <c r="R88" s="254">
        <f>(Q87+R87)/2</f>
        <v>120265.6243</v>
      </c>
      <c r="S88" s="254">
        <f t="shared" si="29"/>
        <v>-137368.0641</v>
      </c>
      <c r="T88" s="282"/>
      <c r="U88" s="257">
        <f t="shared" si="18"/>
        <v>2.612251138</v>
      </c>
      <c r="V88" s="254">
        <f t="shared" si="19"/>
        <v>282456.9795</v>
      </c>
      <c r="W88" s="254">
        <f t="shared" si="20"/>
        <v>145088.9154</v>
      </c>
      <c r="X88" s="254">
        <f t="shared" si="21"/>
        <v>477916.5244</v>
      </c>
      <c r="Y88" s="258">
        <f t="shared" si="22"/>
        <v>0.4779165244</v>
      </c>
      <c r="Z88" s="334">
        <f t="shared" si="23"/>
        <v>340548.4604</v>
      </c>
      <c r="AA88" s="258">
        <f t="shared" si="24"/>
        <v>0.3405484604</v>
      </c>
      <c r="AB88" s="320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  <c r="AQ88" s="299"/>
      <c r="AR88" s="299"/>
      <c r="AS88" s="299"/>
      <c r="AT88" s="299"/>
      <c r="AU88" s="299"/>
    </row>
    <row r="89" ht="19.5" customHeight="1">
      <c r="A89" s="276" t="s">
        <v>185</v>
      </c>
      <c r="B89" s="277">
        <v>41.740002</v>
      </c>
      <c r="C89" s="278">
        <v>42.169998</v>
      </c>
      <c r="D89" s="278">
        <v>40.259998</v>
      </c>
      <c r="E89" s="278">
        <v>41.099998</v>
      </c>
      <c r="F89" s="278">
        <v>35.565819</v>
      </c>
      <c r="G89" s="278">
        <v>1.6465621E9</v>
      </c>
      <c r="H89" s="278"/>
      <c r="I89" s="278">
        <f t="shared" ref="I89:N89" si="108">(I90/B90*B89)/B90*B89</f>
        <v>2.620658722</v>
      </c>
      <c r="J89" s="278">
        <f t="shared" si="108"/>
        <v>2.672651877</v>
      </c>
      <c r="K89" s="278">
        <f t="shared" si="108"/>
        <v>2.434172431</v>
      </c>
      <c r="L89" s="278">
        <f t="shared" si="108"/>
        <v>2.521632038</v>
      </c>
      <c r="M89" s="278">
        <f t="shared" si="108"/>
        <v>2.201398017</v>
      </c>
      <c r="N89" s="278">
        <f t="shared" si="108"/>
        <v>60074139.45</v>
      </c>
      <c r="O89" s="278"/>
      <c r="P89" s="254">
        <f t="shared" si="26"/>
        <v>239168.305</v>
      </c>
      <c r="Q89" s="254">
        <f t="shared" ref="Q89:Q99" si="110">Q88*K89/K88</f>
        <v>119670.3803</v>
      </c>
      <c r="R89" s="254">
        <f t="shared" ref="R89:R99" si="111">R88</f>
        <v>120265.6243</v>
      </c>
      <c r="S89" s="254">
        <f t="shared" si="29"/>
        <v>-139607.0977</v>
      </c>
      <c r="T89" s="282"/>
      <c r="U89" s="257">
        <f t="shared" si="18"/>
        <v>2.574610713</v>
      </c>
      <c r="V89" s="254">
        <f t="shared" si="19"/>
        <v>282872.8128</v>
      </c>
      <c r="W89" s="254">
        <f t="shared" si="20"/>
        <v>143265.7151</v>
      </c>
      <c r="X89" s="254">
        <f t="shared" si="21"/>
        <v>479104.3095</v>
      </c>
      <c r="Y89" s="258">
        <f t="shared" si="22"/>
        <v>0.4791043095</v>
      </c>
      <c r="Z89" s="334">
        <f t="shared" si="23"/>
        <v>339497.2119</v>
      </c>
      <c r="AA89" s="258">
        <f t="shared" si="24"/>
        <v>0.3394972119</v>
      </c>
      <c r="AB89" s="320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  <c r="AU89" s="299"/>
    </row>
    <row r="90" ht="19.5" customHeight="1">
      <c r="A90" s="276" t="s">
        <v>186</v>
      </c>
      <c r="B90" s="277">
        <v>41.23</v>
      </c>
      <c r="C90" s="278">
        <v>42.299999</v>
      </c>
      <c r="D90" s="278">
        <v>40.189999</v>
      </c>
      <c r="E90" s="278">
        <v>41.93</v>
      </c>
      <c r="F90" s="278">
        <v>36.284084</v>
      </c>
      <c r="G90" s="278">
        <v>2.1858623E9</v>
      </c>
      <c r="H90" s="278"/>
      <c r="I90" s="278">
        <f t="shared" ref="I90:N90" si="109">(I91/B91*B90)/B91*B90</f>
        <v>2.557008706</v>
      </c>
      <c r="J90" s="278">
        <f t="shared" si="109"/>
        <v>2.689155694</v>
      </c>
      <c r="K90" s="278">
        <f t="shared" si="109"/>
        <v>2.425715326</v>
      </c>
      <c r="L90" s="278">
        <f t="shared" si="109"/>
        <v>2.624507613</v>
      </c>
      <c r="M90" s="278">
        <f t="shared" si="109"/>
        <v>2.291211975</v>
      </c>
      <c r="N90" s="278">
        <f t="shared" si="109"/>
        <v>105870978.8</v>
      </c>
      <c r="O90" s="278"/>
      <c r="P90" s="254">
        <f t="shared" si="26"/>
        <v>238752.4693</v>
      </c>
      <c r="Q90" s="254">
        <f t="shared" si="110"/>
        <v>119254.6066</v>
      </c>
      <c r="R90" s="254">
        <f t="shared" si="111"/>
        <v>120265.6243</v>
      </c>
      <c r="S90" s="254">
        <f t="shared" si="29"/>
        <v>-141855.4606</v>
      </c>
      <c r="T90" s="282"/>
      <c r="U90" s="257">
        <f t="shared" si="18"/>
        <v>2.530872567</v>
      </c>
      <c r="V90" s="254">
        <f t="shared" si="19"/>
        <v>282581.7278</v>
      </c>
      <c r="W90" s="254">
        <f t="shared" si="20"/>
        <v>140726.2672</v>
      </c>
      <c r="X90" s="254">
        <f t="shared" si="21"/>
        <v>478272.7002</v>
      </c>
      <c r="Y90" s="258">
        <f t="shared" si="22"/>
        <v>0.4782727002</v>
      </c>
      <c r="Z90" s="334">
        <f t="shared" si="23"/>
        <v>336417.2396</v>
      </c>
      <c r="AA90" s="258">
        <f t="shared" si="24"/>
        <v>0.3364172396</v>
      </c>
      <c r="AB90" s="320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  <c r="AU90" s="299"/>
    </row>
    <row r="91" ht="19.5" customHeight="1">
      <c r="A91" s="276" t="s">
        <v>187</v>
      </c>
      <c r="B91" s="277">
        <v>42.150002</v>
      </c>
      <c r="C91" s="278">
        <v>43.049999</v>
      </c>
      <c r="D91" s="278">
        <v>41.389999</v>
      </c>
      <c r="E91" s="278">
        <v>41.849998</v>
      </c>
      <c r="F91" s="278">
        <v>36.240246</v>
      </c>
      <c r="G91" s="278">
        <v>1.7639047E9</v>
      </c>
      <c r="H91" s="278"/>
      <c r="I91" s="278">
        <f t="shared" ref="I91:N91" si="112">(I92/B92*B91)/B92*B91</f>
        <v>2.672395527</v>
      </c>
      <c r="J91" s="278">
        <f t="shared" si="112"/>
        <v>2.785361219</v>
      </c>
      <c r="K91" s="278">
        <f t="shared" si="112"/>
        <v>2.572732739</v>
      </c>
      <c r="L91" s="278">
        <f t="shared" si="112"/>
        <v>2.614502102</v>
      </c>
      <c r="M91" s="278">
        <f t="shared" si="112"/>
        <v>2.285678889</v>
      </c>
      <c r="N91" s="278">
        <f t="shared" si="112"/>
        <v>68941632.6</v>
      </c>
      <c r="O91" s="278"/>
      <c r="P91" s="254">
        <f t="shared" si="26"/>
        <v>245881.1822</v>
      </c>
      <c r="Q91" s="254">
        <f t="shared" si="110"/>
        <v>126482.373</v>
      </c>
      <c r="R91" s="254">
        <f t="shared" si="111"/>
        <v>120265.6243</v>
      </c>
      <c r="S91" s="254">
        <f t="shared" si="29"/>
        <v>-144113.1917</v>
      </c>
      <c r="T91" s="282"/>
      <c r="U91" s="257">
        <f t="shared" si="18"/>
        <v>2.540689039</v>
      </c>
      <c r="V91" s="254">
        <f t="shared" si="19"/>
        <v>287571.8268</v>
      </c>
      <c r="W91" s="254">
        <f t="shared" si="20"/>
        <v>143458.6352</v>
      </c>
      <c r="X91" s="254">
        <f t="shared" si="21"/>
        <v>492629.1795</v>
      </c>
      <c r="Y91" s="258">
        <f t="shared" si="22"/>
        <v>0.4926291795</v>
      </c>
      <c r="Z91" s="334">
        <f t="shared" si="23"/>
        <v>348515.9878</v>
      </c>
      <c r="AA91" s="258">
        <f t="shared" si="24"/>
        <v>0.3485159878</v>
      </c>
      <c r="AB91" s="320"/>
      <c r="AC91" s="299"/>
      <c r="AD91" s="299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299"/>
      <c r="AT91" s="299"/>
      <c r="AU91" s="299"/>
    </row>
    <row r="92" ht="19.5" customHeight="1">
      <c r="A92" s="276" t="s">
        <v>188</v>
      </c>
      <c r="B92" s="277">
        <v>41.919998</v>
      </c>
      <c r="C92" s="278">
        <v>42.279999</v>
      </c>
      <c r="D92" s="278">
        <v>38.23</v>
      </c>
      <c r="E92" s="278">
        <v>38.82</v>
      </c>
      <c r="F92" s="278">
        <v>33.61639</v>
      </c>
      <c r="G92" s="278">
        <v>2.7095353E9</v>
      </c>
      <c r="H92" s="278"/>
      <c r="I92" s="278">
        <f t="shared" ref="I92:N92" si="113">(I93/B93*B92)/B93*B92</f>
        <v>2.643309663</v>
      </c>
      <c r="J92" s="278">
        <f t="shared" si="113"/>
        <v>2.686613358</v>
      </c>
      <c r="K92" s="278">
        <f t="shared" si="113"/>
        <v>2.19488837</v>
      </c>
      <c r="L92" s="278">
        <f t="shared" si="113"/>
        <v>2.249620051</v>
      </c>
      <c r="M92" s="278">
        <f t="shared" si="113"/>
        <v>1.966686289</v>
      </c>
      <c r="N92" s="278">
        <f t="shared" si="113"/>
        <v>162675052.5</v>
      </c>
      <c r="O92" s="278"/>
      <c r="P92" s="254">
        <f t="shared" si="26"/>
        <v>227108.9109</v>
      </c>
      <c r="Q92" s="254">
        <f t="shared" si="110"/>
        <v>107906.5405</v>
      </c>
      <c r="R92" s="254">
        <f t="shared" si="111"/>
        <v>120265.6243</v>
      </c>
      <c r="S92" s="254">
        <f t="shared" si="29"/>
        <v>-146380.33</v>
      </c>
      <c r="T92" s="282"/>
      <c r="U92" s="257">
        <f t="shared" si="18"/>
        <v>2.373095724</v>
      </c>
      <c r="V92" s="254">
        <f t="shared" si="19"/>
        <v>274431.2369</v>
      </c>
      <c r="W92" s="254">
        <f t="shared" si="20"/>
        <v>128050.907</v>
      </c>
      <c r="X92" s="254">
        <f t="shared" si="21"/>
        <v>455281.0757</v>
      </c>
      <c r="Y92" s="258">
        <f t="shared" si="22"/>
        <v>0.4552810757</v>
      </c>
      <c r="Z92" s="334">
        <f t="shared" si="23"/>
        <v>308900.7457</v>
      </c>
      <c r="AA92" s="258">
        <f t="shared" si="24"/>
        <v>0.3089007457</v>
      </c>
      <c r="AB92" s="320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9"/>
      <c r="AU92" s="299"/>
    </row>
    <row r="93" ht="19.5" customHeight="1">
      <c r="A93" s="276" t="s">
        <v>189</v>
      </c>
      <c r="B93" s="277">
        <v>38.93</v>
      </c>
      <c r="C93" s="278">
        <v>40.0</v>
      </c>
      <c r="D93" s="278">
        <v>37.16</v>
      </c>
      <c r="E93" s="278">
        <v>38.77</v>
      </c>
      <c r="F93" s="278">
        <v>33.573109</v>
      </c>
      <c r="G93" s="278">
        <v>3.052135E9</v>
      </c>
      <c r="H93" s="278"/>
      <c r="I93" s="278">
        <f t="shared" ref="I93:N93" si="114">(I94/B94*B93)/B94*B93</f>
        <v>2.27968239</v>
      </c>
      <c r="J93" s="278">
        <f t="shared" si="114"/>
        <v>2.404668508</v>
      </c>
      <c r="K93" s="278">
        <f t="shared" si="114"/>
        <v>2.073744523</v>
      </c>
      <c r="L93" s="278">
        <f t="shared" si="114"/>
        <v>2.24382878</v>
      </c>
      <c r="M93" s="278">
        <f t="shared" si="114"/>
        <v>1.961625344</v>
      </c>
      <c r="N93" s="278">
        <f t="shared" si="114"/>
        <v>206413837.1</v>
      </c>
      <c r="O93" s="278"/>
      <c r="P93" s="254">
        <f t="shared" si="26"/>
        <v>220752.4752</v>
      </c>
      <c r="Q93" s="254">
        <f t="shared" si="110"/>
        <v>101950.7873</v>
      </c>
      <c r="R93" s="254">
        <f t="shared" si="111"/>
        <v>120265.6243</v>
      </c>
      <c r="S93" s="254">
        <f t="shared" si="29"/>
        <v>-148656.9147</v>
      </c>
      <c r="T93" s="282"/>
      <c r="U93" s="257">
        <f t="shared" si="18"/>
        <v>2.293994197</v>
      </c>
      <c r="V93" s="254">
        <f t="shared" si="19"/>
        <v>269981.732</v>
      </c>
      <c r="W93" s="254">
        <f t="shared" si="20"/>
        <v>121324.8173</v>
      </c>
      <c r="X93" s="254">
        <f t="shared" si="21"/>
        <v>442968.8868</v>
      </c>
      <c r="Y93" s="258">
        <f t="shared" si="22"/>
        <v>0.4429688868</v>
      </c>
      <c r="Z93" s="334">
        <f t="shared" si="23"/>
        <v>294311.9722</v>
      </c>
      <c r="AA93" s="258">
        <f t="shared" si="24"/>
        <v>0.2943119722</v>
      </c>
      <c r="AB93" s="320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299"/>
      <c r="AT93" s="299"/>
      <c r="AU93" s="299"/>
    </row>
    <row r="94" ht="19.5" customHeight="1">
      <c r="A94" s="276" t="s">
        <v>190</v>
      </c>
      <c r="B94" s="277">
        <v>38.889999</v>
      </c>
      <c r="C94" s="278">
        <v>39.0</v>
      </c>
      <c r="D94" s="278">
        <v>35.540001</v>
      </c>
      <c r="E94" s="278">
        <v>37.099998</v>
      </c>
      <c r="F94" s="278">
        <v>32.14859</v>
      </c>
      <c r="G94" s="278">
        <v>2.462886E9</v>
      </c>
      <c r="H94" s="283" t="s">
        <v>190</v>
      </c>
      <c r="I94" s="278">
        <v>2.275</v>
      </c>
      <c r="J94" s="278">
        <v>2.285938</v>
      </c>
      <c r="K94" s="278">
        <v>1.896875</v>
      </c>
      <c r="L94" s="278">
        <v>2.054688</v>
      </c>
      <c r="M94" s="278">
        <v>1.798692</v>
      </c>
      <c r="N94" s="278">
        <v>1.344064E8</v>
      </c>
      <c r="O94" s="278"/>
      <c r="P94" s="254">
        <f t="shared" si="26"/>
        <v>211128.7188</v>
      </c>
      <c r="Q94" s="254">
        <f t="shared" si="110"/>
        <v>93255.4119</v>
      </c>
      <c r="R94" s="254">
        <f t="shared" si="111"/>
        <v>120265.6243</v>
      </c>
      <c r="S94" s="254">
        <f t="shared" si="29"/>
        <v>-150942.9851</v>
      </c>
      <c r="T94" s="282"/>
      <c r="U94" s="257">
        <f t="shared" si="18"/>
        <v>2.195493502</v>
      </c>
      <c r="V94" s="254">
        <f t="shared" si="19"/>
        <v>263245.1025</v>
      </c>
      <c r="W94" s="254">
        <f t="shared" si="20"/>
        <v>112302.1173</v>
      </c>
      <c r="X94" s="254">
        <f t="shared" si="21"/>
        <v>424649.755</v>
      </c>
      <c r="Y94" s="258">
        <f t="shared" si="22"/>
        <v>0.424649755</v>
      </c>
      <c r="Z94" s="334">
        <f t="shared" si="23"/>
        <v>273706.7698</v>
      </c>
      <c r="AA94" s="258">
        <f t="shared" si="24"/>
        <v>0.2737067698</v>
      </c>
      <c r="AB94" s="320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  <c r="AQ94" s="299"/>
      <c r="AR94" s="299"/>
      <c r="AS94" s="299"/>
      <c r="AT94" s="299"/>
      <c r="AU94" s="299"/>
    </row>
    <row r="95" ht="19.5" customHeight="1">
      <c r="A95" s="276" t="s">
        <v>191</v>
      </c>
      <c r="B95" s="277">
        <v>36.77</v>
      </c>
      <c r="C95" s="278">
        <v>39.029999</v>
      </c>
      <c r="D95" s="278">
        <v>36.259998</v>
      </c>
      <c r="E95" s="278">
        <v>38.869999</v>
      </c>
      <c r="F95" s="278">
        <v>33.682358</v>
      </c>
      <c r="G95" s="278">
        <v>2.2819291E9</v>
      </c>
      <c r="H95" s="283" t="s">
        <v>191</v>
      </c>
      <c r="I95" s="278">
        <v>2.017188</v>
      </c>
      <c r="J95" s="278">
        <v>2.259375</v>
      </c>
      <c r="K95" s="278">
        <v>1.9625</v>
      </c>
      <c r="L95" s="278">
        <v>2.240625</v>
      </c>
      <c r="M95" s="278">
        <v>1.961462</v>
      </c>
      <c r="N95" s="278">
        <v>2.36656E8</v>
      </c>
      <c r="O95" s="278"/>
      <c r="P95" s="254">
        <f t="shared" si="26"/>
        <v>215405.9287</v>
      </c>
      <c r="Q95" s="254">
        <f t="shared" si="110"/>
        <v>96481.71116</v>
      </c>
      <c r="R95" s="254">
        <f t="shared" si="111"/>
        <v>120265.6243</v>
      </c>
      <c r="S95" s="254">
        <f t="shared" si="29"/>
        <v>-153238.5809</v>
      </c>
      <c r="T95" s="282"/>
      <c r="U95" s="257">
        <f t="shared" si="18"/>
        <v>2.190515933</v>
      </c>
      <c r="V95" s="254">
        <f t="shared" si="19"/>
        <v>266239.1494</v>
      </c>
      <c r="W95" s="254">
        <f t="shared" si="20"/>
        <v>113000.5685</v>
      </c>
      <c r="X95" s="254">
        <f t="shared" si="21"/>
        <v>432153.2641</v>
      </c>
      <c r="Y95" s="258">
        <f t="shared" si="22"/>
        <v>0.4321532641</v>
      </c>
      <c r="Z95" s="334">
        <f t="shared" si="23"/>
        <v>278914.6832</v>
      </c>
      <c r="AA95" s="258">
        <f t="shared" si="24"/>
        <v>0.2789146832</v>
      </c>
      <c r="AB95" s="320"/>
      <c r="AC95" s="299"/>
      <c r="AD95" s="299"/>
      <c r="AE95" s="299"/>
      <c r="AF95" s="299"/>
      <c r="AG95" s="299"/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9"/>
      <c r="AU95" s="299"/>
    </row>
    <row r="96" ht="19.5" customHeight="1">
      <c r="A96" s="276" t="s">
        <v>192</v>
      </c>
      <c r="B96" s="277">
        <v>39.080002</v>
      </c>
      <c r="C96" s="278">
        <v>40.950001</v>
      </c>
      <c r="D96" s="278">
        <v>38.32</v>
      </c>
      <c r="E96" s="278">
        <v>40.650002</v>
      </c>
      <c r="F96" s="278">
        <v>35.224796</v>
      </c>
      <c r="G96" s="278">
        <v>2.234461E9</v>
      </c>
      <c r="H96" s="283" t="s">
        <v>192</v>
      </c>
      <c r="I96" s="278">
        <v>2.271875</v>
      </c>
      <c r="J96" s="278">
        <v>2.550938</v>
      </c>
      <c r="K96" s="278">
        <v>2.16875</v>
      </c>
      <c r="L96" s="278">
        <v>2.434375</v>
      </c>
      <c r="M96" s="278">
        <v>2.131073</v>
      </c>
      <c r="N96" s="278">
        <v>2.230688E8</v>
      </c>
      <c r="O96" s="278"/>
      <c r="P96" s="254">
        <f t="shared" si="26"/>
        <v>227643.5644</v>
      </c>
      <c r="Q96" s="254">
        <f t="shared" si="110"/>
        <v>106621.5088</v>
      </c>
      <c r="R96" s="254">
        <f t="shared" si="111"/>
        <v>120265.6243</v>
      </c>
      <c r="S96" s="254">
        <f t="shared" si="29"/>
        <v>-155543.7417</v>
      </c>
      <c r="T96" s="282"/>
      <c r="U96" s="257">
        <f t="shared" si="18"/>
        <v>2.236728941</v>
      </c>
      <c r="V96" s="254">
        <f t="shared" si="19"/>
        <v>274805.4943</v>
      </c>
      <c r="W96" s="254">
        <f t="shared" si="20"/>
        <v>119261.7527</v>
      </c>
      <c r="X96" s="254">
        <f t="shared" si="21"/>
        <v>454530.6974</v>
      </c>
      <c r="Y96" s="258">
        <f t="shared" si="22"/>
        <v>0.4545306974</v>
      </c>
      <c r="Z96" s="334">
        <f t="shared" si="23"/>
        <v>298986.9558</v>
      </c>
      <c r="AA96" s="258">
        <f t="shared" si="24"/>
        <v>0.2989869558</v>
      </c>
      <c r="AB96" s="320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9"/>
      <c r="AU96" s="299"/>
    </row>
    <row r="97" ht="19.5" customHeight="1">
      <c r="A97" s="276" t="s">
        <v>193</v>
      </c>
      <c r="B97" s="277">
        <v>40.599998</v>
      </c>
      <c r="C97" s="278">
        <v>42.919998</v>
      </c>
      <c r="D97" s="278">
        <v>39.880001</v>
      </c>
      <c r="E97" s="278">
        <v>42.580002</v>
      </c>
      <c r="F97" s="278">
        <v>36.918461</v>
      </c>
      <c r="G97" s="278">
        <v>2.410484E9</v>
      </c>
      <c r="H97" s="283" t="s">
        <v>193</v>
      </c>
      <c r="I97" s="278">
        <v>2.423438</v>
      </c>
      <c r="J97" s="278">
        <v>2.697188</v>
      </c>
      <c r="K97" s="278">
        <v>2.33875</v>
      </c>
      <c r="L97" s="278">
        <v>2.653125</v>
      </c>
      <c r="M97" s="278">
        <v>2.322569</v>
      </c>
      <c r="N97" s="278">
        <v>2.854912E8</v>
      </c>
      <c r="O97" s="278"/>
      <c r="P97" s="254">
        <f t="shared" si="26"/>
        <v>236910.897</v>
      </c>
      <c r="Q97" s="254">
        <f t="shared" si="110"/>
        <v>114979.1602</v>
      </c>
      <c r="R97" s="254">
        <f t="shared" si="111"/>
        <v>120265.6243</v>
      </c>
      <c r="S97" s="254">
        <f t="shared" si="29"/>
        <v>-157858.5073</v>
      </c>
      <c r="T97" s="282"/>
      <c r="U97" s="257">
        <f t="shared" si="18"/>
        <v>2.262637139</v>
      </c>
      <c r="V97" s="254">
        <f t="shared" si="19"/>
        <v>281292.6272</v>
      </c>
      <c r="W97" s="254">
        <f t="shared" si="20"/>
        <v>123434.12</v>
      </c>
      <c r="X97" s="254">
        <f t="shared" si="21"/>
        <v>472155.6815</v>
      </c>
      <c r="Y97" s="258">
        <f t="shared" si="22"/>
        <v>0.4721556815</v>
      </c>
      <c r="Z97" s="334">
        <f t="shared" si="23"/>
        <v>314297.1743</v>
      </c>
      <c r="AA97" s="258">
        <f t="shared" si="24"/>
        <v>0.3142971743</v>
      </c>
      <c r="AB97" s="320"/>
      <c r="AC97" s="299"/>
      <c r="AD97" s="299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/>
      <c r="AO97" s="299"/>
      <c r="AP97" s="299"/>
      <c r="AQ97" s="299"/>
      <c r="AR97" s="299"/>
      <c r="AS97" s="299"/>
      <c r="AT97" s="299"/>
      <c r="AU97" s="299"/>
    </row>
    <row r="98" ht="19.5" customHeight="1">
      <c r="A98" s="276" t="s">
        <v>194</v>
      </c>
      <c r="B98" s="277">
        <v>42.73</v>
      </c>
      <c r="C98" s="278">
        <v>44.860001</v>
      </c>
      <c r="D98" s="278">
        <v>41.610001</v>
      </c>
      <c r="E98" s="278">
        <v>44.040001</v>
      </c>
      <c r="F98" s="278">
        <v>38.184303</v>
      </c>
      <c r="G98" s="278">
        <v>2.370363E9</v>
      </c>
      <c r="H98" s="283" t="s">
        <v>194</v>
      </c>
      <c r="I98" s="278">
        <v>2.671875</v>
      </c>
      <c r="J98" s="278">
        <v>2.929688</v>
      </c>
      <c r="K98" s="278">
        <v>2.53</v>
      </c>
      <c r="L98" s="278">
        <v>2.813125</v>
      </c>
      <c r="M98" s="278">
        <v>2.462634</v>
      </c>
      <c r="N98" s="278">
        <v>3.429184E8</v>
      </c>
      <c r="O98" s="278"/>
      <c r="P98" s="254">
        <f t="shared" si="26"/>
        <v>247188.1248</v>
      </c>
      <c r="Q98" s="254">
        <f t="shared" si="110"/>
        <v>124381.5181</v>
      </c>
      <c r="R98" s="254">
        <f t="shared" si="111"/>
        <v>120265.6243</v>
      </c>
      <c r="S98" s="254">
        <f t="shared" si="29"/>
        <v>-160182.9177</v>
      </c>
      <c r="T98" s="282"/>
      <c r="U98" s="257">
        <f t="shared" si="18"/>
        <v>2.293963391</v>
      </c>
      <c r="V98" s="254">
        <f t="shared" si="19"/>
        <v>288486.6866</v>
      </c>
      <c r="W98" s="254">
        <f t="shared" si="20"/>
        <v>128303.7689</v>
      </c>
      <c r="X98" s="254">
        <f t="shared" si="21"/>
        <v>491835.2671</v>
      </c>
      <c r="Y98" s="258">
        <f t="shared" si="22"/>
        <v>0.4918352671</v>
      </c>
      <c r="Z98" s="334">
        <f t="shared" si="23"/>
        <v>331652.3494</v>
      </c>
      <c r="AA98" s="258">
        <f t="shared" si="24"/>
        <v>0.3316523494</v>
      </c>
      <c r="AB98" s="320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  <c r="AU98" s="299"/>
    </row>
    <row r="99" ht="19.5" customHeight="1">
      <c r="A99" s="276" t="s">
        <v>195</v>
      </c>
      <c r="B99" s="337">
        <v>44.0</v>
      </c>
      <c r="C99" s="338">
        <v>44.759998</v>
      </c>
      <c r="D99" s="338">
        <v>42.880001</v>
      </c>
      <c r="E99" s="338">
        <v>43.16</v>
      </c>
      <c r="F99" s="338">
        <v>37.421341</v>
      </c>
      <c r="G99" s="338">
        <v>1.8982755E9</v>
      </c>
      <c r="H99" s="340" t="s">
        <v>195</v>
      </c>
      <c r="I99" s="338">
        <v>2.819688</v>
      </c>
      <c r="J99" s="338">
        <v>2.908125</v>
      </c>
      <c r="K99" s="338">
        <v>2.503125</v>
      </c>
      <c r="L99" s="338">
        <v>2.5325</v>
      </c>
      <c r="M99" s="338">
        <v>2.216972</v>
      </c>
      <c r="N99" s="338">
        <v>3.636512E8</v>
      </c>
      <c r="O99" s="338"/>
      <c r="P99" s="254">
        <f t="shared" si="26"/>
        <v>254732.6792</v>
      </c>
      <c r="Q99" s="254">
        <f t="shared" si="110"/>
        <v>123060.2717</v>
      </c>
      <c r="R99" s="254">
        <f t="shared" si="111"/>
        <v>120265.6243</v>
      </c>
      <c r="S99" s="254">
        <f t="shared" si="29"/>
        <v>-162517.0132</v>
      </c>
      <c r="T99" s="339">
        <f>(P99-P87)/P87</f>
        <v>0.06243805594</v>
      </c>
      <c r="U99" s="257">
        <f t="shared" si="18"/>
        <v>2.307440286</v>
      </c>
      <c r="V99" s="254">
        <f t="shared" si="19"/>
        <v>293767.8747</v>
      </c>
      <c r="W99" s="254">
        <f t="shared" si="20"/>
        <v>131250.8615</v>
      </c>
      <c r="X99" s="254">
        <f t="shared" si="21"/>
        <v>498058.5752</v>
      </c>
      <c r="Y99" s="258">
        <f t="shared" si="22"/>
        <v>0.4980585752</v>
      </c>
      <c r="Z99" s="334">
        <f t="shared" si="23"/>
        <v>335541.562</v>
      </c>
      <c r="AA99" s="258">
        <f t="shared" si="24"/>
        <v>0.335541562</v>
      </c>
      <c r="AB99" s="320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  <c r="AU99" s="299"/>
    </row>
    <row r="100" ht="19.5" customHeight="1">
      <c r="A100" s="276" t="s">
        <v>196</v>
      </c>
      <c r="B100" s="277">
        <v>43.459999</v>
      </c>
      <c r="C100" s="278">
        <v>45.400002</v>
      </c>
      <c r="D100" s="278">
        <v>42.52</v>
      </c>
      <c r="E100" s="278">
        <v>44.07</v>
      </c>
      <c r="F100" s="278">
        <v>38.256889</v>
      </c>
      <c r="G100" s="278">
        <v>2.6205577E9</v>
      </c>
      <c r="H100" s="283" t="s">
        <v>196</v>
      </c>
      <c r="I100" s="278">
        <v>2.58625</v>
      </c>
      <c r="J100" s="278">
        <v>2.794375</v>
      </c>
      <c r="K100" s="278">
        <v>2.4625</v>
      </c>
      <c r="L100" s="278">
        <v>2.607813</v>
      </c>
      <c r="M100" s="278">
        <v>2.430443</v>
      </c>
      <c r="N100" s="278">
        <v>4.98256E8</v>
      </c>
      <c r="O100" s="278"/>
      <c r="P100" s="254">
        <f t="shared" si="26"/>
        <v>252594.0594</v>
      </c>
      <c r="Q100" s="254">
        <f>((Q99+R99)/2)*K100/K99</f>
        <v>119688.3933</v>
      </c>
      <c r="R100" s="254">
        <f>(Q99+R99)/2</f>
        <v>121662.948</v>
      </c>
      <c r="S100" s="254">
        <f t="shared" si="29"/>
        <v>-164860.8341</v>
      </c>
      <c r="T100" s="282"/>
      <c r="U100" s="257">
        <f t="shared" si="18"/>
        <v>2.27013899</v>
      </c>
      <c r="V100" s="254">
        <f t="shared" si="19"/>
        <v>293612.2717</v>
      </c>
      <c r="W100" s="254">
        <f t="shared" si="20"/>
        <v>128751.4376</v>
      </c>
      <c r="X100" s="254">
        <f t="shared" si="21"/>
        <v>493945.4007</v>
      </c>
      <c r="Y100" s="258">
        <f t="shared" si="22"/>
        <v>0.4939454007</v>
      </c>
      <c r="Z100" s="334">
        <f t="shared" si="23"/>
        <v>329084.5666</v>
      </c>
      <c r="AA100" s="258">
        <f t="shared" si="24"/>
        <v>0.3290845666</v>
      </c>
      <c r="AB100" s="320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299"/>
      <c r="AM100" s="299"/>
      <c r="AN100" s="299"/>
      <c r="AO100" s="299"/>
      <c r="AP100" s="299"/>
      <c r="AQ100" s="299"/>
      <c r="AR100" s="299"/>
      <c r="AS100" s="299"/>
      <c r="AT100" s="299"/>
      <c r="AU100" s="299"/>
    </row>
    <row r="101" ht="19.5" customHeight="1">
      <c r="A101" s="276" t="s">
        <v>197</v>
      </c>
      <c r="B101" s="277">
        <v>44.27</v>
      </c>
      <c r="C101" s="278">
        <v>45.549999</v>
      </c>
      <c r="D101" s="278">
        <v>42.93</v>
      </c>
      <c r="E101" s="278">
        <v>43.330002</v>
      </c>
      <c r="F101" s="278">
        <v>37.614506</v>
      </c>
      <c r="G101" s="278">
        <v>2.3943033E9</v>
      </c>
      <c r="H101" s="283" t="s">
        <v>197</v>
      </c>
      <c r="I101" s="278">
        <v>2.639688</v>
      </c>
      <c r="J101" s="278">
        <v>2.785313</v>
      </c>
      <c r="K101" s="278">
        <v>2.453125</v>
      </c>
      <c r="L101" s="278">
        <v>2.515313</v>
      </c>
      <c r="M101" s="278">
        <v>2.344234</v>
      </c>
      <c r="N101" s="278">
        <v>4.683744E8</v>
      </c>
      <c r="O101" s="278"/>
      <c r="P101" s="254">
        <f t="shared" si="26"/>
        <v>255029.703</v>
      </c>
      <c r="Q101" s="254">
        <f t="shared" ref="Q101:Q111" si="115">Q100*K101/K100</f>
        <v>119232.7268</v>
      </c>
      <c r="R101" s="254">
        <f t="shared" ref="R101:R111" si="116">R100</f>
        <v>121662.948</v>
      </c>
      <c r="S101" s="254">
        <f t="shared" si="29"/>
        <v>-167214.4209</v>
      </c>
      <c r="T101" s="282"/>
      <c r="U101" s="257">
        <f t="shared" si="18"/>
        <v>2.252752179</v>
      </c>
      <c r="V101" s="254">
        <f t="shared" si="19"/>
        <v>295317.2221</v>
      </c>
      <c r="W101" s="254">
        <f t="shared" si="20"/>
        <v>128102.8013</v>
      </c>
      <c r="X101" s="254">
        <f t="shared" si="21"/>
        <v>495925.3778</v>
      </c>
      <c r="Y101" s="258">
        <f t="shared" si="22"/>
        <v>0.4959253778</v>
      </c>
      <c r="Z101" s="334">
        <f t="shared" si="23"/>
        <v>328710.9569</v>
      </c>
      <c r="AA101" s="258">
        <f t="shared" si="24"/>
        <v>0.3287109569</v>
      </c>
      <c r="AB101" s="320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  <c r="AU101" s="299"/>
    </row>
    <row r="102" ht="19.5" customHeight="1">
      <c r="A102" s="276" t="s">
        <v>198</v>
      </c>
      <c r="B102" s="277">
        <v>42.549999</v>
      </c>
      <c r="C102" s="278">
        <v>44.450001</v>
      </c>
      <c r="D102" s="278">
        <v>42.060001</v>
      </c>
      <c r="E102" s="278">
        <v>43.529999</v>
      </c>
      <c r="F102" s="278">
        <v>37.788136</v>
      </c>
      <c r="G102" s="278">
        <v>2.8868317E9</v>
      </c>
      <c r="H102" s="283" t="s">
        <v>198</v>
      </c>
      <c r="I102" s="278">
        <v>2.439063</v>
      </c>
      <c r="J102" s="278">
        <v>2.6325</v>
      </c>
      <c r="K102" s="278">
        <v>2.363438</v>
      </c>
      <c r="L102" s="278">
        <v>2.530625</v>
      </c>
      <c r="M102" s="278">
        <v>2.358504</v>
      </c>
      <c r="N102" s="278">
        <v>9.582016E8</v>
      </c>
      <c r="O102" s="278"/>
      <c r="P102" s="254">
        <f t="shared" si="26"/>
        <v>249861.3921</v>
      </c>
      <c r="Q102" s="254">
        <f t="shared" si="115"/>
        <v>114873.5419</v>
      </c>
      <c r="R102" s="254">
        <f t="shared" si="116"/>
        <v>121662.948</v>
      </c>
      <c r="S102" s="254">
        <f t="shared" si="29"/>
        <v>-169577.8143</v>
      </c>
      <c r="T102" s="282"/>
      <c r="U102" s="257">
        <f t="shared" si="18"/>
        <v>2.190878221</v>
      </c>
      <c r="V102" s="254">
        <f t="shared" si="19"/>
        <v>291699.4045</v>
      </c>
      <c r="W102" s="254">
        <f t="shared" si="20"/>
        <v>122121.5902</v>
      </c>
      <c r="X102" s="254">
        <f t="shared" si="21"/>
        <v>486397.8819</v>
      </c>
      <c r="Y102" s="258">
        <f t="shared" si="22"/>
        <v>0.4863978819</v>
      </c>
      <c r="Z102" s="334">
        <f t="shared" si="23"/>
        <v>316820.0676</v>
      </c>
      <c r="AA102" s="258">
        <f t="shared" si="24"/>
        <v>0.3168200676</v>
      </c>
      <c r="AB102" s="320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299"/>
      <c r="AM102" s="299"/>
      <c r="AN102" s="299"/>
      <c r="AO102" s="299"/>
      <c r="AP102" s="299"/>
      <c r="AQ102" s="299"/>
      <c r="AR102" s="299"/>
      <c r="AS102" s="299"/>
      <c r="AT102" s="299"/>
      <c r="AU102" s="299"/>
    </row>
    <row r="103" ht="19.5" customHeight="1">
      <c r="A103" s="276" t="s">
        <v>199</v>
      </c>
      <c r="B103" s="277">
        <v>43.669998</v>
      </c>
      <c r="C103" s="278">
        <v>46.700001</v>
      </c>
      <c r="D103" s="278">
        <v>43.299999</v>
      </c>
      <c r="E103" s="278">
        <v>45.959999</v>
      </c>
      <c r="F103" s="278">
        <v>39.922726</v>
      </c>
      <c r="G103" s="278">
        <v>1.8404487E9</v>
      </c>
      <c r="H103" s="283" t="s">
        <v>199</v>
      </c>
      <c r="I103" s="278">
        <v>2.539063</v>
      </c>
      <c r="J103" s="278">
        <v>2.878125</v>
      </c>
      <c r="K103" s="278">
        <v>2.495</v>
      </c>
      <c r="L103" s="278">
        <v>2.795313</v>
      </c>
      <c r="M103" s="278">
        <v>2.605565</v>
      </c>
      <c r="N103" s="278">
        <v>5.435744E8</v>
      </c>
      <c r="O103" s="278"/>
      <c r="P103" s="254">
        <f t="shared" si="26"/>
        <v>257227.7168</v>
      </c>
      <c r="Q103" s="254">
        <f t="shared" si="115"/>
        <v>121268.037</v>
      </c>
      <c r="R103" s="254">
        <f t="shared" si="116"/>
        <v>121662.948</v>
      </c>
      <c r="S103" s="254">
        <f t="shared" si="29"/>
        <v>-171951.0552</v>
      </c>
      <c r="T103" s="282"/>
      <c r="U103" s="257">
        <f t="shared" si="18"/>
        <v>2.203479731</v>
      </c>
      <c r="V103" s="254">
        <f t="shared" si="19"/>
        <v>296855.8319</v>
      </c>
      <c r="W103" s="254">
        <f t="shared" si="20"/>
        <v>124904.7766</v>
      </c>
      <c r="X103" s="254">
        <f t="shared" si="21"/>
        <v>500158.7019</v>
      </c>
      <c r="Y103" s="258">
        <f t="shared" si="22"/>
        <v>0.5001587019</v>
      </c>
      <c r="Z103" s="334">
        <f t="shared" si="23"/>
        <v>328207.6467</v>
      </c>
      <c r="AA103" s="258">
        <f t="shared" si="24"/>
        <v>0.3282076467</v>
      </c>
      <c r="AB103" s="320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299"/>
      <c r="AM103" s="299"/>
      <c r="AN103" s="299"/>
      <c r="AO103" s="299"/>
      <c r="AP103" s="299"/>
      <c r="AQ103" s="299"/>
      <c r="AR103" s="299"/>
      <c r="AS103" s="299"/>
      <c r="AT103" s="299"/>
      <c r="AU103" s="299"/>
    </row>
    <row r="104" ht="19.5" customHeight="1">
      <c r="A104" s="276" t="s">
        <v>200</v>
      </c>
      <c r="B104" s="277">
        <v>45.970001</v>
      </c>
      <c r="C104" s="278">
        <v>47.52</v>
      </c>
      <c r="D104" s="278">
        <v>45.66</v>
      </c>
      <c r="E104" s="278">
        <v>47.41</v>
      </c>
      <c r="F104" s="278">
        <v>41.182247</v>
      </c>
      <c r="G104" s="278">
        <v>2.5755019E9</v>
      </c>
      <c r="H104" s="283" t="s">
        <v>200</v>
      </c>
      <c r="I104" s="278">
        <v>2.796875</v>
      </c>
      <c r="J104" s="278">
        <v>2.963125</v>
      </c>
      <c r="K104" s="278">
        <v>2.755625</v>
      </c>
      <c r="L104" s="278">
        <v>2.959688</v>
      </c>
      <c r="M104" s="278">
        <v>2.758782</v>
      </c>
      <c r="N104" s="278">
        <v>7.289664E8</v>
      </c>
      <c r="O104" s="278"/>
      <c r="P104" s="254">
        <f t="shared" si="26"/>
        <v>271247.5248</v>
      </c>
      <c r="Q104" s="254">
        <f t="shared" si="115"/>
        <v>133935.565</v>
      </c>
      <c r="R104" s="254">
        <f t="shared" si="116"/>
        <v>121662.948</v>
      </c>
      <c r="S104" s="254">
        <f t="shared" si="29"/>
        <v>-174334.1846</v>
      </c>
      <c r="T104" s="282"/>
      <c r="U104" s="257">
        <f t="shared" si="18"/>
        <v>2.253777557</v>
      </c>
      <c r="V104" s="254">
        <f t="shared" si="19"/>
        <v>306669.6974</v>
      </c>
      <c r="W104" s="254">
        <f t="shared" si="20"/>
        <v>132335.5128</v>
      </c>
      <c r="X104" s="254">
        <f t="shared" si="21"/>
        <v>526846.0377</v>
      </c>
      <c r="Y104" s="258">
        <f t="shared" si="22"/>
        <v>0.5268460377</v>
      </c>
      <c r="Z104" s="334">
        <f t="shared" si="23"/>
        <v>352511.8531</v>
      </c>
      <c r="AA104" s="258">
        <f t="shared" si="24"/>
        <v>0.3525118531</v>
      </c>
      <c r="AB104" s="320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99"/>
      <c r="AS104" s="299"/>
      <c r="AT104" s="299"/>
      <c r="AU104" s="299"/>
    </row>
    <row r="105" ht="19.5" customHeight="1">
      <c r="A105" s="276" t="s">
        <v>201</v>
      </c>
      <c r="B105" s="277">
        <v>47.580002</v>
      </c>
      <c r="C105" s="278">
        <v>47.919998</v>
      </c>
      <c r="D105" s="278">
        <v>46.16</v>
      </c>
      <c r="E105" s="278">
        <v>47.599998</v>
      </c>
      <c r="F105" s="278">
        <v>41.347279</v>
      </c>
      <c r="G105" s="278">
        <v>2.8152099E9</v>
      </c>
      <c r="H105" s="283" t="s">
        <v>201</v>
      </c>
      <c r="I105" s="278">
        <v>2.970938</v>
      </c>
      <c r="J105" s="278">
        <v>3.006563</v>
      </c>
      <c r="K105" s="278">
        <v>2.792188</v>
      </c>
      <c r="L105" s="278">
        <v>2.972813</v>
      </c>
      <c r="M105" s="278">
        <v>2.771016</v>
      </c>
      <c r="N105" s="278">
        <v>8.598144E8</v>
      </c>
      <c r="O105" s="278"/>
      <c r="P105" s="254">
        <f t="shared" si="26"/>
        <v>274217.8218</v>
      </c>
      <c r="Q105" s="254">
        <f t="shared" si="115"/>
        <v>135712.6885</v>
      </c>
      <c r="R105" s="254">
        <f t="shared" si="116"/>
        <v>121662.948</v>
      </c>
      <c r="S105" s="254">
        <f t="shared" si="29"/>
        <v>-176727.2437</v>
      </c>
      <c r="T105" s="282"/>
      <c r="U105" s="257">
        <f t="shared" si="18"/>
        <v>2.240066452</v>
      </c>
      <c r="V105" s="254">
        <f t="shared" si="19"/>
        <v>308748.9053</v>
      </c>
      <c r="W105" s="254">
        <f t="shared" si="20"/>
        <v>132021.6616</v>
      </c>
      <c r="X105" s="254">
        <f t="shared" si="21"/>
        <v>531593.4583</v>
      </c>
      <c r="Y105" s="258">
        <f t="shared" si="22"/>
        <v>0.5315934583</v>
      </c>
      <c r="Z105" s="334">
        <f t="shared" si="23"/>
        <v>354866.2146</v>
      </c>
      <c r="AA105" s="258">
        <f t="shared" si="24"/>
        <v>0.3548662146</v>
      </c>
      <c r="AB105" s="320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9"/>
      <c r="AU105" s="299"/>
    </row>
    <row r="106" ht="19.5" customHeight="1">
      <c r="A106" s="276" t="s">
        <v>202</v>
      </c>
      <c r="B106" s="277">
        <v>47.709999</v>
      </c>
      <c r="C106" s="278">
        <v>50.66</v>
      </c>
      <c r="D106" s="278">
        <v>47.43</v>
      </c>
      <c r="E106" s="278">
        <v>47.529999</v>
      </c>
      <c r="F106" s="278">
        <v>41.318756</v>
      </c>
      <c r="G106" s="278">
        <v>2.7804525E9</v>
      </c>
      <c r="H106" s="283" t="s">
        <v>202</v>
      </c>
      <c r="I106" s="278">
        <v>2.973438</v>
      </c>
      <c r="J106" s="278">
        <v>3.339375</v>
      </c>
      <c r="K106" s="278">
        <v>2.9225</v>
      </c>
      <c r="L106" s="278">
        <v>2.9375</v>
      </c>
      <c r="M106" s="278">
        <v>2.738101</v>
      </c>
      <c r="N106" s="278">
        <v>1.0265664E9</v>
      </c>
      <c r="O106" s="278"/>
      <c r="P106" s="254">
        <f t="shared" si="26"/>
        <v>281762.3762</v>
      </c>
      <c r="Q106" s="254">
        <f t="shared" si="115"/>
        <v>142046.4282</v>
      </c>
      <c r="R106" s="254">
        <f t="shared" si="116"/>
        <v>121662.948</v>
      </c>
      <c r="S106" s="254">
        <f t="shared" si="29"/>
        <v>-179130.2739</v>
      </c>
      <c r="T106" s="282"/>
      <c r="U106" s="257">
        <f t="shared" si="18"/>
        <v>2.252133687</v>
      </c>
      <c r="V106" s="254">
        <f t="shared" si="19"/>
        <v>314030.0934</v>
      </c>
      <c r="W106" s="254">
        <f t="shared" si="20"/>
        <v>134899.8196</v>
      </c>
      <c r="X106" s="254">
        <f t="shared" si="21"/>
        <v>545471.7524</v>
      </c>
      <c r="Y106" s="258">
        <f t="shared" si="22"/>
        <v>0.5454717524</v>
      </c>
      <c r="Z106" s="334">
        <f t="shared" si="23"/>
        <v>366341.4785</v>
      </c>
      <c r="AA106" s="258">
        <f t="shared" si="24"/>
        <v>0.3663414785</v>
      </c>
      <c r="AB106" s="320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9"/>
      <c r="AU106" s="299"/>
    </row>
    <row r="107" ht="19.5" customHeight="1">
      <c r="A107" s="276" t="s">
        <v>203</v>
      </c>
      <c r="B107" s="277">
        <v>47.389999</v>
      </c>
      <c r="C107" s="278">
        <v>49.060001</v>
      </c>
      <c r="D107" s="278">
        <v>44.389999</v>
      </c>
      <c r="E107" s="278">
        <v>48.869999</v>
      </c>
      <c r="F107" s="278">
        <v>42.483643</v>
      </c>
      <c r="G107" s="278">
        <v>3.8355835E9</v>
      </c>
      <c r="H107" s="283" t="s">
        <v>203</v>
      </c>
      <c r="I107" s="278">
        <v>2.916563</v>
      </c>
      <c r="J107" s="278">
        <v>3.1125</v>
      </c>
      <c r="K107" s="278">
        <v>2.543125</v>
      </c>
      <c r="L107" s="278">
        <v>3.060313</v>
      </c>
      <c r="M107" s="278">
        <v>2.852576</v>
      </c>
      <c r="N107" s="278">
        <v>2.0026688E9</v>
      </c>
      <c r="O107" s="278"/>
      <c r="P107" s="254">
        <f t="shared" si="26"/>
        <v>263702.9644</v>
      </c>
      <c r="Q107" s="254">
        <f t="shared" si="115"/>
        <v>123607.1249</v>
      </c>
      <c r="R107" s="254">
        <f t="shared" si="116"/>
        <v>121662.948</v>
      </c>
      <c r="S107" s="254">
        <f t="shared" si="29"/>
        <v>-181543.3167</v>
      </c>
      <c r="T107" s="282"/>
      <c r="U107" s="257">
        <f t="shared" si="18"/>
        <v>2.12272156</v>
      </c>
      <c r="V107" s="254">
        <f t="shared" si="19"/>
        <v>301388.5051</v>
      </c>
      <c r="W107" s="254">
        <f t="shared" si="20"/>
        <v>119845.1884</v>
      </c>
      <c r="X107" s="254">
        <f t="shared" si="21"/>
        <v>508973.0373</v>
      </c>
      <c r="Y107" s="258">
        <f t="shared" si="22"/>
        <v>0.5089730373</v>
      </c>
      <c r="Z107" s="334">
        <f t="shared" si="23"/>
        <v>327429.7206</v>
      </c>
      <c r="AA107" s="258">
        <f t="shared" si="24"/>
        <v>0.3274297206</v>
      </c>
      <c r="AB107" s="320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  <c r="AU107" s="299"/>
    </row>
    <row r="108" ht="19.5" customHeight="1">
      <c r="A108" s="276" t="s">
        <v>204</v>
      </c>
      <c r="B108" s="277">
        <v>48.93</v>
      </c>
      <c r="C108" s="278">
        <v>51.68</v>
      </c>
      <c r="D108" s="278">
        <v>47.810001</v>
      </c>
      <c r="E108" s="278">
        <v>51.41</v>
      </c>
      <c r="F108" s="278">
        <v>44.691727</v>
      </c>
      <c r="G108" s="278">
        <v>1.9806399E9</v>
      </c>
      <c r="H108" s="283" t="s">
        <v>204</v>
      </c>
      <c r="I108" s="278">
        <v>3.0775</v>
      </c>
      <c r="J108" s="278">
        <v>3.406875</v>
      </c>
      <c r="K108" s="278">
        <v>2.927188</v>
      </c>
      <c r="L108" s="278">
        <v>3.378125</v>
      </c>
      <c r="M108" s="278">
        <v>3.148816</v>
      </c>
      <c r="N108" s="278">
        <v>1.138864E9</v>
      </c>
      <c r="O108" s="278"/>
      <c r="P108" s="254">
        <f t="shared" si="26"/>
        <v>284019.8079</v>
      </c>
      <c r="Q108" s="254">
        <f t="shared" si="115"/>
        <v>142274.2857</v>
      </c>
      <c r="R108" s="254">
        <f t="shared" si="116"/>
        <v>121662.948</v>
      </c>
      <c r="S108" s="254">
        <f t="shared" si="29"/>
        <v>-183966.4138</v>
      </c>
      <c r="T108" s="282"/>
      <c r="U108" s="257">
        <f t="shared" si="18"/>
        <v>2.205200109</v>
      </c>
      <c r="V108" s="254">
        <f t="shared" si="19"/>
        <v>315610.2956</v>
      </c>
      <c r="W108" s="254">
        <f t="shared" si="20"/>
        <v>131643.8818</v>
      </c>
      <c r="X108" s="254">
        <f t="shared" si="21"/>
        <v>547957.0416</v>
      </c>
      <c r="Y108" s="258">
        <f t="shared" si="22"/>
        <v>0.5479570416</v>
      </c>
      <c r="Z108" s="334">
        <f t="shared" si="23"/>
        <v>363990.6278</v>
      </c>
      <c r="AA108" s="258">
        <f t="shared" si="24"/>
        <v>0.3639906278</v>
      </c>
      <c r="AB108" s="320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9"/>
      <c r="AU108" s="299"/>
    </row>
    <row r="109" ht="19.5" customHeight="1">
      <c r="A109" s="276" t="s">
        <v>205</v>
      </c>
      <c r="B109" s="277">
        <v>51.450001</v>
      </c>
      <c r="C109" s="278">
        <v>55.07</v>
      </c>
      <c r="D109" s="278">
        <v>51.34</v>
      </c>
      <c r="E109" s="278">
        <v>55.029999</v>
      </c>
      <c r="F109" s="278">
        <v>47.863544</v>
      </c>
      <c r="G109" s="278">
        <v>3.4002851E9</v>
      </c>
      <c r="H109" s="283" t="s">
        <v>205</v>
      </c>
      <c r="I109" s="278">
        <v>3.383438</v>
      </c>
      <c r="J109" s="278">
        <v>3.835938</v>
      </c>
      <c r="K109" s="278">
        <v>3.36</v>
      </c>
      <c r="L109" s="278">
        <v>3.827188</v>
      </c>
      <c r="M109" s="278">
        <v>3.567395</v>
      </c>
      <c r="N109" s="278">
        <v>1.8249248E9</v>
      </c>
      <c r="O109" s="278"/>
      <c r="P109" s="254">
        <f t="shared" si="26"/>
        <v>304990.099</v>
      </c>
      <c r="Q109" s="254">
        <f t="shared" si="115"/>
        <v>163310.8635</v>
      </c>
      <c r="R109" s="254">
        <f t="shared" si="116"/>
        <v>121662.948</v>
      </c>
      <c r="S109" s="254">
        <f t="shared" si="29"/>
        <v>-186399.6072</v>
      </c>
      <c r="T109" s="282"/>
      <c r="U109" s="257">
        <f t="shared" si="18"/>
        <v>2.288916019</v>
      </c>
      <c r="V109" s="254">
        <f t="shared" si="19"/>
        <v>330289.4994</v>
      </c>
      <c r="W109" s="254">
        <f t="shared" si="20"/>
        <v>143889.8921</v>
      </c>
      <c r="X109" s="254">
        <f t="shared" si="21"/>
        <v>589963.9105</v>
      </c>
      <c r="Y109" s="258">
        <f t="shared" si="22"/>
        <v>0.5899639105</v>
      </c>
      <c r="Z109" s="334">
        <f t="shared" si="23"/>
        <v>403564.3033</v>
      </c>
      <c r="AA109" s="258">
        <f t="shared" si="24"/>
        <v>0.4035643033</v>
      </c>
      <c r="AB109" s="320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  <c r="AU109" s="299"/>
    </row>
    <row r="110" ht="19.5" customHeight="1">
      <c r="A110" s="276" t="s">
        <v>206</v>
      </c>
      <c r="B110" s="277">
        <v>54.68</v>
      </c>
      <c r="C110" s="278">
        <v>54.77</v>
      </c>
      <c r="D110" s="278">
        <v>48.650002</v>
      </c>
      <c r="E110" s="278">
        <v>51.310001</v>
      </c>
      <c r="F110" s="278">
        <v>44.627987</v>
      </c>
      <c r="G110" s="278">
        <v>4.5677763E9</v>
      </c>
      <c r="H110" s="283" t="s">
        <v>206</v>
      </c>
      <c r="I110" s="278">
        <v>3.78125</v>
      </c>
      <c r="J110" s="278">
        <v>3.803125</v>
      </c>
      <c r="K110" s="278">
        <v>2.975</v>
      </c>
      <c r="L110" s="278">
        <v>3.295625</v>
      </c>
      <c r="M110" s="278">
        <v>3.071915</v>
      </c>
      <c r="N110" s="278">
        <v>3.321216E9</v>
      </c>
      <c r="O110" s="278"/>
      <c r="P110" s="254">
        <f t="shared" si="26"/>
        <v>289009.9129</v>
      </c>
      <c r="Q110" s="254">
        <f t="shared" si="115"/>
        <v>144598.1604</v>
      </c>
      <c r="R110" s="254">
        <f t="shared" si="116"/>
        <v>121662.948</v>
      </c>
      <c r="S110" s="254">
        <f t="shared" si="29"/>
        <v>-188842.9389</v>
      </c>
      <c r="T110" s="282"/>
      <c r="U110" s="257">
        <f t="shared" si="18"/>
        <v>2.174679462</v>
      </c>
      <c r="V110" s="254">
        <f t="shared" si="19"/>
        <v>319103.3691</v>
      </c>
      <c r="W110" s="254">
        <f t="shared" si="20"/>
        <v>130260.4301</v>
      </c>
      <c r="X110" s="254">
        <f t="shared" si="21"/>
        <v>555271.0213</v>
      </c>
      <c r="Y110" s="258">
        <f t="shared" si="22"/>
        <v>0.5552710213</v>
      </c>
      <c r="Z110" s="334">
        <f t="shared" si="23"/>
        <v>366428.0823</v>
      </c>
      <c r="AA110" s="258">
        <f t="shared" si="24"/>
        <v>0.3664280823</v>
      </c>
      <c r="AB110" s="320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9"/>
      <c r="AU110" s="299"/>
    </row>
    <row r="111" ht="19.5" customHeight="1">
      <c r="A111" s="276" t="s">
        <v>207</v>
      </c>
      <c r="B111" s="337">
        <v>51.09</v>
      </c>
      <c r="C111" s="338">
        <v>52.84</v>
      </c>
      <c r="D111" s="338">
        <v>49.18</v>
      </c>
      <c r="E111" s="338">
        <v>51.220001</v>
      </c>
      <c r="F111" s="338">
        <v>44.549709</v>
      </c>
      <c r="G111" s="338">
        <v>2.2338677E9</v>
      </c>
      <c r="H111" s="340" t="s">
        <v>207</v>
      </c>
      <c r="I111" s="338">
        <v>3.258125</v>
      </c>
      <c r="J111" s="338">
        <v>3.481563</v>
      </c>
      <c r="K111" s="338">
        <v>2.971875</v>
      </c>
      <c r="L111" s="338">
        <v>3.100625</v>
      </c>
      <c r="M111" s="338">
        <v>2.890152</v>
      </c>
      <c r="N111" s="338">
        <v>2.4572352E9</v>
      </c>
      <c r="O111" s="338"/>
      <c r="P111" s="254">
        <f t="shared" si="26"/>
        <v>292158.4158</v>
      </c>
      <c r="Q111" s="254">
        <f t="shared" si="115"/>
        <v>144446.2716</v>
      </c>
      <c r="R111" s="254">
        <f t="shared" si="116"/>
        <v>121662.948</v>
      </c>
      <c r="S111" s="254">
        <f t="shared" si="29"/>
        <v>-191296.4512</v>
      </c>
      <c r="T111" s="339">
        <f>(P111-P99)/P99</f>
        <v>0.146921615</v>
      </c>
      <c r="U111" s="257">
        <f t="shared" si="18"/>
        <v>2.163246423</v>
      </c>
      <c r="V111" s="254">
        <f t="shared" si="19"/>
        <v>321307.3212</v>
      </c>
      <c r="W111" s="254">
        <f t="shared" si="20"/>
        <v>130010.87</v>
      </c>
      <c r="X111" s="254">
        <f t="shared" si="21"/>
        <v>558267.6354</v>
      </c>
      <c r="Y111" s="258">
        <f t="shared" si="22"/>
        <v>0.5582676354</v>
      </c>
      <c r="Z111" s="334">
        <f t="shared" si="23"/>
        <v>366971.1842</v>
      </c>
      <c r="AA111" s="258">
        <f t="shared" si="24"/>
        <v>0.3669711842</v>
      </c>
      <c r="AB111" s="320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  <c r="AU111" s="299"/>
    </row>
    <row r="112" ht="19.5" customHeight="1">
      <c r="A112" s="276" t="s">
        <v>208</v>
      </c>
      <c r="B112" s="277">
        <v>51.27</v>
      </c>
      <c r="C112" s="278">
        <v>51.470001</v>
      </c>
      <c r="D112" s="278">
        <v>41.610001</v>
      </c>
      <c r="E112" s="278">
        <v>45.130001</v>
      </c>
      <c r="F112" s="278">
        <v>39.293713</v>
      </c>
      <c r="G112" s="278">
        <v>4.8286946E9</v>
      </c>
      <c r="H112" s="283" t="s">
        <v>208</v>
      </c>
      <c r="I112" s="278">
        <v>3.10625</v>
      </c>
      <c r="J112" s="278">
        <v>3.125</v>
      </c>
      <c r="K112" s="278">
        <v>2.016563</v>
      </c>
      <c r="L112" s="278">
        <v>2.345313</v>
      </c>
      <c r="M112" s="278">
        <v>2.303613</v>
      </c>
      <c r="N112" s="278">
        <v>8.814496E9</v>
      </c>
      <c r="O112" s="278"/>
      <c r="P112" s="254">
        <f t="shared" si="26"/>
        <v>247188.1248</v>
      </c>
      <c r="Q112" s="254">
        <f>((Q111+R111)/2)*K112/K111</f>
        <v>90284.08095</v>
      </c>
      <c r="R112" s="254">
        <f>(Q111+R111)/2</f>
        <v>133054.6098</v>
      </c>
      <c r="S112" s="254">
        <f t="shared" si="29"/>
        <v>-193760.1864</v>
      </c>
      <c r="T112" s="282"/>
      <c r="U112" s="257">
        <f t="shared" si="18"/>
        <v>1.962439971</v>
      </c>
      <c r="V112" s="254">
        <f t="shared" si="19"/>
        <v>300764.1127</v>
      </c>
      <c r="W112" s="254">
        <f t="shared" si="20"/>
        <v>107003.9263</v>
      </c>
      <c r="X112" s="254">
        <f t="shared" si="21"/>
        <v>470526.8155</v>
      </c>
      <c r="Y112" s="258">
        <f t="shared" si="22"/>
        <v>0.4705268155</v>
      </c>
      <c r="Z112" s="334">
        <f t="shared" si="23"/>
        <v>276766.6291</v>
      </c>
      <c r="AA112" s="258">
        <f t="shared" si="24"/>
        <v>0.2767666291</v>
      </c>
      <c r="AB112" s="320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  <c r="AU112" s="299"/>
    </row>
    <row r="113" ht="19.5" customHeight="1">
      <c r="A113" s="276" t="s">
        <v>209</v>
      </c>
      <c r="B113" s="277">
        <v>45.5</v>
      </c>
      <c r="C113" s="278">
        <v>45.880001</v>
      </c>
      <c r="D113" s="278">
        <v>42.150002</v>
      </c>
      <c r="E113" s="278">
        <v>42.950001</v>
      </c>
      <c r="F113" s="278">
        <v>37.395638</v>
      </c>
      <c r="G113" s="278">
        <v>3.0205166E9</v>
      </c>
      <c r="H113" s="283" t="s">
        <v>209</v>
      </c>
      <c r="I113" s="278">
        <v>2.406563</v>
      </c>
      <c r="J113" s="278">
        <v>2.449688</v>
      </c>
      <c r="K113" s="278">
        <v>2.066563</v>
      </c>
      <c r="L113" s="278">
        <v>2.148125</v>
      </c>
      <c r="M113" s="278">
        <v>2.109931</v>
      </c>
      <c r="N113" s="278">
        <v>6.5404352E9</v>
      </c>
      <c r="O113" s="278"/>
      <c r="P113" s="254">
        <f t="shared" si="26"/>
        <v>250396.0515</v>
      </c>
      <c r="Q113" s="254">
        <f t="shared" ref="Q113:Q123" si="117">Q112*K113/K112</f>
        <v>92522.64431</v>
      </c>
      <c r="R113" s="254">
        <f t="shared" ref="R113:R123" si="118">R112</f>
        <v>133054.6098</v>
      </c>
      <c r="S113" s="254">
        <f t="shared" si="29"/>
        <v>-196234.1872</v>
      </c>
      <c r="T113" s="282"/>
      <c r="U113" s="257">
        <f t="shared" si="18"/>
        <v>1.954046167</v>
      </c>
      <c r="V113" s="254">
        <f t="shared" si="19"/>
        <v>303009.6614</v>
      </c>
      <c r="W113" s="254">
        <f t="shared" si="20"/>
        <v>106775.4743</v>
      </c>
      <c r="X113" s="254">
        <f t="shared" si="21"/>
        <v>475973.3056</v>
      </c>
      <c r="Y113" s="258">
        <f t="shared" si="22"/>
        <v>0.4759733056</v>
      </c>
      <c r="Z113" s="334">
        <f t="shared" si="23"/>
        <v>279739.1184</v>
      </c>
      <c r="AA113" s="258">
        <f t="shared" si="24"/>
        <v>0.2797391184</v>
      </c>
      <c r="AB113" s="320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  <c r="AU113" s="299"/>
    </row>
    <row r="114" ht="19.5" customHeight="1">
      <c r="A114" s="276" t="s">
        <v>210</v>
      </c>
      <c r="B114" s="277">
        <v>42.919998</v>
      </c>
      <c r="C114" s="278">
        <v>45.07</v>
      </c>
      <c r="D114" s="278">
        <v>41.049999</v>
      </c>
      <c r="E114" s="278">
        <v>43.720001</v>
      </c>
      <c r="F114" s="278">
        <v>38.066055</v>
      </c>
      <c r="G114" s="278">
        <v>3.4042797E9</v>
      </c>
      <c r="H114" s="283" t="s">
        <v>210</v>
      </c>
      <c r="I114" s="278">
        <v>2.130313</v>
      </c>
      <c r="J114" s="278">
        <v>2.326563</v>
      </c>
      <c r="K114" s="278">
        <v>1.937813</v>
      </c>
      <c r="L114" s="278">
        <v>2.185938</v>
      </c>
      <c r="M114" s="278">
        <v>2.147072</v>
      </c>
      <c r="N114" s="278">
        <v>8.8120896E9</v>
      </c>
      <c r="O114" s="278"/>
      <c r="P114" s="254">
        <f t="shared" si="26"/>
        <v>243861.3802</v>
      </c>
      <c r="Q114" s="254">
        <f t="shared" si="117"/>
        <v>86758.34366</v>
      </c>
      <c r="R114" s="254">
        <f t="shared" si="118"/>
        <v>133054.6098</v>
      </c>
      <c r="S114" s="254">
        <f t="shared" si="29"/>
        <v>-198718.4963</v>
      </c>
      <c r="T114" s="282"/>
      <c r="U114" s="257">
        <f t="shared" si="18"/>
        <v>1.896733304</v>
      </c>
      <c r="V114" s="254">
        <f t="shared" si="19"/>
        <v>298435.3915</v>
      </c>
      <c r="W114" s="254">
        <f t="shared" si="20"/>
        <v>99716.89525</v>
      </c>
      <c r="X114" s="254">
        <f t="shared" si="21"/>
        <v>463674.3336</v>
      </c>
      <c r="Y114" s="258">
        <f t="shared" si="22"/>
        <v>0.4636743336</v>
      </c>
      <c r="Z114" s="334">
        <f t="shared" si="23"/>
        <v>264955.8374</v>
      </c>
      <c r="AA114" s="258">
        <f t="shared" si="24"/>
        <v>0.2649558374</v>
      </c>
      <c r="AB114" s="320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  <c r="AU114" s="299"/>
    </row>
    <row r="115" ht="19.5" customHeight="1">
      <c r="A115" s="276" t="s">
        <v>211</v>
      </c>
      <c r="B115" s="277">
        <v>44.419998</v>
      </c>
      <c r="C115" s="278">
        <v>48.060001</v>
      </c>
      <c r="D115" s="278">
        <v>43.68</v>
      </c>
      <c r="E115" s="278">
        <v>47.209999</v>
      </c>
      <c r="F115" s="278">
        <v>41.136848</v>
      </c>
      <c r="G115" s="278">
        <v>2.6168109E9</v>
      </c>
      <c r="H115" s="283" t="s">
        <v>211</v>
      </c>
      <c r="I115" s="278">
        <v>2.264063</v>
      </c>
      <c r="J115" s="278">
        <v>2.623125</v>
      </c>
      <c r="K115" s="278">
        <v>2.175938</v>
      </c>
      <c r="L115" s="278">
        <v>2.526563</v>
      </c>
      <c r="M115" s="278">
        <v>2.48164</v>
      </c>
      <c r="N115" s="278">
        <v>8.311296E9</v>
      </c>
      <c r="O115" s="278"/>
      <c r="P115" s="254">
        <f t="shared" si="26"/>
        <v>259485.1485</v>
      </c>
      <c r="Q115" s="254">
        <f t="shared" si="117"/>
        <v>97419.50167</v>
      </c>
      <c r="R115" s="254">
        <f t="shared" si="118"/>
        <v>133054.6098</v>
      </c>
      <c r="S115" s="254">
        <f t="shared" si="29"/>
        <v>-201213.1567</v>
      </c>
      <c r="T115" s="282"/>
      <c r="U115" s="257">
        <f t="shared" si="18"/>
        <v>1.950865265</v>
      </c>
      <c r="V115" s="254">
        <f t="shared" si="19"/>
        <v>309372.0294</v>
      </c>
      <c r="W115" s="254">
        <f t="shared" si="20"/>
        <v>108158.8727</v>
      </c>
      <c r="X115" s="254">
        <f t="shared" si="21"/>
        <v>489959.26</v>
      </c>
      <c r="Y115" s="258">
        <f t="shared" si="22"/>
        <v>0.48995926</v>
      </c>
      <c r="Z115" s="334">
        <f t="shared" si="23"/>
        <v>288746.1033</v>
      </c>
      <c r="AA115" s="258">
        <f t="shared" si="24"/>
        <v>0.2887461033</v>
      </c>
      <c r="AB115" s="320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  <c r="AU115" s="299"/>
    </row>
    <row r="116" ht="19.5" customHeight="1">
      <c r="A116" s="276" t="s">
        <v>212</v>
      </c>
      <c r="B116" s="277">
        <v>47.23</v>
      </c>
      <c r="C116" s="278">
        <v>50.470001</v>
      </c>
      <c r="D116" s="278">
        <v>47.220001</v>
      </c>
      <c r="E116" s="278">
        <v>50.009998</v>
      </c>
      <c r="F116" s="278">
        <v>43.576656</v>
      </c>
      <c r="G116" s="278">
        <v>2.6827977E9</v>
      </c>
      <c r="H116" s="283" t="s">
        <v>212</v>
      </c>
      <c r="I116" s="278">
        <v>2.529375</v>
      </c>
      <c r="J116" s="278">
        <v>2.880938</v>
      </c>
      <c r="K116" s="278">
        <v>2.529375</v>
      </c>
      <c r="L116" s="278">
        <v>2.828125</v>
      </c>
      <c r="M116" s="278">
        <v>2.777841</v>
      </c>
      <c r="N116" s="278">
        <v>9.3869152E9</v>
      </c>
      <c r="O116" s="278"/>
      <c r="P116" s="254">
        <f t="shared" si="26"/>
        <v>280514.8574</v>
      </c>
      <c r="Q116" s="254">
        <f t="shared" si="117"/>
        <v>113243.324</v>
      </c>
      <c r="R116" s="254">
        <f t="shared" si="118"/>
        <v>133054.6098</v>
      </c>
      <c r="S116" s="254">
        <f t="shared" si="29"/>
        <v>-203718.2115</v>
      </c>
      <c r="T116" s="282"/>
      <c r="U116" s="257">
        <f t="shared" si="18"/>
        <v>2.030105527</v>
      </c>
      <c r="V116" s="254">
        <f t="shared" si="19"/>
        <v>324092.8256</v>
      </c>
      <c r="W116" s="254">
        <f t="shared" si="20"/>
        <v>120374.6141</v>
      </c>
      <c r="X116" s="254">
        <f t="shared" si="21"/>
        <v>526812.7913</v>
      </c>
      <c r="Y116" s="258">
        <f t="shared" si="22"/>
        <v>0.5268127913</v>
      </c>
      <c r="Z116" s="334">
        <f t="shared" si="23"/>
        <v>323094.5797</v>
      </c>
      <c r="AA116" s="258">
        <f t="shared" si="24"/>
        <v>0.3230945797</v>
      </c>
      <c r="AB116" s="320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  <c r="AU116" s="299"/>
    </row>
    <row r="117" ht="19.5" customHeight="1">
      <c r="A117" s="276" t="s">
        <v>213</v>
      </c>
      <c r="B117" s="277">
        <v>49.919998</v>
      </c>
      <c r="C117" s="278">
        <v>50.610001</v>
      </c>
      <c r="D117" s="278">
        <v>44.970001</v>
      </c>
      <c r="E117" s="278">
        <v>45.169998</v>
      </c>
      <c r="F117" s="278">
        <v>39.35928</v>
      </c>
      <c r="G117" s="278">
        <v>3.5429091E9</v>
      </c>
      <c r="H117" s="283" t="s">
        <v>213</v>
      </c>
      <c r="I117" s="278">
        <v>2.811563</v>
      </c>
      <c r="J117" s="278">
        <v>2.892188</v>
      </c>
      <c r="K117" s="278">
        <v>2.265625</v>
      </c>
      <c r="L117" s="278">
        <v>2.292188</v>
      </c>
      <c r="M117" s="278">
        <v>2.251433</v>
      </c>
      <c r="N117" s="278">
        <v>1.03091968E10</v>
      </c>
      <c r="O117" s="278"/>
      <c r="P117" s="254">
        <f t="shared" si="26"/>
        <v>267148.5208</v>
      </c>
      <c r="Q117" s="254">
        <f t="shared" si="117"/>
        <v>101434.9023</v>
      </c>
      <c r="R117" s="254">
        <f t="shared" si="118"/>
        <v>133054.6098</v>
      </c>
      <c r="S117" s="254">
        <f t="shared" si="29"/>
        <v>-206233.7041</v>
      </c>
      <c r="T117" s="282"/>
      <c r="U117" s="257">
        <f t="shared" si="18"/>
        <v>1.940532138</v>
      </c>
      <c r="V117" s="254">
        <f t="shared" si="19"/>
        <v>314736.39</v>
      </c>
      <c r="W117" s="254">
        <f t="shared" si="20"/>
        <v>108502.6859</v>
      </c>
      <c r="X117" s="254">
        <f t="shared" si="21"/>
        <v>501638.0329</v>
      </c>
      <c r="Y117" s="258">
        <f t="shared" si="22"/>
        <v>0.5016380329</v>
      </c>
      <c r="Z117" s="334">
        <f t="shared" si="23"/>
        <v>295404.3288</v>
      </c>
      <c r="AA117" s="258">
        <f t="shared" si="24"/>
        <v>0.2954043288</v>
      </c>
      <c r="AB117" s="320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  <c r="AU117" s="299"/>
    </row>
    <row r="118" ht="19.5" customHeight="1">
      <c r="A118" s="276" t="s">
        <v>214</v>
      </c>
      <c r="B118" s="277">
        <v>44.810001</v>
      </c>
      <c r="C118" s="278">
        <v>46.150002</v>
      </c>
      <c r="D118" s="278">
        <v>43.299999</v>
      </c>
      <c r="E118" s="278">
        <v>45.459999</v>
      </c>
      <c r="F118" s="278">
        <v>39.639614</v>
      </c>
      <c r="G118" s="278">
        <v>3.9532643E9</v>
      </c>
      <c r="H118" s="283" t="s">
        <v>214</v>
      </c>
      <c r="I118" s="278">
        <v>2.250938</v>
      </c>
      <c r="J118" s="278">
        <v>2.38375</v>
      </c>
      <c r="K118" s="278">
        <v>2.091875</v>
      </c>
      <c r="L118" s="278">
        <v>2.302188</v>
      </c>
      <c r="M118" s="278">
        <v>2.262195</v>
      </c>
      <c r="N118" s="278">
        <v>1.24590432E10</v>
      </c>
      <c r="O118" s="278"/>
      <c r="P118" s="254">
        <f t="shared" si="26"/>
        <v>257227.7168</v>
      </c>
      <c r="Q118" s="254">
        <f t="shared" si="117"/>
        <v>93655.89463</v>
      </c>
      <c r="R118" s="254">
        <f t="shared" si="118"/>
        <v>133054.6098</v>
      </c>
      <c r="S118" s="254">
        <f t="shared" si="29"/>
        <v>-208759.6778</v>
      </c>
      <c r="T118" s="282"/>
      <c r="U118" s="257">
        <f t="shared" si="18"/>
        <v>1.869529263</v>
      </c>
      <c r="V118" s="254">
        <f t="shared" si="19"/>
        <v>307791.8272</v>
      </c>
      <c r="W118" s="254">
        <f t="shared" si="20"/>
        <v>99032.14936</v>
      </c>
      <c r="X118" s="254">
        <f t="shared" si="21"/>
        <v>483938.2212</v>
      </c>
      <c r="Y118" s="258">
        <f t="shared" si="22"/>
        <v>0.4839382212</v>
      </c>
      <c r="Z118" s="334">
        <f t="shared" si="23"/>
        <v>275178.5434</v>
      </c>
      <c r="AA118" s="258">
        <f t="shared" si="24"/>
        <v>0.2751785434</v>
      </c>
      <c r="AB118" s="320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  <c r="AU118" s="299"/>
    </row>
    <row r="119" ht="19.5" customHeight="1">
      <c r="A119" s="276" t="s">
        <v>215</v>
      </c>
      <c r="B119" s="277">
        <v>45.509998</v>
      </c>
      <c r="C119" s="278">
        <v>48.57</v>
      </c>
      <c r="D119" s="278">
        <v>44.299999</v>
      </c>
      <c r="E119" s="278">
        <v>46.119999</v>
      </c>
      <c r="F119" s="278">
        <v>40.215099</v>
      </c>
      <c r="G119" s="278">
        <v>2.8938663E9</v>
      </c>
      <c r="H119" s="283" t="s">
        <v>215</v>
      </c>
      <c r="I119" s="278">
        <v>2.303125</v>
      </c>
      <c r="J119" s="278">
        <v>2.610938</v>
      </c>
      <c r="K119" s="278">
        <v>2.180313</v>
      </c>
      <c r="L119" s="278">
        <v>2.34625</v>
      </c>
      <c r="M119" s="278">
        <v>2.305491</v>
      </c>
      <c r="N119" s="278">
        <v>8.982672E9</v>
      </c>
      <c r="O119" s="278"/>
      <c r="P119" s="254">
        <f t="shared" si="26"/>
        <v>263168.3109</v>
      </c>
      <c r="Q119" s="254">
        <f t="shared" si="117"/>
        <v>97615.37596</v>
      </c>
      <c r="R119" s="254">
        <f t="shared" si="118"/>
        <v>133054.6098</v>
      </c>
      <c r="S119" s="254">
        <f t="shared" si="29"/>
        <v>-211296.1765</v>
      </c>
      <c r="T119" s="282"/>
      <c r="U119" s="257">
        <f t="shared" si="18"/>
        <v>1.875201564</v>
      </c>
      <c r="V119" s="254">
        <f t="shared" si="19"/>
        <v>311950.243</v>
      </c>
      <c r="W119" s="254">
        <f t="shared" si="20"/>
        <v>100654.0665</v>
      </c>
      <c r="X119" s="254">
        <f t="shared" si="21"/>
        <v>493838.2966</v>
      </c>
      <c r="Y119" s="258">
        <f t="shared" si="22"/>
        <v>0.4938382966</v>
      </c>
      <c r="Z119" s="334">
        <f t="shared" si="23"/>
        <v>282542.1202</v>
      </c>
      <c r="AA119" s="258">
        <f t="shared" si="24"/>
        <v>0.2825421202</v>
      </c>
      <c r="AB119" s="320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  <c r="AU119" s="299"/>
    </row>
    <row r="120" ht="19.5" customHeight="1">
      <c r="A120" s="276" t="s">
        <v>216</v>
      </c>
      <c r="B120" s="277">
        <v>46.869999</v>
      </c>
      <c r="C120" s="278">
        <v>47.080002</v>
      </c>
      <c r="D120" s="278">
        <v>37.18</v>
      </c>
      <c r="E120" s="278">
        <v>38.91</v>
      </c>
      <c r="F120" s="278">
        <v>33.928226</v>
      </c>
      <c r="G120" s="278">
        <v>5.1886704E9</v>
      </c>
      <c r="H120" s="283" t="s">
        <v>216</v>
      </c>
      <c r="I120" s="278">
        <v>2.424063</v>
      </c>
      <c r="J120" s="278">
        <v>2.444063</v>
      </c>
      <c r="K120" s="278">
        <v>1.4625</v>
      </c>
      <c r="L120" s="278">
        <v>1.636875</v>
      </c>
      <c r="M120" s="278">
        <v>1.60844</v>
      </c>
      <c r="N120" s="278">
        <v>1.62776288E10</v>
      </c>
      <c r="O120" s="278"/>
      <c r="P120" s="254">
        <f t="shared" si="26"/>
        <v>220871.2871</v>
      </c>
      <c r="Q120" s="254">
        <f t="shared" si="117"/>
        <v>65477.97832</v>
      </c>
      <c r="R120" s="254">
        <f t="shared" si="118"/>
        <v>133054.6098</v>
      </c>
      <c r="S120" s="254">
        <f t="shared" si="29"/>
        <v>-213843.2439</v>
      </c>
      <c r="T120" s="282"/>
      <c r="U120" s="257">
        <f t="shared" si="18"/>
        <v>1.65507168</v>
      </c>
      <c r="V120" s="254">
        <f t="shared" si="19"/>
        <v>282342.3264</v>
      </c>
      <c r="W120" s="254">
        <f t="shared" si="20"/>
        <v>68499.08251</v>
      </c>
      <c r="X120" s="254">
        <f t="shared" si="21"/>
        <v>419403.8752</v>
      </c>
      <c r="Y120" s="258">
        <f t="shared" si="22"/>
        <v>0.4194038752</v>
      </c>
      <c r="Z120" s="334">
        <f t="shared" si="23"/>
        <v>205560.6314</v>
      </c>
      <c r="AA120" s="258">
        <f t="shared" si="24"/>
        <v>0.2055606314</v>
      </c>
      <c r="AB120" s="320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  <c r="AU120" s="299"/>
    </row>
    <row r="121" ht="19.5" customHeight="1">
      <c r="A121" s="276" t="s">
        <v>217</v>
      </c>
      <c r="B121" s="277">
        <v>38.84</v>
      </c>
      <c r="C121" s="278">
        <v>38.970001</v>
      </c>
      <c r="D121" s="278">
        <v>28.09</v>
      </c>
      <c r="E121" s="278">
        <v>32.889999</v>
      </c>
      <c r="F121" s="278">
        <v>28.698313</v>
      </c>
      <c r="G121" s="278">
        <v>7.2407798E9</v>
      </c>
      <c r="H121" s="283" t="s">
        <v>217</v>
      </c>
      <c r="I121" s="278">
        <v>1.6125</v>
      </c>
      <c r="J121" s="278">
        <v>1.627188</v>
      </c>
      <c r="K121" s="278">
        <v>0.798125</v>
      </c>
      <c r="L121" s="278">
        <v>1.086875</v>
      </c>
      <c r="M121" s="278">
        <v>1.067994</v>
      </c>
      <c r="N121" s="278">
        <v>3.89495552E10</v>
      </c>
      <c r="O121" s="278"/>
      <c r="P121" s="254">
        <f t="shared" si="26"/>
        <v>166871.2871</v>
      </c>
      <c r="Q121" s="254">
        <f t="shared" si="117"/>
        <v>35733.06765</v>
      </c>
      <c r="R121" s="254">
        <f t="shared" si="118"/>
        <v>133054.6098</v>
      </c>
      <c r="S121" s="254">
        <f t="shared" si="29"/>
        <v>-216400.9241</v>
      </c>
      <c r="T121" s="282"/>
      <c r="U121" s="257">
        <f t="shared" si="18"/>
        <v>1.385973273</v>
      </c>
      <c r="V121" s="254">
        <f t="shared" si="19"/>
        <v>244542.3264</v>
      </c>
      <c r="W121" s="254">
        <f t="shared" si="20"/>
        <v>28141.40233</v>
      </c>
      <c r="X121" s="254">
        <f t="shared" si="21"/>
        <v>335658.9646</v>
      </c>
      <c r="Y121" s="258">
        <f t="shared" si="22"/>
        <v>0.3356589646</v>
      </c>
      <c r="Z121" s="334">
        <f t="shared" si="23"/>
        <v>119258.0405</v>
      </c>
      <c r="AA121" s="258">
        <f t="shared" si="24"/>
        <v>0.1192580405</v>
      </c>
      <c r="AB121" s="320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  <c r="AU121" s="299"/>
    </row>
    <row r="122" ht="21.0" customHeight="1">
      <c r="A122" s="341" t="s">
        <v>218</v>
      </c>
      <c r="B122" s="342">
        <v>32.810001</v>
      </c>
      <c r="C122" s="343">
        <v>34.009998</v>
      </c>
      <c r="D122" s="343">
        <v>25.049999</v>
      </c>
      <c r="E122" s="343">
        <v>29.120001</v>
      </c>
      <c r="F122" s="343">
        <v>25.408783</v>
      </c>
      <c r="G122" s="343">
        <v>3.9192859E9</v>
      </c>
      <c r="H122" s="344" t="s">
        <v>218</v>
      </c>
      <c r="I122" s="343">
        <v>1.085625</v>
      </c>
      <c r="J122" s="343">
        <v>1.165313</v>
      </c>
      <c r="K122" s="343">
        <v>0.61625</v>
      </c>
      <c r="L122" s="343">
        <v>0.82625</v>
      </c>
      <c r="M122" s="343">
        <v>0.811897</v>
      </c>
      <c r="N122" s="343">
        <v>3.02495424E10</v>
      </c>
      <c r="O122" s="343"/>
      <c r="P122" s="254">
        <f t="shared" si="26"/>
        <v>148811.8752</v>
      </c>
      <c r="Q122" s="254">
        <f t="shared" si="117"/>
        <v>27590.29343</v>
      </c>
      <c r="R122" s="254">
        <f t="shared" si="118"/>
        <v>133054.6098</v>
      </c>
      <c r="S122" s="254">
        <f t="shared" si="29"/>
        <v>-218969.2612</v>
      </c>
      <c r="T122" s="345"/>
      <c r="U122" s="257">
        <f t="shared" si="18"/>
        <v>1.287242252</v>
      </c>
      <c r="V122" s="285">
        <f t="shared" si="19"/>
        <v>231900.7381</v>
      </c>
      <c r="W122" s="254">
        <f t="shared" si="20"/>
        <v>12931.47683</v>
      </c>
      <c r="X122" s="285">
        <f t="shared" si="21"/>
        <v>309456.7785</v>
      </c>
      <c r="Y122" s="346">
        <f t="shared" si="22"/>
        <v>0.3094567785</v>
      </c>
      <c r="Z122" s="347">
        <f t="shared" si="23"/>
        <v>90487.51722</v>
      </c>
      <c r="AA122" s="346">
        <f t="shared" si="24"/>
        <v>0.09048751722</v>
      </c>
      <c r="AB122" s="348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49"/>
      <c r="AN122" s="349"/>
      <c r="AO122" s="349"/>
      <c r="AP122" s="349"/>
      <c r="AQ122" s="349"/>
      <c r="AR122" s="349"/>
      <c r="AS122" s="349"/>
      <c r="AT122" s="349"/>
      <c r="AU122" s="349"/>
    </row>
    <row r="123" ht="19.5" customHeight="1">
      <c r="A123" s="276" t="s">
        <v>219</v>
      </c>
      <c r="B123" s="337">
        <v>28.5</v>
      </c>
      <c r="C123" s="338">
        <v>30.83</v>
      </c>
      <c r="D123" s="338">
        <v>26.84</v>
      </c>
      <c r="E123" s="338">
        <v>29.74</v>
      </c>
      <c r="F123" s="338">
        <v>25.949766</v>
      </c>
      <c r="G123" s="338">
        <v>2.9442387E9</v>
      </c>
      <c r="H123" s="340" t="s">
        <v>219</v>
      </c>
      <c r="I123" s="338">
        <v>0.791563</v>
      </c>
      <c r="J123" s="338">
        <v>0.911563</v>
      </c>
      <c r="K123" s="338">
        <v>0.697188</v>
      </c>
      <c r="L123" s="338">
        <v>0.840313</v>
      </c>
      <c r="M123" s="338">
        <v>0.825715</v>
      </c>
      <c r="N123" s="338">
        <v>2.20434048E10</v>
      </c>
      <c r="O123" s="338"/>
      <c r="P123" s="254">
        <f t="shared" si="26"/>
        <v>159445.5446</v>
      </c>
      <c r="Q123" s="254">
        <f t="shared" si="117"/>
        <v>31213.99025</v>
      </c>
      <c r="R123" s="254">
        <f t="shared" si="118"/>
        <v>133054.6098</v>
      </c>
      <c r="S123" s="254">
        <f t="shared" si="29"/>
        <v>-221548.2998</v>
      </c>
      <c r="T123" s="339">
        <f>(P123-P111)/P111</f>
        <v>-0.454249695</v>
      </c>
      <c r="U123" s="257">
        <f t="shared" si="18"/>
        <v>1.320254566</v>
      </c>
      <c r="V123" s="254">
        <f t="shared" si="19"/>
        <v>239344.3066</v>
      </c>
      <c r="W123" s="254">
        <f t="shared" si="20"/>
        <v>17796.00675</v>
      </c>
      <c r="X123" s="254">
        <f t="shared" si="21"/>
        <v>323714.1446</v>
      </c>
      <c r="Y123" s="258">
        <f t="shared" si="22"/>
        <v>0.3237141446</v>
      </c>
      <c r="Z123" s="334">
        <f t="shared" si="23"/>
        <v>102165.8448</v>
      </c>
      <c r="AA123" s="258">
        <f t="shared" si="24"/>
        <v>0.1021658448</v>
      </c>
      <c r="AB123" s="320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  <c r="AP123" s="299"/>
      <c r="AQ123" s="299"/>
      <c r="AR123" s="299"/>
      <c r="AS123" s="299"/>
      <c r="AT123" s="299"/>
      <c r="AU123" s="299"/>
    </row>
    <row r="124" ht="19.5" customHeight="1">
      <c r="A124" s="276" t="s">
        <v>220</v>
      </c>
      <c r="B124" s="277">
        <v>29.75</v>
      </c>
      <c r="C124" s="278">
        <v>31.629999</v>
      </c>
      <c r="D124" s="278">
        <v>27.959999</v>
      </c>
      <c r="E124" s="278">
        <v>29.059999</v>
      </c>
      <c r="F124" s="278">
        <v>25.393248</v>
      </c>
      <c r="G124" s="278">
        <v>2.8295426E9</v>
      </c>
      <c r="H124" s="283" t="s">
        <v>220</v>
      </c>
      <c r="I124" s="278">
        <v>0.84625</v>
      </c>
      <c r="J124" s="278">
        <v>0.951563</v>
      </c>
      <c r="K124" s="278">
        <v>0.73875</v>
      </c>
      <c r="L124" s="278">
        <v>0.791563</v>
      </c>
      <c r="M124" s="278">
        <v>0.777812</v>
      </c>
      <c r="N124" s="278">
        <v>1.90438528E10</v>
      </c>
      <c r="O124" s="278"/>
      <c r="P124" s="254">
        <f t="shared" si="26"/>
        <v>166099.004</v>
      </c>
      <c r="Q124" s="254">
        <f>((Q123+R123)/2)*K124/K123</f>
        <v>87030.63469</v>
      </c>
      <c r="R124" s="254">
        <f>(Q123+R123)/2</f>
        <v>82134.30002</v>
      </c>
      <c r="S124" s="254">
        <f t="shared" si="29"/>
        <v>-224138.0844</v>
      </c>
      <c r="T124" s="282"/>
      <c r="U124" s="257">
        <f t="shared" si="18"/>
        <v>1.107501675</v>
      </c>
      <c r="V124" s="254">
        <f t="shared" si="19"/>
        <v>195118.2308</v>
      </c>
      <c r="W124" s="254">
        <f t="shared" si="20"/>
        <v>-29019.85362</v>
      </c>
      <c r="X124" s="254">
        <f t="shared" si="21"/>
        <v>335263.9387</v>
      </c>
      <c r="Y124" s="258">
        <f t="shared" si="22"/>
        <v>0.3352639387</v>
      </c>
      <c r="Z124" s="334">
        <f t="shared" si="23"/>
        <v>111125.8543</v>
      </c>
      <c r="AA124" s="258">
        <f t="shared" si="24"/>
        <v>0.1111258543</v>
      </c>
      <c r="AB124" s="320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299"/>
      <c r="AM124" s="299"/>
      <c r="AN124" s="299"/>
      <c r="AO124" s="299"/>
      <c r="AP124" s="299"/>
      <c r="AQ124" s="299"/>
      <c r="AR124" s="299"/>
      <c r="AS124" s="299"/>
      <c r="AT124" s="299"/>
      <c r="AU124" s="299"/>
    </row>
    <row r="125" ht="19.5" customHeight="1">
      <c r="A125" s="276" t="s">
        <v>221</v>
      </c>
      <c r="B125" s="277">
        <v>28.780001</v>
      </c>
      <c r="C125" s="278">
        <v>31.68</v>
      </c>
      <c r="D125" s="278">
        <v>27.389999</v>
      </c>
      <c r="E125" s="278">
        <v>27.530001</v>
      </c>
      <c r="F125" s="278">
        <v>24.056301</v>
      </c>
      <c r="G125" s="278">
        <v>3.3240742E9</v>
      </c>
      <c r="H125" s="283" t="s">
        <v>221</v>
      </c>
      <c r="I125" s="278">
        <v>0.776875</v>
      </c>
      <c r="J125" s="278">
        <v>0.940938</v>
      </c>
      <c r="K125" s="278">
        <v>0.6975</v>
      </c>
      <c r="L125" s="278">
        <v>0.70375</v>
      </c>
      <c r="M125" s="278">
        <v>0.691525</v>
      </c>
      <c r="N125" s="278">
        <v>2.3277392E10</v>
      </c>
      <c r="O125" s="278"/>
      <c r="P125" s="254">
        <f t="shared" si="26"/>
        <v>162712.8653</v>
      </c>
      <c r="Q125" s="254">
        <f t="shared" ref="Q125:Q135" si="119">Q124*K125/K124</f>
        <v>82171.05611</v>
      </c>
      <c r="R125" s="254">
        <f t="shared" ref="R125:R135" si="120">R124</f>
        <v>82134.30002</v>
      </c>
      <c r="S125" s="254">
        <f t="shared" si="29"/>
        <v>-226738.6598</v>
      </c>
      <c r="T125" s="282"/>
      <c r="U125" s="257">
        <f t="shared" si="18"/>
        <v>1.079865099</v>
      </c>
      <c r="V125" s="254">
        <f t="shared" si="19"/>
        <v>192747.9338</v>
      </c>
      <c r="W125" s="254">
        <f t="shared" si="20"/>
        <v>-33990.726</v>
      </c>
      <c r="X125" s="254">
        <f t="shared" si="21"/>
        <v>327018.2215</v>
      </c>
      <c r="Y125" s="258">
        <f t="shared" si="22"/>
        <v>0.3270182215</v>
      </c>
      <c r="Z125" s="334">
        <f t="shared" si="23"/>
        <v>100279.5617</v>
      </c>
      <c r="AA125" s="258">
        <f t="shared" si="24"/>
        <v>0.1002795617</v>
      </c>
      <c r="AB125" s="320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  <c r="AP125" s="299"/>
      <c r="AQ125" s="299"/>
      <c r="AR125" s="299"/>
      <c r="AS125" s="299"/>
      <c r="AT125" s="299"/>
      <c r="AU125" s="299"/>
    </row>
    <row r="126" ht="22.5" customHeight="1">
      <c r="A126" s="276" t="s">
        <v>222</v>
      </c>
      <c r="B126" s="277">
        <v>27.120001</v>
      </c>
      <c r="C126" s="278">
        <v>31.459999</v>
      </c>
      <c r="D126" s="278">
        <v>25.629999</v>
      </c>
      <c r="E126" s="278">
        <v>30.32</v>
      </c>
      <c r="F126" s="278">
        <v>26.494261</v>
      </c>
      <c r="G126" s="278">
        <v>3.8051238E9</v>
      </c>
      <c r="H126" s="283" t="s">
        <v>222</v>
      </c>
      <c r="I126" s="278">
        <v>0.683438</v>
      </c>
      <c r="J126" s="278">
        <v>0.90625</v>
      </c>
      <c r="K126" s="278">
        <v>0.608125</v>
      </c>
      <c r="L126" s="278">
        <v>0.844063</v>
      </c>
      <c r="M126" s="278">
        <v>0.8294</v>
      </c>
      <c r="N126" s="278">
        <v>2.59328192E10</v>
      </c>
      <c r="O126" s="278"/>
      <c r="P126" s="254">
        <f t="shared" si="26"/>
        <v>152257.4198</v>
      </c>
      <c r="Q126" s="254">
        <f t="shared" si="119"/>
        <v>71641.96917</v>
      </c>
      <c r="R126" s="254">
        <f t="shared" si="120"/>
        <v>82134.30002</v>
      </c>
      <c r="S126" s="254">
        <f t="shared" si="29"/>
        <v>-229350.0708</v>
      </c>
      <c r="T126" s="282"/>
      <c r="U126" s="257">
        <f t="shared" si="18"/>
        <v>1.02198233</v>
      </c>
      <c r="V126" s="350">
        <f t="shared" si="19"/>
        <v>185429.1219</v>
      </c>
      <c r="W126" s="350">
        <f t="shared" si="20"/>
        <v>-43920.94897</v>
      </c>
      <c r="X126" s="350">
        <f t="shared" si="21"/>
        <v>306033.689</v>
      </c>
      <c r="Y126" s="351">
        <f t="shared" si="22"/>
        <v>0.306033689</v>
      </c>
      <c r="Z126" s="352">
        <f t="shared" si="23"/>
        <v>76683.61814</v>
      </c>
      <c r="AA126" s="351">
        <f t="shared" si="24"/>
        <v>0.07668361814</v>
      </c>
      <c r="AB126" s="320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  <c r="AP126" s="299"/>
      <c r="AQ126" s="299"/>
      <c r="AR126" s="299"/>
      <c r="AS126" s="299"/>
      <c r="AT126" s="299"/>
      <c r="AU126" s="299"/>
    </row>
    <row r="127" ht="19.5" customHeight="1">
      <c r="A127" s="276" t="s">
        <v>223</v>
      </c>
      <c r="B127" s="277">
        <v>29.940001</v>
      </c>
      <c r="C127" s="278">
        <v>34.900002</v>
      </c>
      <c r="D127" s="278">
        <v>29.790001</v>
      </c>
      <c r="E127" s="278">
        <v>34.279999</v>
      </c>
      <c r="F127" s="278">
        <v>30.00412</v>
      </c>
      <c r="G127" s="278">
        <v>2.9916321E9</v>
      </c>
      <c r="H127" s="283" t="s">
        <v>223</v>
      </c>
      <c r="I127" s="278">
        <v>0.820313</v>
      </c>
      <c r="J127" s="278">
        <v>1.105313</v>
      </c>
      <c r="K127" s="278">
        <v>0.8125</v>
      </c>
      <c r="L127" s="278">
        <v>1.06625</v>
      </c>
      <c r="M127" s="278">
        <v>1.047727</v>
      </c>
      <c r="N127" s="278">
        <v>1.79410016E10</v>
      </c>
      <c r="O127" s="278"/>
      <c r="P127" s="254">
        <f t="shared" si="26"/>
        <v>176970.303</v>
      </c>
      <c r="Q127" s="254">
        <f t="shared" si="119"/>
        <v>95718.97217</v>
      </c>
      <c r="R127" s="254">
        <f t="shared" si="120"/>
        <v>82134.30002</v>
      </c>
      <c r="S127" s="254">
        <f t="shared" si="29"/>
        <v>-231972.3628</v>
      </c>
      <c r="T127" s="282"/>
      <c r="U127" s="257">
        <f t="shared" si="18"/>
        <v>1.116963244</v>
      </c>
      <c r="V127" s="254">
        <f t="shared" si="19"/>
        <v>202728.1401</v>
      </c>
      <c r="W127" s="254">
        <f t="shared" si="20"/>
        <v>-29244.22271</v>
      </c>
      <c r="X127" s="254">
        <f t="shared" si="21"/>
        <v>354823.5752</v>
      </c>
      <c r="Y127" s="258">
        <f t="shared" si="22"/>
        <v>0.3548235752</v>
      </c>
      <c r="Z127" s="334">
        <f t="shared" si="23"/>
        <v>122851.2123</v>
      </c>
      <c r="AA127" s="258">
        <f t="shared" si="24"/>
        <v>0.1228512123</v>
      </c>
      <c r="AB127" s="320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299"/>
      <c r="AM127" s="299"/>
      <c r="AN127" s="299"/>
      <c r="AO127" s="299"/>
      <c r="AP127" s="299"/>
      <c r="AQ127" s="299"/>
      <c r="AR127" s="299"/>
      <c r="AS127" s="299"/>
      <c r="AT127" s="299"/>
      <c r="AU127" s="299"/>
    </row>
    <row r="128" ht="19.5" customHeight="1">
      <c r="A128" s="276" t="s">
        <v>224</v>
      </c>
      <c r="B128" s="277">
        <v>34.27</v>
      </c>
      <c r="C128" s="278">
        <v>35.5</v>
      </c>
      <c r="D128" s="278">
        <v>32.959999</v>
      </c>
      <c r="E128" s="278">
        <v>35.380001</v>
      </c>
      <c r="F128" s="278">
        <v>30.966921</v>
      </c>
      <c r="G128" s="278">
        <v>2.7340762E9</v>
      </c>
      <c r="H128" s="283" t="s">
        <v>224</v>
      </c>
      <c r="I128" s="278">
        <v>1.0675</v>
      </c>
      <c r="J128" s="278">
        <v>1.132813</v>
      </c>
      <c r="K128" s="278">
        <v>0.985</v>
      </c>
      <c r="L128" s="278">
        <v>1.128125</v>
      </c>
      <c r="M128" s="278">
        <v>1.108527</v>
      </c>
      <c r="N128" s="278">
        <v>1.26884736E10</v>
      </c>
      <c r="O128" s="278"/>
      <c r="P128" s="254">
        <f t="shared" si="26"/>
        <v>195801.9743</v>
      </c>
      <c r="Q128" s="254">
        <f t="shared" si="119"/>
        <v>116040.8463</v>
      </c>
      <c r="R128" s="254">
        <f t="shared" si="120"/>
        <v>82134.30002</v>
      </c>
      <c r="S128" s="254">
        <f t="shared" si="29"/>
        <v>-234605.581</v>
      </c>
      <c r="T128" s="282"/>
      <c r="U128" s="257">
        <f t="shared" si="18"/>
        <v>1.184695919</v>
      </c>
      <c r="V128" s="254">
        <f t="shared" si="19"/>
        <v>215910.31</v>
      </c>
      <c r="W128" s="254">
        <f t="shared" si="20"/>
        <v>-18695.27099</v>
      </c>
      <c r="X128" s="254">
        <f t="shared" si="21"/>
        <v>393977.1205</v>
      </c>
      <c r="Y128" s="258">
        <f t="shared" si="22"/>
        <v>0.3939771205</v>
      </c>
      <c r="Z128" s="334">
        <f t="shared" si="23"/>
        <v>159371.5395</v>
      </c>
      <c r="AA128" s="258">
        <f t="shared" si="24"/>
        <v>0.1593715395</v>
      </c>
      <c r="AB128" s="320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  <c r="AP128" s="299"/>
      <c r="AQ128" s="299"/>
      <c r="AR128" s="299"/>
      <c r="AS128" s="299"/>
      <c r="AT128" s="299"/>
      <c r="AU128" s="299"/>
    </row>
    <row r="129" ht="19.5" customHeight="1">
      <c r="A129" s="276" t="s">
        <v>225</v>
      </c>
      <c r="B129" s="277">
        <v>35.759998</v>
      </c>
      <c r="C129" s="278">
        <v>37.23</v>
      </c>
      <c r="D129" s="278">
        <v>34.77</v>
      </c>
      <c r="E129" s="278">
        <v>36.380001</v>
      </c>
      <c r="F129" s="278">
        <v>31.842188</v>
      </c>
      <c r="G129" s="278">
        <v>2.511948E9</v>
      </c>
      <c r="H129" s="283" t="s">
        <v>225</v>
      </c>
      <c r="I129" s="278">
        <v>1.1525</v>
      </c>
      <c r="J129" s="278">
        <v>1.249375</v>
      </c>
      <c r="K129" s="278">
        <v>1.09</v>
      </c>
      <c r="L129" s="278">
        <v>1.190625</v>
      </c>
      <c r="M129" s="278">
        <v>1.169942</v>
      </c>
      <c r="N129" s="278">
        <v>1.22738016E10</v>
      </c>
      <c r="O129" s="278"/>
      <c r="P129" s="254">
        <f t="shared" si="26"/>
        <v>206554.4554</v>
      </c>
      <c r="Q129" s="254">
        <f t="shared" si="119"/>
        <v>128410.6827</v>
      </c>
      <c r="R129" s="254">
        <f t="shared" si="120"/>
        <v>82134.30002</v>
      </c>
      <c r="S129" s="254">
        <f t="shared" si="29"/>
        <v>-237249.7709</v>
      </c>
      <c r="T129" s="282"/>
      <c r="U129" s="257">
        <f t="shared" si="18"/>
        <v>1.216813632</v>
      </c>
      <c r="V129" s="254">
        <f t="shared" si="19"/>
        <v>223437.0468</v>
      </c>
      <c r="W129" s="254">
        <f t="shared" si="20"/>
        <v>-13812.72408</v>
      </c>
      <c r="X129" s="254">
        <f t="shared" si="21"/>
        <v>417099.4381</v>
      </c>
      <c r="Y129" s="258">
        <f t="shared" si="22"/>
        <v>0.4170994381</v>
      </c>
      <c r="Z129" s="334">
        <f t="shared" si="23"/>
        <v>179849.6672</v>
      </c>
      <c r="AA129" s="258">
        <f t="shared" si="24"/>
        <v>0.1798496672</v>
      </c>
      <c r="AB129" s="320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9"/>
      <c r="AU129" s="299"/>
    </row>
    <row r="130" ht="19.5" customHeight="1">
      <c r="A130" s="276" t="s">
        <v>226</v>
      </c>
      <c r="B130" s="277">
        <v>36.560001</v>
      </c>
      <c r="C130" s="278">
        <v>40.18</v>
      </c>
      <c r="D130" s="278">
        <v>34.299999</v>
      </c>
      <c r="E130" s="278">
        <v>39.450001</v>
      </c>
      <c r="F130" s="278">
        <v>34.571716</v>
      </c>
      <c r="G130" s="278">
        <v>2.5756078E9</v>
      </c>
      <c r="H130" s="283" t="s">
        <v>226</v>
      </c>
      <c r="I130" s="278">
        <v>1.201875</v>
      </c>
      <c r="J130" s="278">
        <v>1.446875</v>
      </c>
      <c r="K130" s="278">
        <v>1.05875</v>
      </c>
      <c r="L130" s="278">
        <v>1.393125</v>
      </c>
      <c r="M130" s="278">
        <v>1.368924</v>
      </c>
      <c r="N130" s="278">
        <v>9.5885504E9</v>
      </c>
      <c r="O130" s="278"/>
      <c r="P130" s="254">
        <f t="shared" si="26"/>
        <v>203762.3703</v>
      </c>
      <c r="Q130" s="254">
        <f t="shared" si="119"/>
        <v>124729.1837</v>
      </c>
      <c r="R130" s="254">
        <f t="shared" si="120"/>
        <v>82134.30002</v>
      </c>
      <c r="S130" s="254">
        <f t="shared" si="29"/>
        <v>-239904.9783</v>
      </c>
      <c r="T130" s="282"/>
      <c r="U130" s="257">
        <f t="shared" si="18"/>
        <v>1.191707952</v>
      </c>
      <c r="V130" s="254">
        <f t="shared" si="19"/>
        <v>221482.5872</v>
      </c>
      <c r="W130" s="254">
        <f t="shared" si="20"/>
        <v>-18422.39106</v>
      </c>
      <c r="X130" s="254">
        <f t="shared" si="21"/>
        <v>410625.854</v>
      </c>
      <c r="Y130" s="258">
        <f t="shared" si="22"/>
        <v>0.410625854</v>
      </c>
      <c r="Z130" s="334">
        <f t="shared" si="23"/>
        <v>170720.8758</v>
      </c>
      <c r="AA130" s="258">
        <f t="shared" si="24"/>
        <v>0.1707208758</v>
      </c>
      <c r="AB130" s="320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9"/>
      <c r="AU130" s="299"/>
    </row>
    <row r="131" ht="19.5" customHeight="1">
      <c r="A131" s="276" t="s">
        <v>227</v>
      </c>
      <c r="B131" s="277">
        <v>39.869999</v>
      </c>
      <c r="C131" s="278">
        <v>41.080002</v>
      </c>
      <c r="D131" s="278">
        <v>38.459999</v>
      </c>
      <c r="E131" s="278">
        <v>40.029999</v>
      </c>
      <c r="F131" s="278">
        <v>35.079987</v>
      </c>
      <c r="G131" s="278">
        <v>2.2481495E9</v>
      </c>
      <c r="H131" s="283" t="s">
        <v>227</v>
      </c>
      <c r="I131" s="278">
        <v>1.425938</v>
      </c>
      <c r="J131" s="278">
        <v>1.5075</v>
      </c>
      <c r="K131" s="278">
        <v>1.322813</v>
      </c>
      <c r="L131" s="278">
        <v>1.430313</v>
      </c>
      <c r="M131" s="278">
        <v>1.405466</v>
      </c>
      <c r="N131" s="278">
        <v>7.6431936E9</v>
      </c>
      <c r="O131" s="278"/>
      <c r="P131" s="254">
        <f t="shared" si="26"/>
        <v>228475.2416</v>
      </c>
      <c r="Q131" s="254">
        <f t="shared" si="119"/>
        <v>155837.9086</v>
      </c>
      <c r="R131" s="254">
        <f t="shared" si="120"/>
        <v>82134.30002</v>
      </c>
      <c r="S131" s="254">
        <f t="shared" si="29"/>
        <v>-242571.249</v>
      </c>
      <c r="T131" s="282"/>
      <c r="U131" s="257">
        <f t="shared" si="18"/>
        <v>1.280487868</v>
      </c>
      <c r="V131" s="254">
        <f t="shared" si="19"/>
        <v>238781.5971</v>
      </c>
      <c r="W131" s="254">
        <f t="shared" si="20"/>
        <v>-3789.651903</v>
      </c>
      <c r="X131" s="254">
        <f t="shared" si="21"/>
        <v>466447.4502</v>
      </c>
      <c r="Y131" s="258">
        <f t="shared" si="22"/>
        <v>0.4664474502</v>
      </c>
      <c r="Z131" s="334">
        <f t="shared" si="23"/>
        <v>223876.2012</v>
      </c>
      <c r="AA131" s="258">
        <f t="shared" si="24"/>
        <v>0.2238762012</v>
      </c>
      <c r="AB131" s="320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9"/>
      <c r="AU131" s="299"/>
    </row>
    <row r="132" ht="19.5" customHeight="1">
      <c r="A132" s="276" t="s">
        <v>228</v>
      </c>
      <c r="B132" s="277">
        <v>39.889999</v>
      </c>
      <c r="C132" s="278">
        <v>43.169998</v>
      </c>
      <c r="D132" s="278">
        <v>39.02</v>
      </c>
      <c r="E132" s="278">
        <v>42.25</v>
      </c>
      <c r="F132" s="278">
        <v>37.025475</v>
      </c>
      <c r="G132" s="278">
        <v>2.1147749E9</v>
      </c>
      <c r="H132" s="283" t="s">
        <v>228</v>
      </c>
      <c r="I132" s="278">
        <v>1.420313</v>
      </c>
      <c r="J132" s="278">
        <v>1.664688</v>
      </c>
      <c r="K132" s="278">
        <v>1.36</v>
      </c>
      <c r="L132" s="278">
        <v>1.592813</v>
      </c>
      <c r="M132" s="278">
        <v>1.565143</v>
      </c>
      <c r="N132" s="278">
        <v>6.6059104E9</v>
      </c>
      <c r="O132" s="278"/>
      <c r="P132" s="254">
        <f t="shared" si="26"/>
        <v>231801.9802</v>
      </c>
      <c r="Q132" s="254">
        <f t="shared" si="119"/>
        <v>160218.8334</v>
      </c>
      <c r="R132" s="254">
        <f t="shared" si="120"/>
        <v>82134.30002</v>
      </c>
      <c r="S132" s="254">
        <f t="shared" si="29"/>
        <v>-245248.6292</v>
      </c>
      <c r="T132" s="282"/>
      <c r="U132" s="257">
        <f t="shared" si="18"/>
        <v>1.280073537</v>
      </c>
      <c r="V132" s="254">
        <f t="shared" si="19"/>
        <v>241110.3142</v>
      </c>
      <c r="W132" s="254">
        <f t="shared" si="20"/>
        <v>-4138.315077</v>
      </c>
      <c r="X132" s="254">
        <f t="shared" si="21"/>
        <v>474155.1136</v>
      </c>
      <c r="Y132" s="258">
        <f t="shared" si="22"/>
        <v>0.4741551136</v>
      </c>
      <c r="Z132" s="334">
        <f t="shared" si="23"/>
        <v>228906.4844</v>
      </c>
      <c r="AA132" s="258">
        <f t="shared" si="24"/>
        <v>0.2289064844</v>
      </c>
      <c r="AB132" s="320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  <c r="AP132" s="299"/>
      <c r="AQ132" s="299"/>
      <c r="AR132" s="299"/>
      <c r="AS132" s="299"/>
      <c r="AT132" s="299"/>
      <c r="AU132" s="299"/>
    </row>
    <row r="133" ht="19.5" customHeight="1">
      <c r="A133" s="276" t="s">
        <v>229</v>
      </c>
      <c r="B133" s="277">
        <v>42.099998</v>
      </c>
      <c r="C133" s="278">
        <v>43.82</v>
      </c>
      <c r="D133" s="278">
        <v>40.720001</v>
      </c>
      <c r="E133" s="278">
        <v>40.959999</v>
      </c>
      <c r="F133" s="278">
        <v>35.929726</v>
      </c>
      <c r="G133" s="278">
        <v>2.2910659E9</v>
      </c>
      <c r="H133" s="283" t="s">
        <v>229</v>
      </c>
      <c r="I133" s="278">
        <v>1.582188</v>
      </c>
      <c r="J133" s="278">
        <v>1.70875</v>
      </c>
      <c r="K133" s="278">
        <v>1.478438</v>
      </c>
      <c r="L133" s="278">
        <v>1.490625</v>
      </c>
      <c r="M133" s="278">
        <v>1.46473</v>
      </c>
      <c r="N133" s="278">
        <v>7.4376E9</v>
      </c>
      <c r="O133" s="278"/>
      <c r="P133" s="254">
        <f t="shared" si="26"/>
        <v>241900.996</v>
      </c>
      <c r="Q133" s="254">
        <f t="shared" si="119"/>
        <v>174171.7733</v>
      </c>
      <c r="R133" s="254">
        <f t="shared" si="120"/>
        <v>82134.30002</v>
      </c>
      <c r="S133" s="254">
        <f t="shared" si="29"/>
        <v>-247937.1652</v>
      </c>
      <c r="T133" s="282"/>
      <c r="U133" s="257">
        <f t="shared" si="18"/>
        <v>1.306925066</v>
      </c>
      <c r="V133" s="254">
        <f t="shared" si="19"/>
        <v>248179.6252</v>
      </c>
      <c r="W133" s="254">
        <f t="shared" si="20"/>
        <v>242.4600567</v>
      </c>
      <c r="X133" s="254">
        <f t="shared" si="21"/>
        <v>498207.0693</v>
      </c>
      <c r="Y133" s="258">
        <f t="shared" si="22"/>
        <v>0.4982070693</v>
      </c>
      <c r="Z133" s="334">
        <f t="shared" si="23"/>
        <v>250269.9041</v>
      </c>
      <c r="AA133" s="258">
        <f t="shared" si="24"/>
        <v>0.2502699041</v>
      </c>
      <c r="AB133" s="320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9"/>
      <c r="AU133" s="299"/>
    </row>
    <row r="134" ht="19.5" customHeight="1">
      <c r="A134" s="276" t="s">
        <v>230</v>
      </c>
      <c r="B134" s="277">
        <v>41.0</v>
      </c>
      <c r="C134" s="278">
        <v>44.650002</v>
      </c>
      <c r="D134" s="278">
        <v>40.639999</v>
      </c>
      <c r="E134" s="278">
        <v>43.560001</v>
      </c>
      <c r="F134" s="278">
        <v>38.210426</v>
      </c>
      <c r="G134" s="278">
        <v>1.8079224E9</v>
      </c>
      <c r="H134" s="283" t="s">
        <v>230</v>
      </c>
      <c r="I134" s="278">
        <v>1.494063</v>
      </c>
      <c r="J134" s="278">
        <v>1.76875</v>
      </c>
      <c r="K134" s="278">
        <v>1.467813</v>
      </c>
      <c r="L134" s="278">
        <v>1.67875</v>
      </c>
      <c r="M134" s="278">
        <v>1.649587</v>
      </c>
      <c r="N134" s="278">
        <v>5.7410208E9</v>
      </c>
      <c r="O134" s="278"/>
      <c r="P134" s="254">
        <f t="shared" si="26"/>
        <v>241425.7366</v>
      </c>
      <c r="Q134" s="254">
        <f t="shared" si="119"/>
        <v>172920.0636</v>
      </c>
      <c r="R134" s="254">
        <f t="shared" si="120"/>
        <v>82134.30002</v>
      </c>
      <c r="S134" s="254">
        <f t="shared" si="29"/>
        <v>-250636.9034</v>
      </c>
      <c r="T134" s="282"/>
      <c r="U134" s="257">
        <f t="shared" si="18"/>
        <v>1.290951302</v>
      </c>
      <c r="V134" s="254">
        <f t="shared" si="19"/>
        <v>247846.9437</v>
      </c>
      <c r="W134" s="254">
        <f t="shared" si="20"/>
        <v>-2789.959716</v>
      </c>
      <c r="X134" s="254">
        <f t="shared" si="21"/>
        <v>496480.1003</v>
      </c>
      <c r="Y134" s="258">
        <f t="shared" si="22"/>
        <v>0.4964801003</v>
      </c>
      <c r="Z134" s="334">
        <f t="shared" si="23"/>
        <v>245843.1969</v>
      </c>
      <c r="AA134" s="258">
        <f t="shared" si="24"/>
        <v>0.2458431969</v>
      </c>
      <c r="AB134" s="320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  <c r="AP134" s="299"/>
      <c r="AQ134" s="299"/>
      <c r="AR134" s="299"/>
      <c r="AS134" s="299"/>
      <c r="AT134" s="299"/>
      <c r="AU134" s="299"/>
    </row>
    <row r="135" ht="19.5" customHeight="1">
      <c r="A135" s="276" t="s">
        <v>231</v>
      </c>
      <c r="B135" s="337">
        <v>43.889999</v>
      </c>
      <c r="C135" s="338">
        <v>46.299999</v>
      </c>
      <c r="D135" s="338">
        <v>43.32</v>
      </c>
      <c r="E135" s="338">
        <v>45.75</v>
      </c>
      <c r="F135" s="338">
        <v>40.13147</v>
      </c>
      <c r="G135" s="338">
        <v>1.5240367E9</v>
      </c>
      <c r="H135" s="340" t="s">
        <v>231</v>
      </c>
      <c r="I135" s="338">
        <v>1.705313</v>
      </c>
      <c r="J135" s="338">
        <v>1.900625</v>
      </c>
      <c r="K135" s="338">
        <v>1.657813</v>
      </c>
      <c r="L135" s="338">
        <v>1.85875</v>
      </c>
      <c r="M135" s="338">
        <v>1.82646</v>
      </c>
      <c r="N135" s="338">
        <v>4.1595232E9</v>
      </c>
      <c r="O135" s="338"/>
      <c r="P135" s="254">
        <f t="shared" si="26"/>
        <v>257346.5347</v>
      </c>
      <c r="Q135" s="254">
        <f t="shared" si="119"/>
        <v>195303.5771</v>
      </c>
      <c r="R135" s="254">
        <f t="shared" si="120"/>
        <v>82134.30002</v>
      </c>
      <c r="S135" s="254">
        <f t="shared" si="29"/>
        <v>-253347.8905</v>
      </c>
      <c r="T135" s="339">
        <f>(P135-P123)/P123</f>
        <v>0.6140089419</v>
      </c>
      <c r="U135" s="257">
        <f t="shared" si="18"/>
        <v>1.339978928</v>
      </c>
      <c r="V135" s="254">
        <f t="shared" si="19"/>
        <v>258991.5023</v>
      </c>
      <c r="W135" s="254">
        <f t="shared" si="20"/>
        <v>5643.611801</v>
      </c>
      <c r="X135" s="254">
        <f t="shared" si="21"/>
        <v>534784.4118</v>
      </c>
      <c r="Y135" s="258">
        <f t="shared" si="22"/>
        <v>0.5347844118</v>
      </c>
      <c r="Z135" s="334">
        <f t="shared" si="23"/>
        <v>281436.5213</v>
      </c>
      <c r="AA135" s="258">
        <f t="shared" si="24"/>
        <v>0.2814365213</v>
      </c>
      <c r="AB135" s="320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9"/>
      <c r="AU135" s="299"/>
    </row>
    <row r="136" ht="19.5" customHeight="1">
      <c r="A136" s="276" t="s">
        <v>232</v>
      </c>
      <c r="B136" s="277">
        <v>46.330002</v>
      </c>
      <c r="C136" s="278">
        <v>46.639999</v>
      </c>
      <c r="D136" s="278">
        <v>42.630001</v>
      </c>
      <c r="E136" s="278">
        <v>42.790001</v>
      </c>
      <c r="F136" s="278">
        <v>37.597622</v>
      </c>
      <c r="G136" s="278">
        <v>2.3821525E9</v>
      </c>
      <c r="H136" s="283" t="s">
        <v>232</v>
      </c>
      <c r="I136" s="278">
        <v>1.900938</v>
      </c>
      <c r="J136" s="278">
        <v>1.928125</v>
      </c>
      <c r="K136" s="278">
        <v>1.604375</v>
      </c>
      <c r="L136" s="278">
        <v>1.616875</v>
      </c>
      <c r="M136" s="278">
        <v>1.588787</v>
      </c>
      <c r="N136" s="278">
        <v>5.4047488E9</v>
      </c>
      <c r="O136" s="278"/>
      <c r="P136" s="254">
        <f t="shared" si="26"/>
        <v>253247.5307</v>
      </c>
      <c r="Q136" s="254">
        <f>((Q135+R135)/2)*K136/K135</f>
        <v>134247.4676</v>
      </c>
      <c r="R136" s="254">
        <f>(Q135+R135)/2</f>
        <v>138718.9386</v>
      </c>
      <c r="S136" s="254">
        <f t="shared" si="29"/>
        <v>-256070.1734</v>
      </c>
      <c r="T136" s="282"/>
      <c r="U136" s="257">
        <f t="shared" si="18"/>
        <v>1.530699433</v>
      </c>
      <c r="V136" s="254">
        <f t="shared" si="19"/>
        <v>310443.4525</v>
      </c>
      <c r="W136" s="254">
        <f t="shared" si="20"/>
        <v>54373.27916</v>
      </c>
      <c r="X136" s="254">
        <f t="shared" si="21"/>
        <v>526213.9369</v>
      </c>
      <c r="Y136" s="258">
        <f t="shared" si="22"/>
        <v>0.5262139369</v>
      </c>
      <c r="Z136" s="334">
        <f t="shared" si="23"/>
        <v>270143.7635</v>
      </c>
      <c r="AA136" s="258">
        <f t="shared" si="24"/>
        <v>0.2701437635</v>
      </c>
      <c r="AB136" s="320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  <c r="AP136" s="299"/>
      <c r="AQ136" s="299"/>
      <c r="AR136" s="299"/>
      <c r="AS136" s="299"/>
      <c r="AT136" s="299"/>
      <c r="AU136" s="299"/>
    </row>
    <row r="137" ht="19.5" customHeight="1">
      <c r="A137" s="276" t="s">
        <v>233</v>
      </c>
      <c r="B137" s="277">
        <v>42.900002</v>
      </c>
      <c r="C137" s="278">
        <v>45.049999</v>
      </c>
      <c r="D137" s="278">
        <v>42.119999</v>
      </c>
      <c r="E137" s="278">
        <v>44.759998</v>
      </c>
      <c r="F137" s="278">
        <v>39.328568</v>
      </c>
      <c r="G137" s="278">
        <v>1.9321764E9</v>
      </c>
      <c r="H137" s="283" t="s">
        <v>233</v>
      </c>
      <c r="I137" s="278">
        <v>1.625625</v>
      </c>
      <c r="J137" s="278">
        <v>1.7875</v>
      </c>
      <c r="K137" s="278">
        <v>1.564063</v>
      </c>
      <c r="L137" s="278">
        <v>1.765</v>
      </c>
      <c r="M137" s="278">
        <v>1.734339</v>
      </c>
      <c r="N137" s="278">
        <v>5.1140704E9</v>
      </c>
      <c r="O137" s="278"/>
      <c r="P137" s="254">
        <f t="shared" si="26"/>
        <v>250217.8158</v>
      </c>
      <c r="Q137" s="254">
        <f t="shared" ref="Q137:Q147" si="121">Q136*K137/K136</f>
        <v>130874.3261</v>
      </c>
      <c r="R137" s="254">
        <f t="shared" ref="R137:R147" si="122">R136</f>
        <v>138718.9386</v>
      </c>
      <c r="S137" s="254">
        <f t="shared" si="29"/>
        <v>-258803.7991</v>
      </c>
      <c r="T137" s="282"/>
      <c r="U137" s="257">
        <f t="shared" si="18"/>
        <v>1.502824749</v>
      </c>
      <c r="V137" s="254">
        <f t="shared" si="19"/>
        <v>308322.6521</v>
      </c>
      <c r="W137" s="254">
        <f t="shared" si="20"/>
        <v>49518.85304</v>
      </c>
      <c r="X137" s="254">
        <f t="shared" si="21"/>
        <v>519811.0805</v>
      </c>
      <c r="Y137" s="258">
        <f t="shared" si="22"/>
        <v>0.5198110805</v>
      </c>
      <c r="Z137" s="334">
        <f t="shared" si="23"/>
        <v>261007.2815</v>
      </c>
      <c r="AA137" s="258">
        <f t="shared" si="24"/>
        <v>0.2610072815</v>
      </c>
      <c r="AB137" s="320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  <c r="AP137" s="299"/>
      <c r="AQ137" s="299"/>
      <c r="AR137" s="299"/>
      <c r="AS137" s="299"/>
      <c r="AT137" s="299"/>
      <c r="AU137" s="299"/>
    </row>
    <row r="138" ht="19.5" customHeight="1">
      <c r="A138" s="276" t="s">
        <v>234</v>
      </c>
      <c r="B138" s="277">
        <v>44.959999</v>
      </c>
      <c r="C138" s="278">
        <v>48.599998</v>
      </c>
      <c r="D138" s="278">
        <v>44.950001</v>
      </c>
      <c r="E138" s="278">
        <v>48.16</v>
      </c>
      <c r="F138" s="278">
        <v>42.31601</v>
      </c>
      <c r="G138" s="278">
        <v>1.6236069E9</v>
      </c>
      <c r="H138" s="283" t="s">
        <v>234</v>
      </c>
      <c r="I138" s="278">
        <v>1.778125</v>
      </c>
      <c r="J138" s="278">
        <v>2.080313</v>
      </c>
      <c r="K138" s="278">
        <v>1.778125</v>
      </c>
      <c r="L138" s="278">
        <v>2.045</v>
      </c>
      <c r="M138" s="278">
        <v>2.009475</v>
      </c>
      <c r="N138" s="278">
        <v>4.287104E9</v>
      </c>
      <c r="O138" s="278"/>
      <c r="P138" s="254">
        <f t="shared" si="26"/>
        <v>267029.7089</v>
      </c>
      <c r="Q138" s="254">
        <f t="shared" si="121"/>
        <v>148786.1494</v>
      </c>
      <c r="R138" s="254">
        <f t="shared" si="122"/>
        <v>138718.9386</v>
      </c>
      <c r="S138" s="254">
        <f t="shared" si="29"/>
        <v>-261548.8149</v>
      </c>
      <c r="T138" s="282"/>
      <c r="U138" s="257">
        <f t="shared" si="18"/>
        <v>1.551330476</v>
      </c>
      <c r="V138" s="254">
        <f t="shared" si="19"/>
        <v>320090.9773</v>
      </c>
      <c r="W138" s="254">
        <f t="shared" si="20"/>
        <v>58542.16236</v>
      </c>
      <c r="X138" s="254">
        <f t="shared" si="21"/>
        <v>554534.7968</v>
      </c>
      <c r="Y138" s="258">
        <f t="shared" si="22"/>
        <v>0.5545347968</v>
      </c>
      <c r="Z138" s="334">
        <f t="shared" si="23"/>
        <v>292985.9819</v>
      </c>
      <c r="AA138" s="258">
        <f t="shared" si="24"/>
        <v>0.2929859819</v>
      </c>
      <c r="AB138" s="320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  <c r="AP138" s="299"/>
      <c r="AQ138" s="299"/>
      <c r="AR138" s="299"/>
      <c r="AS138" s="299"/>
      <c r="AT138" s="299"/>
      <c r="AU138" s="299"/>
    </row>
    <row r="139" ht="19.5" customHeight="1">
      <c r="A139" s="276" t="s">
        <v>235</v>
      </c>
      <c r="B139" s="277">
        <v>48.360001</v>
      </c>
      <c r="C139" s="278">
        <v>50.650002</v>
      </c>
      <c r="D139" s="278">
        <v>47.790001</v>
      </c>
      <c r="E139" s="278">
        <v>49.240002</v>
      </c>
      <c r="F139" s="278">
        <v>43.311127</v>
      </c>
      <c r="G139" s="278">
        <v>1.7014575E9</v>
      </c>
      <c r="H139" s="283" t="s">
        <v>235</v>
      </c>
      <c r="I139" s="278">
        <v>2.058438</v>
      </c>
      <c r="J139" s="278">
        <v>2.255938</v>
      </c>
      <c r="K139" s="278">
        <v>2.010938</v>
      </c>
      <c r="L139" s="278">
        <v>2.13125</v>
      </c>
      <c r="M139" s="278">
        <v>2.094226</v>
      </c>
      <c r="N139" s="278">
        <v>5.2115232E9</v>
      </c>
      <c r="O139" s="278"/>
      <c r="P139" s="254">
        <f t="shared" si="26"/>
        <v>283900.996</v>
      </c>
      <c r="Q139" s="254">
        <f t="shared" si="121"/>
        <v>168266.9788</v>
      </c>
      <c r="R139" s="254">
        <f t="shared" si="122"/>
        <v>138718.9386</v>
      </c>
      <c r="S139" s="254">
        <f t="shared" si="29"/>
        <v>-264305.2683</v>
      </c>
      <c r="T139" s="282"/>
      <c r="U139" s="257">
        <f t="shared" si="18"/>
        <v>1.598984149</v>
      </c>
      <c r="V139" s="254">
        <f t="shared" si="19"/>
        <v>331900.8783</v>
      </c>
      <c r="W139" s="254">
        <f t="shared" si="20"/>
        <v>67595.60995</v>
      </c>
      <c r="X139" s="254">
        <f t="shared" si="21"/>
        <v>590886.9134</v>
      </c>
      <c r="Y139" s="258">
        <f t="shared" si="22"/>
        <v>0.5908869134</v>
      </c>
      <c r="Z139" s="334">
        <f t="shared" si="23"/>
        <v>326581.6451</v>
      </c>
      <c r="AA139" s="258">
        <f t="shared" si="24"/>
        <v>0.3265816451</v>
      </c>
      <c r="AB139" s="320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9"/>
      <c r="AU139" s="299"/>
    </row>
    <row r="140" ht="19.5" customHeight="1">
      <c r="A140" s="276" t="s">
        <v>236</v>
      </c>
      <c r="B140" s="277">
        <v>49.450001</v>
      </c>
      <c r="C140" s="278">
        <v>50.169998</v>
      </c>
      <c r="D140" s="278">
        <v>42.639999</v>
      </c>
      <c r="E140" s="278">
        <v>45.599998</v>
      </c>
      <c r="F140" s="278">
        <v>40.109406</v>
      </c>
      <c r="G140" s="278">
        <v>2.9522281E9</v>
      </c>
      <c r="H140" s="283" t="s">
        <v>236</v>
      </c>
      <c r="I140" s="278">
        <v>2.145625</v>
      </c>
      <c r="J140" s="278">
        <v>2.209063</v>
      </c>
      <c r="K140" s="278">
        <v>1.504375</v>
      </c>
      <c r="L140" s="278">
        <v>1.805938</v>
      </c>
      <c r="M140" s="278">
        <v>1.774566</v>
      </c>
      <c r="N140" s="278">
        <v>7.4423808E9</v>
      </c>
      <c r="O140" s="278"/>
      <c r="P140" s="254">
        <f t="shared" si="26"/>
        <v>253306.9248</v>
      </c>
      <c r="Q140" s="254">
        <f t="shared" si="121"/>
        <v>125879.881</v>
      </c>
      <c r="R140" s="254">
        <f t="shared" si="122"/>
        <v>138718.9386</v>
      </c>
      <c r="S140" s="254">
        <f t="shared" si="29"/>
        <v>-267073.2069</v>
      </c>
      <c r="T140" s="282"/>
      <c r="U140" s="257">
        <f t="shared" si="18"/>
        <v>1.467859198</v>
      </c>
      <c r="V140" s="254">
        <f t="shared" si="19"/>
        <v>310485.0284</v>
      </c>
      <c r="W140" s="254">
        <f t="shared" si="20"/>
        <v>43411.82143</v>
      </c>
      <c r="X140" s="254">
        <f t="shared" si="21"/>
        <v>517905.7443</v>
      </c>
      <c r="Y140" s="258">
        <f t="shared" si="22"/>
        <v>0.5179057443</v>
      </c>
      <c r="Z140" s="334">
        <f t="shared" si="23"/>
        <v>250832.5374</v>
      </c>
      <c r="AA140" s="258">
        <f t="shared" si="24"/>
        <v>0.2508325374</v>
      </c>
      <c r="AB140" s="320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9"/>
      <c r="AU140" s="299"/>
    </row>
    <row r="141" ht="19.5" customHeight="1">
      <c r="A141" s="276" t="s">
        <v>237</v>
      </c>
      <c r="B141" s="277">
        <v>45.43</v>
      </c>
      <c r="C141" s="278">
        <v>47.68</v>
      </c>
      <c r="D141" s="278">
        <v>42.639999</v>
      </c>
      <c r="E141" s="278">
        <v>42.709999</v>
      </c>
      <c r="F141" s="278">
        <v>37.567379</v>
      </c>
      <c r="G141" s="278">
        <v>2.0580886E9</v>
      </c>
      <c r="H141" s="283" t="s">
        <v>237</v>
      </c>
      <c r="I141" s="278">
        <v>1.795313</v>
      </c>
      <c r="J141" s="278">
        <v>1.973125</v>
      </c>
      <c r="K141" s="278">
        <v>1.573438</v>
      </c>
      <c r="L141" s="278">
        <v>1.58125</v>
      </c>
      <c r="M141" s="278">
        <v>1.553781</v>
      </c>
      <c r="N141" s="278">
        <v>5.6234048E9</v>
      </c>
      <c r="O141" s="278"/>
      <c r="P141" s="254">
        <f t="shared" si="26"/>
        <v>253306.9248</v>
      </c>
      <c r="Q141" s="254">
        <f t="shared" si="121"/>
        <v>131658.7874</v>
      </c>
      <c r="R141" s="254">
        <f t="shared" si="122"/>
        <v>138718.9386</v>
      </c>
      <c r="S141" s="254">
        <f t="shared" si="29"/>
        <v>-269852.6786</v>
      </c>
      <c r="T141" s="282"/>
      <c r="U141" s="257">
        <f t="shared" si="18"/>
        <v>1.452740308</v>
      </c>
      <c r="V141" s="254">
        <f t="shared" si="19"/>
        <v>310485.0284</v>
      </c>
      <c r="W141" s="254">
        <f t="shared" si="20"/>
        <v>40632.34974</v>
      </c>
      <c r="X141" s="254">
        <f t="shared" si="21"/>
        <v>523684.6507</v>
      </c>
      <c r="Y141" s="258">
        <f t="shared" si="22"/>
        <v>0.5236846507</v>
      </c>
      <c r="Z141" s="334">
        <f t="shared" si="23"/>
        <v>253831.9721</v>
      </c>
      <c r="AA141" s="258">
        <f t="shared" si="24"/>
        <v>0.2538319721</v>
      </c>
      <c r="AB141" s="320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  <c r="AP141" s="299"/>
      <c r="AQ141" s="299"/>
      <c r="AR141" s="299"/>
      <c r="AS141" s="299"/>
      <c r="AT141" s="299"/>
      <c r="AU141" s="299"/>
    </row>
    <row r="142" ht="19.5" customHeight="1">
      <c r="A142" s="276" t="s">
        <v>238</v>
      </c>
      <c r="B142" s="277">
        <v>42.84</v>
      </c>
      <c r="C142" s="278">
        <v>46.720001</v>
      </c>
      <c r="D142" s="278">
        <v>41.77</v>
      </c>
      <c r="E142" s="278">
        <v>45.810001</v>
      </c>
      <c r="F142" s="278">
        <v>40.449875</v>
      </c>
      <c r="G142" s="278">
        <v>1.7486736E9</v>
      </c>
      <c r="H142" s="283" t="s">
        <v>238</v>
      </c>
      <c r="I142" s="278">
        <v>1.58875</v>
      </c>
      <c r="J142" s="278">
        <v>1.8825</v>
      </c>
      <c r="K142" s="278">
        <v>1.510625</v>
      </c>
      <c r="L142" s="278">
        <v>1.810625</v>
      </c>
      <c r="M142" s="278">
        <v>1.779171</v>
      </c>
      <c r="N142" s="278">
        <v>4.884784E9</v>
      </c>
      <c r="O142" s="278"/>
      <c r="P142" s="254">
        <f t="shared" si="26"/>
        <v>248138.6139</v>
      </c>
      <c r="Q142" s="254">
        <f t="shared" si="121"/>
        <v>126402.8552</v>
      </c>
      <c r="R142" s="254">
        <f t="shared" si="122"/>
        <v>138718.9386</v>
      </c>
      <c r="S142" s="254">
        <f t="shared" si="29"/>
        <v>-272643.7314</v>
      </c>
      <c r="T142" s="282"/>
      <c r="U142" s="257">
        <f t="shared" si="18"/>
        <v>1.418912331</v>
      </c>
      <c r="V142" s="254">
        <f t="shared" si="19"/>
        <v>306867.2107</v>
      </c>
      <c r="W142" s="254">
        <f t="shared" si="20"/>
        <v>34223.47929</v>
      </c>
      <c r="X142" s="254">
        <f t="shared" si="21"/>
        <v>513260.4076</v>
      </c>
      <c r="Y142" s="258">
        <f t="shared" si="22"/>
        <v>0.5132604076</v>
      </c>
      <c r="Z142" s="334">
        <f t="shared" si="23"/>
        <v>240616.6762</v>
      </c>
      <c r="AA142" s="258">
        <f t="shared" si="24"/>
        <v>0.2406166762</v>
      </c>
      <c r="AB142" s="320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9"/>
      <c r="AU142" s="299"/>
    </row>
    <row r="143" ht="19.5" customHeight="1">
      <c r="A143" s="276" t="s">
        <v>239</v>
      </c>
      <c r="B143" s="277">
        <v>46.389999</v>
      </c>
      <c r="C143" s="278">
        <v>47.189999</v>
      </c>
      <c r="D143" s="278">
        <v>42.970001</v>
      </c>
      <c r="E143" s="278">
        <v>43.459999</v>
      </c>
      <c r="F143" s="278">
        <v>38.374847</v>
      </c>
      <c r="G143" s="278">
        <v>1.4832781E9</v>
      </c>
      <c r="H143" s="283" t="s">
        <v>239</v>
      </c>
      <c r="I143" s="278">
        <v>1.855</v>
      </c>
      <c r="J143" s="278">
        <v>1.91875</v>
      </c>
      <c r="K143" s="278">
        <v>1.586563</v>
      </c>
      <c r="L143" s="278">
        <v>1.625625</v>
      </c>
      <c r="M143" s="278">
        <v>1.597385</v>
      </c>
      <c r="N143" s="278">
        <v>4.2101088E9</v>
      </c>
      <c r="O143" s="278"/>
      <c r="P143" s="254">
        <f t="shared" si="26"/>
        <v>255267.3327</v>
      </c>
      <c r="Q143" s="254">
        <f t="shared" si="121"/>
        <v>132757.0331</v>
      </c>
      <c r="R143" s="254">
        <f t="shared" si="122"/>
        <v>138718.9386</v>
      </c>
      <c r="S143" s="254">
        <f t="shared" si="29"/>
        <v>-275446.4137</v>
      </c>
      <c r="T143" s="282"/>
      <c r="U143" s="257">
        <f t="shared" si="18"/>
        <v>1.430355422</v>
      </c>
      <c r="V143" s="254">
        <f t="shared" si="19"/>
        <v>311857.3139</v>
      </c>
      <c r="W143" s="254">
        <f t="shared" si="20"/>
        <v>36410.90024</v>
      </c>
      <c r="X143" s="254">
        <f t="shared" si="21"/>
        <v>526743.3043</v>
      </c>
      <c r="Y143" s="258">
        <f t="shared" si="22"/>
        <v>0.5267433043</v>
      </c>
      <c r="Z143" s="334">
        <f t="shared" si="23"/>
        <v>251296.8907</v>
      </c>
      <c r="AA143" s="258">
        <f t="shared" si="24"/>
        <v>0.2512968907</v>
      </c>
      <c r="AB143" s="320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299"/>
      <c r="AO143" s="299"/>
      <c r="AP143" s="299"/>
      <c r="AQ143" s="299"/>
      <c r="AR143" s="299"/>
      <c r="AS143" s="299"/>
      <c r="AT143" s="299"/>
      <c r="AU143" s="299"/>
    </row>
    <row r="144" ht="19.5" customHeight="1">
      <c r="A144" s="276" t="s">
        <v>240</v>
      </c>
      <c r="B144" s="277">
        <v>44.099998</v>
      </c>
      <c r="C144" s="278">
        <v>49.84</v>
      </c>
      <c r="D144" s="278">
        <v>44.07</v>
      </c>
      <c r="E144" s="278">
        <v>49.07</v>
      </c>
      <c r="F144" s="278">
        <v>43.328426</v>
      </c>
      <c r="G144" s="278">
        <v>1.5747432E9</v>
      </c>
      <c r="H144" s="283" t="s">
        <v>240</v>
      </c>
      <c r="I144" s="278">
        <v>1.67</v>
      </c>
      <c r="J144" s="278">
        <v>2.1375</v>
      </c>
      <c r="K144" s="278">
        <v>1.668438</v>
      </c>
      <c r="L144" s="278">
        <v>2.071563</v>
      </c>
      <c r="M144" s="278">
        <v>2.035576</v>
      </c>
      <c r="N144" s="278">
        <v>4.1785664E9</v>
      </c>
      <c r="O144" s="278"/>
      <c r="P144" s="254">
        <f t="shared" si="26"/>
        <v>261801.9802</v>
      </c>
      <c r="Q144" s="254">
        <f t="shared" si="121"/>
        <v>139607.9946</v>
      </c>
      <c r="R144" s="254">
        <f t="shared" si="122"/>
        <v>138718.9386</v>
      </c>
      <c r="S144" s="254">
        <f t="shared" si="29"/>
        <v>-278260.7737</v>
      </c>
      <c r="T144" s="282"/>
      <c r="U144" s="257">
        <f t="shared" si="18"/>
        <v>1.439372548</v>
      </c>
      <c r="V144" s="254">
        <f t="shared" si="19"/>
        <v>316431.5672</v>
      </c>
      <c r="W144" s="254">
        <f t="shared" si="20"/>
        <v>38170.79345</v>
      </c>
      <c r="X144" s="254">
        <f t="shared" si="21"/>
        <v>540128.9134</v>
      </c>
      <c r="Y144" s="258">
        <f t="shared" si="22"/>
        <v>0.5401289134</v>
      </c>
      <c r="Z144" s="334">
        <f t="shared" si="23"/>
        <v>261868.1397</v>
      </c>
      <c r="AA144" s="258">
        <f t="shared" si="24"/>
        <v>0.2618681397</v>
      </c>
      <c r="AB144" s="320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299"/>
      <c r="AM144" s="299"/>
      <c r="AN144" s="299"/>
      <c r="AO144" s="299"/>
      <c r="AP144" s="299"/>
      <c r="AQ144" s="299"/>
      <c r="AR144" s="299"/>
      <c r="AS144" s="299"/>
      <c r="AT144" s="299"/>
      <c r="AU144" s="299"/>
    </row>
    <row r="145" ht="19.5" customHeight="1">
      <c r="A145" s="276" t="s">
        <v>241</v>
      </c>
      <c r="B145" s="277">
        <v>49.48</v>
      </c>
      <c r="C145" s="278">
        <v>52.490002</v>
      </c>
      <c r="D145" s="278">
        <v>48.200001</v>
      </c>
      <c r="E145" s="278">
        <v>52.18</v>
      </c>
      <c r="F145" s="278">
        <v>46.182438</v>
      </c>
      <c r="G145" s="278">
        <v>1.5383548E9</v>
      </c>
      <c r="H145" s="283" t="s">
        <v>241</v>
      </c>
      <c r="I145" s="278">
        <v>2.105625</v>
      </c>
      <c r="J145" s="278">
        <v>2.364375</v>
      </c>
      <c r="K145" s="278">
        <v>1.99875</v>
      </c>
      <c r="L145" s="278">
        <v>2.339688</v>
      </c>
      <c r="M145" s="278">
        <v>2.299043</v>
      </c>
      <c r="N145" s="278">
        <v>3.9733408E9</v>
      </c>
      <c r="O145" s="278"/>
      <c r="P145" s="254">
        <f t="shared" si="26"/>
        <v>286336.6396</v>
      </c>
      <c r="Q145" s="254">
        <f t="shared" si="121"/>
        <v>167247.1373</v>
      </c>
      <c r="R145" s="254">
        <f t="shared" si="122"/>
        <v>138718.9386</v>
      </c>
      <c r="S145" s="254">
        <f t="shared" si="29"/>
        <v>-281086.8603</v>
      </c>
      <c r="T145" s="282"/>
      <c r="U145" s="257">
        <f t="shared" si="18"/>
        <v>1.512185869</v>
      </c>
      <c r="V145" s="254">
        <f t="shared" si="19"/>
        <v>333605.8287</v>
      </c>
      <c r="W145" s="254">
        <f t="shared" si="20"/>
        <v>52518.96848</v>
      </c>
      <c r="X145" s="254">
        <f t="shared" si="21"/>
        <v>592302.7155</v>
      </c>
      <c r="Y145" s="258">
        <f t="shared" si="22"/>
        <v>0.5923027155</v>
      </c>
      <c r="Z145" s="334">
        <f t="shared" si="23"/>
        <v>311215.8552</v>
      </c>
      <c r="AA145" s="258">
        <f t="shared" si="24"/>
        <v>0.3112158552</v>
      </c>
      <c r="AB145" s="320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  <c r="AU145" s="299"/>
    </row>
    <row r="146" ht="19.5" customHeight="1">
      <c r="A146" s="276" t="s">
        <v>242</v>
      </c>
      <c r="B146" s="277">
        <v>52.369999</v>
      </c>
      <c r="C146" s="278">
        <v>54.040001</v>
      </c>
      <c r="D146" s="278">
        <v>50.849998</v>
      </c>
      <c r="E146" s="278">
        <v>52.09</v>
      </c>
      <c r="F146" s="278">
        <v>46.102768</v>
      </c>
      <c r="G146" s="278">
        <v>1.5649947E9</v>
      </c>
      <c r="H146" s="283" t="s">
        <v>242</v>
      </c>
      <c r="I146" s="278">
        <v>2.355</v>
      </c>
      <c r="J146" s="278">
        <v>2.505313</v>
      </c>
      <c r="K146" s="278">
        <v>2.249063</v>
      </c>
      <c r="L146" s="278">
        <v>2.32</v>
      </c>
      <c r="M146" s="278">
        <v>2.279697</v>
      </c>
      <c r="N146" s="278">
        <v>3.4569632E9</v>
      </c>
      <c r="O146" s="278"/>
      <c r="P146" s="254">
        <f t="shared" si="26"/>
        <v>302079.196</v>
      </c>
      <c r="Q146" s="254">
        <f t="shared" si="121"/>
        <v>188192.2944</v>
      </c>
      <c r="R146" s="254">
        <f t="shared" si="122"/>
        <v>138718.9386</v>
      </c>
      <c r="S146" s="254">
        <f t="shared" si="29"/>
        <v>-283924.7222</v>
      </c>
      <c r="T146" s="282"/>
      <c r="U146" s="257">
        <f t="shared" si="18"/>
        <v>1.552517622</v>
      </c>
      <c r="V146" s="254">
        <f t="shared" si="19"/>
        <v>344625.6183</v>
      </c>
      <c r="W146" s="254">
        <f t="shared" si="20"/>
        <v>60700.89606</v>
      </c>
      <c r="X146" s="254">
        <f t="shared" si="21"/>
        <v>628990.429</v>
      </c>
      <c r="Y146" s="258">
        <f t="shared" si="22"/>
        <v>0.628990429</v>
      </c>
      <c r="Z146" s="334">
        <f t="shared" si="23"/>
        <v>345065.7068</v>
      </c>
      <c r="AA146" s="258">
        <f t="shared" si="24"/>
        <v>0.3450657068</v>
      </c>
      <c r="AB146" s="320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9"/>
      <c r="AU146" s="299"/>
    </row>
    <row r="147" ht="19.5" customHeight="1">
      <c r="A147" s="276" t="s">
        <v>243</v>
      </c>
      <c r="B147" s="337">
        <v>52.860001</v>
      </c>
      <c r="C147" s="338">
        <v>54.959999</v>
      </c>
      <c r="D147" s="338">
        <v>52.84</v>
      </c>
      <c r="E147" s="338">
        <v>54.459999</v>
      </c>
      <c r="F147" s="338">
        <v>48.200367</v>
      </c>
      <c r="G147" s="338">
        <v>1.0067669E9</v>
      </c>
      <c r="H147" s="340" t="s">
        <v>243</v>
      </c>
      <c r="I147" s="338">
        <v>2.391563</v>
      </c>
      <c r="J147" s="338">
        <v>2.591563</v>
      </c>
      <c r="K147" s="338">
        <v>2.388438</v>
      </c>
      <c r="L147" s="338">
        <v>2.544688</v>
      </c>
      <c r="M147" s="338">
        <v>2.500482</v>
      </c>
      <c r="N147" s="338">
        <v>2.3484E9</v>
      </c>
      <c r="O147" s="338"/>
      <c r="P147" s="254">
        <f t="shared" si="26"/>
        <v>313900.9901</v>
      </c>
      <c r="Q147" s="254">
        <f t="shared" si="121"/>
        <v>199854.6182</v>
      </c>
      <c r="R147" s="254">
        <f t="shared" si="122"/>
        <v>138718.9386</v>
      </c>
      <c r="S147" s="254">
        <f t="shared" si="29"/>
        <v>-286774.4085</v>
      </c>
      <c r="T147" s="339">
        <f>(P147-P135)/P135</f>
        <v>0.2197599261</v>
      </c>
      <c r="U147" s="257">
        <f t="shared" si="18"/>
        <v>1.578313529</v>
      </c>
      <c r="V147" s="254">
        <f t="shared" si="19"/>
        <v>352900.8741</v>
      </c>
      <c r="W147" s="254">
        <f t="shared" si="20"/>
        <v>66126.46556</v>
      </c>
      <c r="X147" s="254">
        <f t="shared" si="21"/>
        <v>652474.5469</v>
      </c>
      <c r="Y147" s="258">
        <f t="shared" si="22"/>
        <v>0.6524745469</v>
      </c>
      <c r="Z147" s="334">
        <f t="shared" si="23"/>
        <v>365700.1384</v>
      </c>
      <c r="AA147" s="258">
        <f t="shared" si="24"/>
        <v>0.3657001384</v>
      </c>
      <c r="AB147" s="320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9"/>
      <c r="AU147" s="299"/>
    </row>
    <row r="148" ht="19.5" customHeight="1">
      <c r="A148" s="276" t="s">
        <v>244</v>
      </c>
      <c r="B148" s="277">
        <v>54.970001</v>
      </c>
      <c r="C148" s="278">
        <v>57.349998</v>
      </c>
      <c r="D148" s="278">
        <v>54.919998</v>
      </c>
      <c r="E148" s="278">
        <v>56.0</v>
      </c>
      <c r="F148" s="278">
        <v>49.661621</v>
      </c>
      <c r="G148" s="278">
        <v>1.2656086E9</v>
      </c>
      <c r="H148" s="283" t="s">
        <v>244</v>
      </c>
      <c r="I148" s="278">
        <v>2.59125</v>
      </c>
      <c r="J148" s="278">
        <v>2.815625</v>
      </c>
      <c r="K148" s="278">
        <v>2.586563</v>
      </c>
      <c r="L148" s="278">
        <v>2.684375</v>
      </c>
      <c r="M148" s="278">
        <v>2.637742</v>
      </c>
      <c r="N148" s="278">
        <v>2.50408E9</v>
      </c>
      <c r="O148" s="278"/>
      <c r="P148" s="254">
        <f t="shared" si="26"/>
        <v>326257.4139</v>
      </c>
      <c r="Q148" s="254">
        <f>((Q147+R147)/2)*K148/K147</f>
        <v>183329.405</v>
      </c>
      <c r="R148" s="254">
        <f>(Q147+R147)/2</f>
        <v>169286.7784</v>
      </c>
      <c r="S148" s="254">
        <f t="shared" si="29"/>
        <v>-289635.9686</v>
      </c>
      <c r="T148" s="282"/>
      <c r="U148" s="257">
        <f t="shared" si="18"/>
        <v>1.710920763</v>
      </c>
      <c r="V148" s="254">
        <f t="shared" si="19"/>
        <v>390895.497</v>
      </c>
      <c r="W148" s="254">
        <f t="shared" si="20"/>
        <v>101259.5284</v>
      </c>
      <c r="X148" s="254">
        <f t="shared" si="21"/>
        <v>678873.5972</v>
      </c>
      <c r="Y148" s="258">
        <f t="shared" si="22"/>
        <v>0.6788735972</v>
      </c>
      <c r="Z148" s="334">
        <f t="shared" si="23"/>
        <v>389237.6287</v>
      </c>
      <c r="AA148" s="258">
        <f t="shared" si="24"/>
        <v>0.3892376287</v>
      </c>
      <c r="AB148" s="320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299"/>
      <c r="AM148" s="299"/>
      <c r="AN148" s="299"/>
      <c r="AO148" s="299"/>
      <c r="AP148" s="299"/>
      <c r="AQ148" s="299"/>
      <c r="AR148" s="299"/>
      <c r="AS148" s="299"/>
      <c r="AT148" s="299"/>
      <c r="AU148" s="299"/>
    </row>
    <row r="149" ht="19.5" customHeight="1">
      <c r="A149" s="276" t="s">
        <v>245</v>
      </c>
      <c r="B149" s="277">
        <v>56.419998</v>
      </c>
      <c r="C149" s="278">
        <v>59.040001</v>
      </c>
      <c r="D149" s="278">
        <v>56.130001</v>
      </c>
      <c r="E149" s="278">
        <v>57.77</v>
      </c>
      <c r="F149" s="278">
        <v>51.231285</v>
      </c>
      <c r="G149" s="278">
        <v>1.1015619E9</v>
      </c>
      <c r="H149" s="283" t="s">
        <v>245</v>
      </c>
      <c r="I149" s="278">
        <v>2.722188</v>
      </c>
      <c r="J149" s="278">
        <v>2.979688</v>
      </c>
      <c r="K149" s="278">
        <v>2.68875</v>
      </c>
      <c r="L149" s="278">
        <v>2.850938</v>
      </c>
      <c r="M149" s="278">
        <v>2.801412</v>
      </c>
      <c r="N149" s="278">
        <v>2.4418272E9</v>
      </c>
      <c r="O149" s="278"/>
      <c r="P149" s="254">
        <f t="shared" si="26"/>
        <v>333445.5505</v>
      </c>
      <c r="Q149" s="254">
        <f t="shared" ref="Q149:Q159" si="123">Q148*K149/K148</f>
        <v>190572.1754</v>
      </c>
      <c r="R149" s="254">
        <f t="shared" ref="R149:R159" si="124">R148</f>
        <v>169286.7784</v>
      </c>
      <c r="S149" s="254">
        <f t="shared" si="29"/>
        <v>-292509.4518</v>
      </c>
      <c r="T149" s="282"/>
      <c r="U149" s="257">
        <f t="shared" si="18"/>
        <v>1.718687468</v>
      </c>
      <c r="V149" s="254">
        <f t="shared" si="19"/>
        <v>395927.1926</v>
      </c>
      <c r="W149" s="254">
        <f t="shared" si="20"/>
        <v>103417.7408</v>
      </c>
      <c r="X149" s="254">
        <f t="shared" si="21"/>
        <v>693304.5043</v>
      </c>
      <c r="Y149" s="258">
        <f t="shared" si="22"/>
        <v>0.6933045043</v>
      </c>
      <c r="Z149" s="334">
        <f t="shared" si="23"/>
        <v>400795.0525</v>
      </c>
      <c r="AA149" s="258">
        <f t="shared" si="24"/>
        <v>0.4007950525</v>
      </c>
      <c r="AB149" s="320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9"/>
      <c r="AU149" s="299"/>
    </row>
    <row r="150" ht="19.5" customHeight="1">
      <c r="A150" s="276" t="s">
        <v>246</v>
      </c>
      <c r="B150" s="277">
        <v>58.02</v>
      </c>
      <c r="C150" s="278">
        <v>58.369999</v>
      </c>
      <c r="D150" s="278">
        <v>53.77</v>
      </c>
      <c r="E150" s="278">
        <v>57.43</v>
      </c>
      <c r="F150" s="278">
        <v>50.929783</v>
      </c>
      <c r="G150" s="278">
        <v>1.7292433E9</v>
      </c>
      <c r="H150" s="283" t="s">
        <v>246</v>
      </c>
      <c r="I150" s="278">
        <v>2.87</v>
      </c>
      <c r="J150" s="278">
        <v>2.905</v>
      </c>
      <c r="K150" s="278">
        <v>2.460625</v>
      </c>
      <c r="L150" s="278">
        <v>2.811563</v>
      </c>
      <c r="M150" s="278">
        <v>2.762721</v>
      </c>
      <c r="N150" s="278">
        <v>3.536864E9</v>
      </c>
      <c r="O150" s="278"/>
      <c r="P150" s="254">
        <f t="shared" si="26"/>
        <v>319425.7426</v>
      </c>
      <c r="Q150" s="254">
        <f t="shared" si="123"/>
        <v>174403.2205</v>
      </c>
      <c r="R150" s="254">
        <f t="shared" si="124"/>
        <v>169286.7784</v>
      </c>
      <c r="S150" s="254">
        <f t="shared" si="29"/>
        <v>-295394.9078</v>
      </c>
      <c r="T150" s="282"/>
      <c r="U150" s="257">
        <f t="shared" si="18"/>
        <v>1.654437866</v>
      </c>
      <c r="V150" s="254">
        <f t="shared" si="19"/>
        <v>386113.3271</v>
      </c>
      <c r="W150" s="254">
        <f t="shared" si="20"/>
        <v>90718.41924</v>
      </c>
      <c r="X150" s="254">
        <f t="shared" si="21"/>
        <v>663115.7414</v>
      </c>
      <c r="Y150" s="258">
        <f t="shared" si="22"/>
        <v>0.6631157414</v>
      </c>
      <c r="Z150" s="334">
        <f t="shared" si="23"/>
        <v>367720.8336</v>
      </c>
      <c r="AA150" s="258">
        <f t="shared" si="24"/>
        <v>0.3677208336</v>
      </c>
      <c r="AB150" s="320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9"/>
      <c r="AU150" s="299"/>
    </row>
    <row r="151" ht="19.5" customHeight="1">
      <c r="A151" s="276" t="s">
        <v>247</v>
      </c>
      <c r="B151" s="277">
        <v>57.720001</v>
      </c>
      <c r="C151" s="278">
        <v>59.290001</v>
      </c>
      <c r="D151" s="278">
        <v>55.32</v>
      </c>
      <c r="E151" s="278">
        <v>59.080002</v>
      </c>
      <c r="F151" s="278">
        <v>52.466946</v>
      </c>
      <c r="G151" s="278">
        <v>1.0328912E9</v>
      </c>
      <c r="H151" s="283" t="s">
        <v>247</v>
      </c>
      <c r="I151" s="278">
        <v>2.841563</v>
      </c>
      <c r="J151" s="278">
        <v>2.990938</v>
      </c>
      <c r="K151" s="278">
        <v>2.605938</v>
      </c>
      <c r="L151" s="278">
        <v>2.97375</v>
      </c>
      <c r="M151" s="278">
        <v>2.922091</v>
      </c>
      <c r="N151" s="278">
        <v>1.9320576E9</v>
      </c>
      <c r="O151" s="278"/>
      <c r="P151" s="254">
        <f t="shared" si="26"/>
        <v>328633.6634</v>
      </c>
      <c r="Q151" s="254">
        <f t="shared" si="123"/>
        <v>184702.6587</v>
      </c>
      <c r="R151" s="254">
        <f t="shared" si="124"/>
        <v>169286.7784</v>
      </c>
      <c r="S151" s="254">
        <f t="shared" si="29"/>
        <v>-298292.3866</v>
      </c>
      <c r="T151" s="282"/>
      <c r="U151" s="257">
        <f t="shared" si="18"/>
        <v>1.669236173</v>
      </c>
      <c r="V151" s="254">
        <f t="shared" si="19"/>
        <v>392558.8716</v>
      </c>
      <c r="W151" s="254">
        <f t="shared" si="20"/>
        <v>94266.48501</v>
      </c>
      <c r="X151" s="254">
        <f t="shared" si="21"/>
        <v>682623.1004</v>
      </c>
      <c r="Y151" s="258">
        <f t="shared" si="22"/>
        <v>0.6826231004</v>
      </c>
      <c r="Z151" s="334">
        <f t="shared" si="23"/>
        <v>384330.7138</v>
      </c>
      <c r="AA151" s="258">
        <f t="shared" si="24"/>
        <v>0.3843307138</v>
      </c>
      <c r="AB151" s="320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299"/>
      <c r="AM151" s="299"/>
      <c r="AN151" s="299"/>
      <c r="AO151" s="299"/>
      <c r="AP151" s="299"/>
      <c r="AQ151" s="299"/>
      <c r="AR151" s="299"/>
      <c r="AS151" s="299"/>
      <c r="AT151" s="299"/>
      <c r="AU151" s="299"/>
    </row>
    <row r="152" ht="19.5" customHeight="1">
      <c r="A152" s="276" t="s">
        <v>248</v>
      </c>
      <c r="B152" s="277">
        <v>59.169998</v>
      </c>
      <c r="C152" s="278">
        <v>59.34</v>
      </c>
      <c r="D152" s="278">
        <v>56.470001</v>
      </c>
      <c r="E152" s="278">
        <v>58.360001</v>
      </c>
      <c r="F152" s="278">
        <v>51.827534</v>
      </c>
      <c r="G152" s="278">
        <v>1.0546225E9</v>
      </c>
      <c r="H152" s="283" t="s">
        <v>248</v>
      </c>
      <c r="I152" s="278">
        <v>2.980938</v>
      </c>
      <c r="J152" s="278">
        <v>2.996875</v>
      </c>
      <c r="K152" s="278">
        <v>2.708438</v>
      </c>
      <c r="L152" s="278">
        <v>2.889063</v>
      </c>
      <c r="M152" s="278">
        <v>2.838874</v>
      </c>
      <c r="N152" s="278">
        <v>2.5996992E9</v>
      </c>
      <c r="O152" s="278"/>
      <c r="P152" s="254">
        <f t="shared" si="26"/>
        <v>335465.3525</v>
      </c>
      <c r="Q152" s="254">
        <f t="shared" si="123"/>
        <v>191967.6138</v>
      </c>
      <c r="R152" s="254">
        <f t="shared" si="124"/>
        <v>169286.7784</v>
      </c>
      <c r="S152" s="254">
        <f t="shared" si="29"/>
        <v>-301201.9382</v>
      </c>
      <c r="T152" s="282"/>
      <c r="U152" s="257">
        <f t="shared" si="18"/>
        <v>1.675793104</v>
      </c>
      <c r="V152" s="254">
        <f t="shared" si="19"/>
        <v>397341.054</v>
      </c>
      <c r="W152" s="254">
        <f t="shared" si="20"/>
        <v>96139.11578</v>
      </c>
      <c r="X152" s="254">
        <f t="shared" si="21"/>
        <v>696719.7446</v>
      </c>
      <c r="Y152" s="258">
        <f t="shared" si="22"/>
        <v>0.6967197446</v>
      </c>
      <c r="Z152" s="334">
        <f t="shared" si="23"/>
        <v>395517.8064</v>
      </c>
      <c r="AA152" s="258">
        <f t="shared" si="24"/>
        <v>0.3955178064</v>
      </c>
      <c r="AB152" s="320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299"/>
      <c r="AM152" s="299"/>
      <c r="AN152" s="299"/>
      <c r="AO152" s="299"/>
      <c r="AP152" s="299"/>
      <c r="AQ152" s="299"/>
      <c r="AR152" s="299"/>
      <c r="AS152" s="299"/>
      <c r="AT152" s="299"/>
      <c r="AU152" s="299"/>
    </row>
    <row r="153" ht="19.5" customHeight="1">
      <c r="A153" s="276" t="s">
        <v>249</v>
      </c>
      <c r="B153" s="277">
        <v>58.220001</v>
      </c>
      <c r="C153" s="278">
        <v>58.360001</v>
      </c>
      <c r="D153" s="278">
        <v>53.619999</v>
      </c>
      <c r="E153" s="278">
        <v>57.049999</v>
      </c>
      <c r="F153" s="278">
        <v>50.664169</v>
      </c>
      <c r="G153" s="278">
        <v>1.1556285E9</v>
      </c>
      <c r="H153" s="283" t="s">
        <v>249</v>
      </c>
      <c r="I153" s="278">
        <v>2.877813</v>
      </c>
      <c r="J153" s="278">
        <v>2.891563</v>
      </c>
      <c r="K153" s="278">
        <v>2.435</v>
      </c>
      <c r="L153" s="278">
        <v>2.763438</v>
      </c>
      <c r="M153" s="278">
        <v>2.715432</v>
      </c>
      <c r="N153" s="278">
        <v>2.6717856E9</v>
      </c>
      <c r="O153" s="278"/>
      <c r="P153" s="254">
        <f t="shared" si="26"/>
        <v>318534.6475</v>
      </c>
      <c r="Q153" s="254">
        <f t="shared" si="123"/>
        <v>172586.9817</v>
      </c>
      <c r="R153" s="254">
        <f t="shared" si="124"/>
        <v>169286.7784</v>
      </c>
      <c r="S153" s="254">
        <f t="shared" si="29"/>
        <v>-304123.613</v>
      </c>
      <c r="T153" s="282"/>
      <c r="U153" s="257">
        <f t="shared" si="18"/>
        <v>1.604023513</v>
      </c>
      <c r="V153" s="254">
        <f t="shared" si="19"/>
        <v>385489.5605</v>
      </c>
      <c r="W153" s="254">
        <f t="shared" si="20"/>
        <v>81365.94757</v>
      </c>
      <c r="X153" s="254">
        <f t="shared" si="21"/>
        <v>660408.4076</v>
      </c>
      <c r="Y153" s="258">
        <f t="shared" si="22"/>
        <v>0.6604084076</v>
      </c>
      <c r="Z153" s="334">
        <f t="shared" si="23"/>
        <v>356284.7947</v>
      </c>
      <c r="AA153" s="258">
        <f t="shared" si="24"/>
        <v>0.3562847947</v>
      </c>
      <c r="AB153" s="320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299"/>
      <c r="AM153" s="299"/>
      <c r="AN153" s="299"/>
      <c r="AO153" s="299"/>
      <c r="AP153" s="299"/>
      <c r="AQ153" s="299"/>
      <c r="AR153" s="299"/>
      <c r="AS153" s="299"/>
      <c r="AT153" s="299"/>
      <c r="AU153" s="299"/>
    </row>
    <row r="154" ht="19.5" customHeight="1">
      <c r="A154" s="276" t="s">
        <v>250</v>
      </c>
      <c r="B154" s="277">
        <v>57.080002</v>
      </c>
      <c r="C154" s="278">
        <v>59.830002</v>
      </c>
      <c r="D154" s="278">
        <v>56.869999</v>
      </c>
      <c r="E154" s="278">
        <v>58.0</v>
      </c>
      <c r="F154" s="278">
        <v>51.623325</v>
      </c>
      <c r="G154" s="278">
        <v>1.2774184E9</v>
      </c>
      <c r="H154" s="283" t="s">
        <v>250</v>
      </c>
      <c r="I154" s="278">
        <v>2.769063</v>
      </c>
      <c r="J154" s="278">
        <v>3.03375</v>
      </c>
      <c r="K154" s="278">
        <v>2.74375</v>
      </c>
      <c r="L154" s="278">
        <v>2.847188</v>
      </c>
      <c r="M154" s="278">
        <v>2.797728</v>
      </c>
      <c r="N154" s="278">
        <v>2.3166816E9</v>
      </c>
      <c r="O154" s="278"/>
      <c r="P154" s="254">
        <f t="shared" si="26"/>
        <v>337841.5782</v>
      </c>
      <c r="Q154" s="254">
        <f t="shared" si="123"/>
        <v>194470.444</v>
      </c>
      <c r="R154" s="254">
        <f t="shared" si="124"/>
        <v>169286.7784</v>
      </c>
      <c r="S154" s="254">
        <f t="shared" si="29"/>
        <v>-307057.4613</v>
      </c>
      <c r="T154" s="282"/>
      <c r="U154" s="257">
        <f t="shared" si="18"/>
        <v>1.651574772</v>
      </c>
      <c r="V154" s="254">
        <f t="shared" si="19"/>
        <v>399004.412</v>
      </c>
      <c r="W154" s="254">
        <f t="shared" si="20"/>
        <v>91946.95067</v>
      </c>
      <c r="X154" s="254">
        <f t="shared" si="21"/>
        <v>701598.8006</v>
      </c>
      <c r="Y154" s="258">
        <f t="shared" si="22"/>
        <v>0.7015988006</v>
      </c>
      <c r="Z154" s="334">
        <f t="shared" si="23"/>
        <v>394541.3392</v>
      </c>
      <c r="AA154" s="258">
        <f t="shared" si="24"/>
        <v>0.3945413392</v>
      </c>
      <c r="AB154" s="320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9"/>
      <c r="AU154" s="299"/>
    </row>
    <row r="155" ht="19.5" customHeight="1">
      <c r="A155" s="276" t="s">
        <v>251</v>
      </c>
      <c r="B155" s="277">
        <v>58.700001</v>
      </c>
      <c r="C155" s="278">
        <v>58.82</v>
      </c>
      <c r="D155" s="278">
        <v>49.93</v>
      </c>
      <c r="E155" s="278">
        <v>55.060001</v>
      </c>
      <c r="F155" s="278">
        <v>49.006561</v>
      </c>
      <c r="G155" s="278">
        <v>2.5261456E9</v>
      </c>
      <c r="H155" s="283" t="s">
        <v>251</v>
      </c>
      <c r="I155" s="278">
        <v>2.91375</v>
      </c>
      <c r="J155" s="278">
        <v>2.928438</v>
      </c>
      <c r="K155" s="278">
        <v>2.080625</v>
      </c>
      <c r="L155" s="278">
        <v>2.51625</v>
      </c>
      <c r="M155" s="278">
        <v>2.472538</v>
      </c>
      <c r="N155" s="278">
        <v>5.567472E9</v>
      </c>
      <c r="O155" s="278"/>
      <c r="P155" s="254">
        <f t="shared" si="26"/>
        <v>296613.8614</v>
      </c>
      <c r="Q155" s="254">
        <f t="shared" si="123"/>
        <v>147469.7285</v>
      </c>
      <c r="R155" s="254">
        <f t="shared" si="124"/>
        <v>169286.7784</v>
      </c>
      <c r="S155" s="254">
        <f t="shared" si="29"/>
        <v>-310003.5341</v>
      </c>
      <c r="T155" s="282"/>
      <c r="U155" s="257">
        <f t="shared" si="18"/>
        <v>1.502888156</v>
      </c>
      <c r="V155" s="254">
        <f t="shared" si="19"/>
        <v>370145.0102</v>
      </c>
      <c r="W155" s="254">
        <f t="shared" si="20"/>
        <v>60141.47613</v>
      </c>
      <c r="X155" s="254">
        <f t="shared" si="21"/>
        <v>613370.3682</v>
      </c>
      <c r="Y155" s="258">
        <f t="shared" si="22"/>
        <v>0.6133703682</v>
      </c>
      <c r="Z155" s="334">
        <f t="shared" si="23"/>
        <v>303366.8341</v>
      </c>
      <c r="AA155" s="258">
        <f t="shared" si="24"/>
        <v>0.3033668341</v>
      </c>
      <c r="AB155" s="320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/>
      <c r="AO155" s="299"/>
      <c r="AP155" s="299"/>
      <c r="AQ155" s="299"/>
      <c r="AR155" s="299"/>
      <c r="AS155" s="299"/>
      <c r="AT155" s="299"/>
      <c r="AU155" s="299"/>
    </row>
    <row r="156" ht="19.5" customHeight="1">
      <c r="A156" s="276" t="s">
        <v>252</v>
      </c>
      <c r="B156" s="277">
        <v>55.200001</v>
      </c>
      <c r="C156" s="278">
        <v>57.349998</v>
      </c>
      <c r="D156" s="278">
        <v>51.91</v>
      </c>
      <c r="E156" s="278">
        <v>52.490002</v>
      </c>
      <c r="F156" s="278">
        <v>46.71912</v>
      </c>
      <c r="G156" s="278">
        <v>1.6668778E9</v>
      </c>
      <c r="H156" s="283" t="s">
        <v>252</v>
      </c>
      <c r="I156" s="278">
        <v>2.527188</v>
      </c>
      <c r="J156" s="278">
        <v>2.728438</v>
      </c>
      <c r="K156" s="278">
        <v>2.231563</v>
      </c>
      <c r="L156" s="278">
        <v>2.279688</v>
      </c>
      <c r="M156" s="278">
        <v>2.240086</v>
      </c>
      <c r="N156" s="278">
        <v>4.3196224E9</v>
      </c>
      <c r="O156" s="278"/>
      <c r="P156" s="254">
        <f t="shared" si="26"/>
        <v>308376.2376</v>
      </c>
      <c r="Q156" s="254">
        <f t="shared" si="123"/>
        <v>158167.8532</v>
      </c>
      <c r="R156" s="254">
        <f t="shared" si="124"/>
        <v>169286.7784</v>
      </c>
      <c r="S156" s="254">
        <f t="shared" si="29"/>
        <v>-312961.8822</v>
      </c>
      <c r="T156" s="282"/>
      <c r="U156" s="257">
        <f t="shared" si="18"/>
        <v>1.526265795</v>
      </c>
      <c r="V156" s="254">
        <f t="shared" si="19"/>
        <v>378378.6736</v>
      </c>
      <c r="W156" s="254">
        <f t="shared" si="20"/>
        <v>65416.79144</v>
      </c>
      <c r="X156" s="254">
        <f t="shared" si="21"/>
        <v>635830.8693</v>
      </c>
      <c r="Y156" s="258">
        <f t="shared" si="22"/>
        <v>0.6358308693</v>
      </c>
      <c r="Z156" s="334">
        <f t="shared" si="23"/>
        <v>322868.9871</v>
      </c>
      <c r="AA156" s="258">
        <f t="shared" si="24"/>
        <v>0.3228689871</v>
      </c>
      <c r="AB156" s="320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299"/>
      <c r="AM156" s="299"/>
      <c r="AN156" s="299"/>
      <c r="AO156" s="299"/>
      <c r="AP156" s="299"/>
      <c r="AQ156" s="299"/>
      <c r="AR156" s="299"/>
      <c r="AS156" s="299"/>
      <c r="AT156" s="299"/>
      <c r="AU156" s="299"/>
    </row>
    <row r="157" ht="19.5" customHeight="1">
      <c r="A157" s="276" t="s">
        <v>253</v>
      </c>
      <c r="B157" s="277">
        <v>52.02</v>
      </c>
      <c r="C157" s="278">
        <v>59.200001</v>
      </c>
      <c r="D157" s="278">
        <v>50.099998</v>
      </c>
      <c r="E157" s="278">
        <v>57.950001</v>
      </c>
      <c r="F157" s="278">
        <v>51.6745</v>
      </c>
      <c r="G157" s="278">
        <v>1.6167851E9</v>
      </c>
      <c r="H157" s="283" t="s">
        <v>253</v>
      </c>
      <c r="I157" s="278">
        <v>2.23875</v>
      </c>
      <c r="J157" s="278">
        <v>2.8775</v>
      </c>
      <c r="K157" s="278">
        <v>2.074063</v>
      </c>
      <c r="L157" s="278">
        <v>2.758438</v>
      </c>
      <c r="M157" s="278">
        <v>2.710519</v>
      </c>
      <c r="N157" s="278">
        <v>3.3797888E9</v>
      </c>
      <c r="O157" s="278"/>
      <c r="P157" s="254">
        <f t="shared" si="26"/>
        <v>297623.7505</v>
      </c>
      <c r="Q157" s="254">
        <f t="shared" si="123"/>
        <v>147004.6296</v>
      </c>
      <c r="R157" s="254">
        <f t="shared" si="124"/>
        <v>169286.7784</v>
      </c>
      <c r="S157" s="254">
        <f t="shared" si="29"/>
        <v>-315932.5567</v>
      </c>
      <c r="T157" s="282"/>
      <c r="U157" s="257">
        <f t="shared" si="18"/>
        <v>1.477880386</v>
      </c>
      <c r="V157" s="254">
        <f t="shared" si="19"/>
        <v>370851.9326</v>
      </c>
      <c r="W157" s="254">
        <f t="shared" si="20"/>
        <v>54919.37594</v>
      </c>
      <c r="X157" s="254">
        <f t="shared" si="21"/>
        <v>613915.1585</v>
      </c>
      <c r="Y157" s="258">
        <f t="shared" si="22"/>
        <v>0.6139151585</v>
      </c>
      <c r="Z157" s="334">
        <f t="shared" si="23"/>
        <v>297982.6018</v>
      </c>
      <c r="AA157" s="258">
        <f t="shared" si="24"/>
        <v>0.2979826018</v>
      </c>
      <c r="AB157" s="320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299"/>
      <c r="AM157" s="299"/>
      <c r="AN157" s="299"/>
      <c r="AO157" s="299"/>
      <c r="AP157" s="299"/>
      <c r="AQ157" s="299"/>
      <c r="AR157" s="299"/>
      <c r="AS157" s="299"/>
      <c r="AT157" s="299"/>
      <c r="AU157" s="299"/>
    </row>
    <row r="158" ht="19.5" customHeight="1">
      <c r="A158" s="276" t="s">
        <v>254</v>
      </c>
      <c r="B158" s="277">
        <v>56.52</v>
      </c>
      <c r="C158" s="278">
        <v>58.98</v>
      </c>
      <c r="D158" s="278">
        <v>52.869999</v>
      </c>
      <c r="E158" s="278">
        <v>56.389999</v>
      </c>
      <c r="F158" s="278">
        <v>50.283432</v>
      </c>
      <c r="G158" s="278">
        <v>1.2950705E9</v>
      </c>
      <c r="H158" s="283" t="s">
        <v>254</v>
      </c>
      <c r="I158" s="278">
        <v>2.627188</v>
      </c>
      <c r="J158" s="278">
        <v>2.851875</v>
      </c>
      <c r="K158" s="278">
        <v>2.282188</v>
      </c>
      <c r="L158" s="278">
        <v>2.587813</v>
      </c>
      <c r="M158" s="278">
        <v>2.542858</v>
      </c>
      <c r="N158" s="278">
        <v>2.5101696E9</v>
      </c>
      <c r="O158" s="278"/>
      <c r="P158" s="254">
        <f t="shared" si="26"/>
        <v>314079.202</v>
      </c>
      <c r="Q158" s="254">
        <f t="shared" si="123"/>
        <v>161756.0323</v>
      </c>
      <c r="R158" s="254">
        <f t="shared" si="124"/>
        <v>169286.7784</v>
      </c>
      <c r="S158" s="254">
        <f t="shared" si="29"/>
        <v>-318915.609</v>
      </c>
      <c r="T158" s="282"/>
      <c r="U158" s="257">
        <f t="shared" si="18"/>
        <v>1.515654821</v>
      </c>
      <c r="V158" s="254">
        <f t="shared" si="19"/>
        <v>382370.7486</v>
      </c>
      <c r="W158" s="254">
        <f t="shared" si="20"/>
        <v>63455.13966</v>
      </c>
      <c r="X158" s="254">
        <f t="shared" si="21"/>
        <v>645122.0126</v>
      </c>
      <c r="Y158" s="258">
        <f t="shared" si="22"/>
        <v>0.6451220126</v>
      </c>
      <c r="Z158" s="334">
        <f t="shared" si="23"/>
        <v>326206.4037</v>
      </c>
      <c r="AA158" s="258">
        <f t="shared" si="24"/>
        <v>0.3262064037</v>
      </c>
      <c r="AB158" s="320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299"/>
      <c r="AM158" s="299"/>
      <c r="AN158" s="299"/>
      <c r="AO158" s="299"/>
      <c r="AP158" s="299"/>
      <c r="AQ158" s="299"/>
      <c r="AR158" s="299"/>
      <c r="AS158" s="299"/>
      <c r="AT158" s="299"/>
      <c r="AU158" s="299"/>
    </row>
    <row r="159" ht="19.5" customHeight="1">
      <c r="A159" s="276" t="s">
        <v>255</v>
      </c>
      <c r="B159" s="337">
        <v>56.380001</v>
      </c>
      <c r="C159" s="338">
        <v>57.619999</v>
      </c>
      <c r="D159" s="338">
        <v>54.169998</v>
      </c>
      <c r="E159" s="338">
        <v>55.830002</v>
      </c>
      <c r="F159" s="338">
        <v>49.784069</v>
      </c>
      <c r="G159" s="338">
        <v>1.0043616E9</v>
      </c>
      <c r="H159" s="340" t="s">
        <v>255</v>
      </c>
      <c r="I159" s="338">
        <v>2.5875</v>
      </c>
      <c r="J159" s="338">
        <v>2.701563</v>
      </c>
      <c r="K159" s="338">
        <v>2.399063</v>
      </c>
      <c r="L159" s="338">
        <v>2.545625</v>
      </c>
      <c r="M159" s="338">
        <v>2.501403</v>
      </c>
      <c r="N159" s="338">
        <v>1.9215488E9</v>
      </c>
      <c r="O159" s="338"/>
      <c r="P159" s="254">
        <f t="shared" si="26"/>
        <v>321801.9683</v>
      </c>
      <c r="Q159" s="254">
        <f t="shared" si="123"/>
        <v>170039.853</v>
      </c>
      <c r="R159" s="254">
        <f t="shared" si="124"/>
        <v>169286.7784</v>
      </c>
      <c r="S159" s="254">
        <f t="shared" si="29"/>
        <v>-321911.0907</v>
      </c>
      <c r="T159" s="339">
        <f>(P159-P147)/P147</f>
        <v>0.02517028766</v>
      </c>
      <c r="U159" s="257">
        <f t="shared" si="18"/>
        <v>1.525541558</v>
      </c>
      <c r="V159" s="254">
        <f t="shared" si="19"/>
        <v>387776.6851</v>
      </c>
      <c r="W159" s="254">
        <f t="shared" si="20"/>
        <v>65865.59439</v>
      </c>
      <c r="X159" s="254">
        <f t="shared" si="21"/>
        <v>661128.5997</v>
      </c>
      <c r="Y159" s="258">
        <f t="shared" si="22"/>
        <v>0.6611285997</v>
      </c>
      <c r="Z159" s="334">
        <f t="shared" si="23"/>
        <v>339217.509</v>
      </c>
      <c r="AA159" s="258">
        <f t="shared" si="24"/>
        <v>0.339217509</v>
      </c>
      <c r="AB159" s="320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299"/>
      <c r="AM159" s="299"/>
      <c r="AN159" s="299"/>
      <c r="AO159" s="299"/>
      <c r="AP159" s="299"/>
      <c r="AQ159" s="299"/>
      <c r="AR159" s="299"/>
      <c r="AS159" s="299"/>
      <c r="AT159" s="299"/>
      <c r="AU159" s="299"/>
    </row>
    <row r="160" ht="19.5" customHeight="1">
      <c r="A160" s="276" t="s">
        <v>256</v>
      </c>
      <c r="B160" s="277">
        <v>56.91</v>
      </c>
      <c r="C160" s="278">
        <v>60.860001</v>
      </c>
      <c r="D160" s="278">
        <v>56.560001</v>
      </c>
      <c r="E160" s="278">
        <v>60.529999</v>
      </c>
      <c r="F160" s="278">
        <v>54.181671</v>
      </c>
      <c r="G160" s="278">
        <v>8.288839E8</v>
      </c>
      <c r="H160" s="283" t="s">
        <v>256</v>
      </c>
      <c r="I160" s="278">
        <v>2.642188</v>
      </c>
      <c r="J160" s="278">
        <v>3.017813</v>
      </c>
      <c r="K160" s="278">
        <v>2.610625</v>
      </c>
      <c r="L160" s="278">
        <v>2.985313</v>
      </c>
      <c r="M160" s="278">
        <v>2.933453</v>
      </c>
      <c r="N160" s="278">
        <v>1.9026016E9</v>
      </c>
      <c r="O160" s="278"/>
      <c r="P160" s="254">
        <f t="shared" si="26"/>
        <v>336000.0059</v>
      </c>
      <c r="Q160" s="254">
        <f>((Q159+R159)/2)*K160/K159</f>
        <v>184625.1197</v>
      </c>
      <c r="R160" s="254">
        <f>(Q159+R159)/2</f>
        <v>169663.3157</v>
      </c>
      <c r="S160" s="254">
        <f t="shared" si="29"/>
        <v>-324919.0536</v>
      </c>
      <c r="T160" s="282"/>
      <c r="U160" s="257">
        <f t="shared" si="18"/>
        <v>1.556274759</v>
      </c>
      <c r="V160" s="254">
        <f t="shared" si="19"/>
        <v>398076.7872</v>
      </c>
      <c r="W160" s="254">
        <f t="shared" si="20"/>
        <v>73157.73366</v>
      </c>
      <c r="X160" s="254">
        <f t="shared" si="21"/>
        <v>690288.4413</v>
      </c>
      <c r="Y160" s="258">
        <f t="shared" si="22"/>
        <v>0.6902884413</v>
      </c>
      <c r="Z160" s="334">
        <f t="shared" si="23"/>
        <v>365369.3878</v>
      </c>
      <c r="AA160" s="258">
        <f t="shared" si="24"/>
        <v>0.3653693878</v>
      </c>
      <c r="AB160" s="320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299"/>
      <c r="AM160" s="299"/>
      <c r="AN160" s="299"/>
      <c r="AO160" s="299"/>
      <c r="AP160" s="299"/>
      <c r="AQ160" s="299"/>
      <c r="AR160" s="299"/>
      <c r="AS160" s="299"/>
      <c r="AT160" s="299"/>
      <c r="AU160" s="299"/>
    </row>
    <row r="161" ht="19.5" customHeight="1">
      <c r="A161" s="276" t="s">
        <v>257</v>
      </c>
      <c r="B161" s="277">
        <v>60.880001</v>
      </c>
      <c r="C161" s="278">
        <v>64.959999</v>
      </c>
      <c r="D161" s="278">
        <v>60.66</v>
      </c>
      <c r="E161" s="278">
        <v>64.410004</v>
      </c>
      <c r="F161" s="278">
        <v>57.654736</v>
      </c>
      <c r="G161" s="278">
        <v>1.0186025E9</v>
      </c>
      <c r="H161" s="283" t="s">
        <v>257</v>
      </c>
      <c r="I161" s="278">
        <v>3.016563</v>
      </c>
      <c r="J161" s="278">
        <v>3.433438</v>
      </c>
      <c r="K161" s="278">
        <v>2.99875</v>
      </c>
      <c r="L161" s="278">
        <v>3.376563</v>
      </c>
      <c r="M161" s="278">
        <v>3.317907</v>
      </c>
      <c r="N161" s="278">
        <v>2.1716416E9</v>
      </c>
      <c r="O161" s="278"/>
      <c r="P161" s="254">
        <f t="shared" si="26"/>
        <v>360356.4356</v>
      </c>
      <c r="Q161" s="254">
        <f t="shared" ref="Q161:Q171" si="125">Q160*K161/K160</f>
        <v>212073.5754</v>
      </c>
      <c r="R161" s="254">
        <f t="shared" ref="R161:R171" si="126">R160</f>
        <v>169663.3157</v>
      </c>
      <c r="S161" s="254">
        <f t="shared" si="29"/>
        <v>-327939.5496</v>
      </c>
      <c r="T161" s="282"/>
      <c r="U161" s="257">
        <f t="shared" si="18"/>
        <v>1.616211744</v>
      </c>
      <c r="V161" s="254">
        <f t="shared" si="19"/>
        <v>415126.288</v>
      </c>
      <c r="W161" s="254">
        <f t="shared" si="20"/>
        <v>87186.7384</v>
      </c>
      <c r="X161" s="254">
        <f t="shared" si="21"/>
        <v>742093.3267</v>
      </c>
      <c r="Y161" s="258">
        <f t="shared" si="22"/>
        <v>0.7420933267</v>
      </c>
      <c r="Z161" s="334">
        <f t="shared" si="23"/>
        <v>414153.7771</v>
      </c>
      <c r="AA161" s="258">
        <f t="shared" si="24"/>
        <v>0.4141537771</v>
      </c>
      <c r="AB161" s="320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299"/>
      <c r="AM161" s="299"/>
      <c r="AN161" s="299"/>
      <c r="AO161" s="299"/>
      <c r="AP161" s="299"/>
      <c r="AQ161" s="299"/>
      <c r="AR161" s="299"/>
      <c r="AS161" s="299"/>
      <c r="AT161" s="299"/>
      <c r="AU161" s="299"/>
    </row>
    <row r="162" ht="19.5" customHeight="1">
      <c r="A162" s="276" t="s">
        <v>258</v>
      </c>
      <c r="B162" s="277">
        <v>64.650002</v>
      </c>
      <c r="C162" s="278">
        <v>68.510002</v>
      </c>
      <c r="D162" s="278">
        <v>63.23</v>
      </c>
      <c r="E162" s="278">
        <v>67.550003</v>
      </c>
      <c r="F162" s="278">
        <v>60.465412</v>
      </c>
      <c r="G162" s="278">
        <v>1.0700543E9</v>
      </c>
      <c r="H162" s="283" t="s">
        <v>258</v>
      </c>
      <c r="I162" s="278">
        <v>3.400625</v>
      </c>
      <c r="J162" s="278">
        <v>3.824688</v>
      </c>
      <c r="K162" s="278">
        <v>3.251875</v>
      </c>
      <c r="L162" s="278">
        <v>3.717188</v>
      </c>
      <c r="M162" s="278">
        <v>3.652614</v>
      </c>
      <c r="N162" s="278">
        <v>2.2573664E9</v>
      </c>
      <c r="O162" s="278"/>
      <c r="P162" s="254">
        <f t="shared" si="26"/>
        <v>375623.7624</v>
      </c>
      <c r="Q162" s="254">
        <f t="shared" si="125"/>
        <v>229974.7421</v>
      </c>
      <c r="R162" s="254">
        <f t="shared" si="126"/>
        <v>169663.3157</v>
      </c>
      <c r="S162" s="254">
        <f t="shared" si="29"/>
        <v>-330972.6311</v>
      </c>
      <c r="T162" s="282"/>
      <c r="U162" s="257">
        <f t="shared" si="18"/>
        <v>1.647529212</v>
      </c>
      <c r="V162" s="254">
        <f t="shared" si="19"/>
        <v>425813.4167</v>
      </c>
      <c r="W162" s="254">
        <f t="shared" si="20"/>
        <v>94840.78566</v>
      </c>
      <c r="X162" s="254">
        <f t="shared" si="21"/>
        <v>775261.8202</v>
      </c>
      <c r="Y162" s="258">
        <f t="shared" si="22"/>
        <v>0.7752618202</v>
      </c>
      <c r="Z162" s="334">
        <f t="shared" si="23"/>
        <v>444289.1891</v>
      </c>
      <c r="AA162" s="258">
        <f t="shared" si="24"/>
        <v>0.4442891891</v>
      </c>
      <c r="AB162" s="320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299"/>
      <c r="AM162" s="299"/>
      <c r="AN162" s="299"/>
      <c r="AO162" s="299"/>
      <c r="AP162" s="299"/>
      <c r="AQ162" s="299"/>
      <c r="AR162" s="299"/>
      <c r="AS162" s="299"/>
      <c r="AT162" s="299"/>
      <c r="AU162" s="299"/>
    </row>
    <row r="163" ht="19.5" customHeight="1">
      <c r="A163" s="276" t="s">
        <v>259</v>
      </c>
      <c r="B163" s="277">
        <v>67.480003</v>
      </c>
      <c r="C163" s="278">
        <v>68.550003</v>
      </c>
      <c r="D163" s="278">
        <v>64.449997</v>
      </c>
      <c r="E163" s="278">
        <v>66.760002</v>
      </c>
      <c r="F163" s="278">
        <v>59.859676</v>
      </c>
      <c r="G163" s="278">
        <v>1.0561849E9</v>
      </c>
      <c r="H163" s="283" t="s">
        <v>259</v>
      </c>
      <c r="I163" s="278">
        <v>3.70875</v>
      </c>
      <c r="J163" s="278">
        <v>3.8275</v>
      </c>
      <c r="K163" s="278">
        <v>3.377188</v>
      </c>
      <c r="L163" s="278">
        <v>3.621563</v>
      </c>
      <c r="M163" s="278">
        <v>3.55865</v>
      </c>
      <c r="N163" s="278">
        <v>2.2638368E9</v>
      </c>
      <c r="O163" s="278"/>
      <c r="P163" s="254">
        <f t="shared" si="26"/>
        <v>382871.2693</v>
      </c>
      <c r="Q163" s="254">
        <f t="shared" si="125"/>
        <v>238836.96</v>
      </c>
      <c r="R163" s="254">
        <f t="shared" si="126"/>
        <v>169663.3157</v>
      </c>
      <c r="S163" s="254">
        <f t="shared" si="29"/>
        <v>-334018.3504</v>
      </c>
      <c r="T163" s="282"/>
      <c r="U163" s="257">
        <f t="shared" si="18"/>
        <v>1.654204281</v>
      </c>
      <c r="V163" s="254">
        <f t="shared" si="19"/>
        <v>430886.6716</v>
      </c>
      <c r="W163" s="254">
        <f t="shared" si="20"/>
        <v>96868.32121</v>
      </c>
      <c r="X163" s="254">
        <f t="shared" si="21"/>
        <v>791371.545</v>
      </c>
      <c r="Y163" s="258">
        <f t="shared" si="22"/>
        <v>0.791371545</v>
      </c>
      <c r="Z163" s="334">
        <f t="shared" si="23"/>
        <v>457353.1947</v>
      </c>
      <c r="AA163" s="258">
        <f t="shared" si="24"/>
        <v>0.4573531947</v>
      </c>
      <c r="AB163" s="320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299"/>
      <c r="AM163" s="299"/>
      <c r="AN163" s="299"/>
      <c r="AO163" s="299"/>
      <c r="AP163" s="299"/>
      <c r="AQ163" s="299"/>
      <c r="AR163" s="299"/>
      <c r="AS163" s="299"/>
      <c r="AT163" s="299"/>
      <c r="AU163" s="299"/>
    </row>
    <row r="164" ht="19.5" customHeight="1">
      <c r="A164" s="276" t="s">
        <v>260</v>
      </c>
      <c r="B164" s="277">
        <v>66.690002</v>
      </c>
      <c r="C164" s="278">
        <v>67.629997</v>
      </c>
      <c r="D164" s="278">
        <v>60.759998</v>
      </c>
      <c r="E164" s="278">
        <v>62.060001</v>
      </c>
      <c r="F164" s="278">
        <v>55.645493</v>
      </c>
      <c r="G164" s="278">
        <v>1.3003288E9</v>
      </c>
      <c r="H164" s="283" t="s">
        <v>260</v>
      </c>
      <c r="I164" s="278">
        <v>3.610938</v>
      </c>
      <c r="J164" s="278">
        <v>3.712813</v>
      </c>
      <c r="K164" s="278">
        <v>2.908125</v>
      </c>
      <c r="L164" s="278">
        <v>3.116875</v>
      </c>
      <c r="M164" s="278">
        <v>3.062729</v>
      </c>
      <c r="N164" s="278">
        <v>1.6379808E9</v>
      </c>
      <c r="O164" s="278"/>
      <c r="P164" s="254">
        <f t="shared" si="26"/>
        <v>360950.4832</v>
      </c>
      <c r="Q164" s="254">
        <f t="shared" si="125"/>
        <v>205664.5157</v>
      </c>
      <c r="R164" s="254">
        <f t="shared" si="126"/>
        <v>169663.3157</v>
      </c>
      <c r="S164" s="254">
        <f t="shared" si="29"/>
        <v>-337076.7602</v>
      </c>
      <c r="T164" s="282"/>
      <c r="U164" s="257">
        <f t="shared" si="18"/>
        <v>1.574163103</v>
      </c>
      <c r="V164" s="254">
        <f t="shared" si="19"/>
        <v>415542.1213</v>
      </c>
      <c r="W164" s="254">
        <f t="shared" si="20"/>
        <v>78465.36112</v>
      </c>
      <c r="X164" s="254">
        <f t="shared" si="21"/>
        <v>736278.3145</v>
      </c>
      <c r="Y164" s="258">
        <f t="shared" si="22"/>
        <v>0.7362783145</v>
      </c>
      <c r="Z164" s="334">
        <f t="shared" si="23"/>
        <v>399201.5544</v>
      </c>
      <c r="AA164" s="258">
        <f t="shared" si="24"/>
        <v>0.3992015544</v>
      </c>
      <c r="AB164" s="320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299"/>
      <c r="AM164" s="299"/>
      <c r="AN164" s="299"/>
      <c r="AO164" s="299"/>
      <c r="AP164" s="299"/>
      <c r="AQ164" s="299"/>
      <c r="AR164" s="299"/>
      <c r="AS164" s="299"/>
      <c r="AT164" s="299"/>
      <c r="AU164" s="299"/>
    </row>
    <row r="165" ht="19.5" customHeight="1">
      <c r="A165" s="276" t="s">
        <v>261</v>
      </c>
      <c r="B165" s="277">
        <v>60.939999</v>
      </c>
      <c r="C165" s="278">
        <v>64.57</v>
      </c>
      <c r="D165" s="278">
        <v>60.040001</v>
      </c>
      <c r="E165" s="278">
        <v>64.160004</v>
      </c>
      <c r="F165" s="278">
        <v>57.528454</v>
      </c>
      <c r="G165" s="278">
        <v>9.738152E8</v>
      </c>
      <c r="H165" s="283" t="s">
        <v>261</v>
      </c>
      <c r="I165" s="278">
        <v>3.0075</v>
      </c>
      <c r="J165" s="278">
        <v>3.379375</v>
      </c>
      <c r="K165" s="278">
        <v>2.91375</v>
      </c>
      <c r="L165" s="278">
        <v>3.3275</v>
      </c>
      <c r="M165" s="278">
        <v>3.269695</v>
      </c>
      <c r="N165" s="278">
        <v>1.1723376E9</v>
      </c>
      <c r="O165" s="278"/>
      <c r="P165" s="254">
        <f t="shared" si="26"/>
        <v>356673.2733</v>
      </c>
      <c r="Q165" s="254">
        <f t="shared" si="125"/>
        <v>206062.3194</v>
      </c>
      <c r="R165" s="254">
        <f t="shared" si="126"/>
        <v>169663.3157</v>
      </c>
      <c r="S165" s="254">
        <f t="shared" si="29"/>
        <v>-340147.9133</v>
      </c>
      <c r="T165" s="282"/>
      <c r="U165" s="257">
        <f t="shared" si="18"/>
        <v>1.547375622</v>
      </c>
      <c r="V165" s="254">
        <f t="shared" si="19"/>
        <v>412548.0744</v>
      </c>
      <c r="W165" s="254">
        <f t="shared" si="20"/>
        <v>72400.16102</v>
      </c>
      <c r="X165" s="254">
        <f t="shared" si="21"/>
        <v>732398.9083</v>
      </c>
      <c r="Y165" s="258">
        <f t="shared" si="22"/>
        <v>0.7323989083</v>
      </c>
      <c r="Z165" s="334">
        <f t="shared" si="23"/>
        <v>392250.995</v>
      </c>
      <c r="AA165" s="258">
        <f t="shared" si="24"/>
        <v>0.392250995</v>
      </c>
      <c r="AB165" s="320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299"/>
      <c r="AM165" s="299"/>
      <c r="AN165" s="299"/>
      <c r="AO165" s="299"/>
      <c r="AP165" s="299"/>
      <c r="AQ165" s="299"/>
      <c r="AR165" s="299"/>
      <c r="AS165" s="299"/>
      <c r="AT165" s="299"/>
      <c r="AU165" s="299"/>
    </row>
    <row r="166" ht="19.5" customHeight="1">
      <c r="A166" s="276" t="s">
        <v>262</v>
      </c>
      <c r="B166" s="277">
        <v>64.25</v>
      </c>
      <c r="C166" s="278">
        <v>65.309998</v>
      </c>
      <c r="D166" s="278">
        <v>61.860001</v>
      </c>
      <c r="E166" s="278">
        <v>64.800003</v>
      </c>
      <c r="F166" s="278">
        <v>58.235828</v>
      </c>
      <c r="G166" s="278">
        <v>8.608051E8</v>
      </c>
      <c r="H166" s="283" t="s">
        <v>262</v>
      </c>
      <c r="I166" s="278">
        <v>3.3375</v>
      </c>
      <c r="J166" s="278">
        <v>3.443125</v>
      </c>
      <c r="K166" s="278">
        <v>3.091875</v>
      </c>
      <c r="L166" s="278">
        <v>3.381875</v>
      </c>
      <c r="M166" s="278">
        <v>3.323126</v>
      </c>
      <c r="N166" s="278">
        <v>1.2018048E9</v>
      </c>
      <c r="O166" s="278"/>
      <c r="P166" s="254">
        <f t="shared" si="26"/>
        <v>367485.1545</v>
      </c>
      <c r="Q166" s="254">
        <f t="shared" si="125"/>
        <v>218659.4367</v>
      </c>
      <c r="R166" s="254">
        <f t="shared" si="126"/>
        <v>169663.3157</v>
      </c>
      <c r="S166" s="254">
        <f t="shared" si="29"/>
        <v>-343231.863</v>
      </c>
      <c r="T166" s="282"/>
      <c r="U166" s="257">
        <f t="shared" si="18"/>
        <v>1.564972627</v>
      </c>
      <c r="V166" s="254">
        <f t="shared" si="19"/>
        <v>420116.3912</v>
      </c>
      <c r="W166" s="254">
        <f t="shared" si="20"/>
        <v>76884.52822</v>
      </c>
      <c r="X166" s="254">
        <f t="shared" si="21"/>
        <v>755807.9069</v>
      </c>
      <c r="Y166" s="258">
        <f t="shared" si="22"/>
        <v>0.7558079069</v>
      </c>
      <c r="Z166" s="334">
        <f t="shared" si="23"/>
        <v>412576.0439</v>
      </c>
      <c r="AA166" s="258">
        <f t="shared" si="24"/>
        <v>0.4125760439</v>
      </c>
      <c r="AB166" s="320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299"/>
      <c r="AM166" s="299"/>
      <c r="AN166" s="299"/>
      <c r="AO166" s="299"/>
      <c r="AP166" s="299"/>
      <c r="AQ166" s="299"/>
      <c r="AR166" s="299"/>
      <c r="AS166" s="299"/>
      <c r="AT166" s="299"/>
      <c r="AU166" s="299"/>
    </row>
    <row r="167" ht="19.5" customHeight="1">
      <c r="A167" s="276" t="s">
        <v>263</v>
      </c>
      <c r="B167" s="277">
        <v>65.260002</v>
      </c>
      <c r="C167" s="278">
        <v>68.879997</v>
      </c>
      <c r="D167" s="278">
        <v>63.91</v>
      </c>
      <c r="E167" s="278">
        <v>68.160004</v>
      </c>
      <c r="F167" s="278">
        <v>61.255489</v>
      </c>
      <c r="G167" s="278">
        <v>6.798662E8</v>
      </c>
      <c r="H167" s="283" t="s">
        <v>263</v>
      </c>
      <c r="I167" s="278">
        <v>3.43375</v>
      </c>
      <c r="J167" s="278">
        <v>3.820625</v>
      </c>
      <c r="K167" s="278">
        <v>3.293125</v>
      </c>
      <c r="L167" s="278">
        <v>3.741875</v>
      </c>
      <c r="M167" s="278">
        <v>3.676871</v>
      </c>
      <c r="N167" s="278">
        <v>9.327584E8</v>
      </c>
      <c r="O167" s="278"/>
      <c r="P167" s="254">
        <f t="shared" si="26"/>
        <v>379663.3663</v>
      </c>
      <c r="Q167" s="254">
        <f t="shared" si="125"/>
        <v>232891.9693</v>
      </c>
      <c r="R167" s="254">
        <f t="shared" si="126"/>
        <v>169663.3157</v>
      </c>
      <c r="S167" s="254">
        <f t="shared" si="29"/>
        <v>-346328.6624</v>
      </c>
      <c r="T167" s="282"/>
      <c r="U167" s="257">
        <f t="shared" si="18"/>
        <v>1.586142707</v>
      </c>
      <c r="V167" s="254">
        <f t="shared" si="19"/>
        <v>428641.1395</v>
      </c>
      <c r="W167" s="254">
        <f t="shared" si="20"/>
        <v>82312.4771</v>
      </c>
      <c r="X167" s="254">
        <f t="shared" si="21"/>
        <v>782218.6513</v>
      </c>
      <c r="Y167" s="258">
        <f t="shared" si="22"/>
        <v>0.7822186513</v>
      </c>
      <c r="Z167" s="334">
        <f t="shared" si="23"/>
        <v>435889.9889</v>
      </c>
      <c r="AA167" s="258">
        <f t="shared" si="24"/>
        <v>0.4358899889</v>
      </c>
      <c r="AB167" s="320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299"/>
      <c r="AM167" s="299"/>
      <c r="AN167" s="299"/>
      <c r="AO167" s="299"/>
      <c r="AP167" s="299"/>
      <c r="AQ167" s="299"/>
      <c r="AR167" s="299"/>
      <c r="AS167" s="299"/>
      <c r="AT167" s="299"/>
      <c r="AU167" s="299"/>
    </row>
    <row r="168" ht="19.5" customHeight="1">
      <c r="A168" s="276" t="s">
        <v>264</v>
      </c>
      <c r="B168" s="277">
        <v>68.029999</v>
      </c>
      <c r="C168" s="278">
        <v>70.580002</v>
      </c>
      <c r="D168" s="278">
        <v>67.419998</v>
      </c>
      <c r="E168" s="278">
        <v>68.57</v>
      </c>
      <c r="F168" s="278">
        <v>61.623928</v>
      </c>
      <c r="G168" s="278">
        <v>6.395219E8</v>
      </c>
      <c r="H168" s="283" t="s">
        <v>264</v>
      </c>
      <c r="I168" s="278">
        <v>3.729375</v>
      </c>
      <c r="J168" s="278">
        <v>4.0225</v>
      </c>
      <c r="K168" s="278">
        <v>3.65875</v>
      </c>
      <c r="L168" s="278">
        <v>3.801875</v>
      </c>
      <c r="M168" s="278">
        <v>3.735829</v>
      </c>
      <c r="N168" s="278">
        <v>6.999328E8</v>
      </c>
      <c r="O168" s="278"/>
      <c r="P168" s="254">
        <f t="shared" si="26"/>
        <v>400514.8396</v>
      </c>
      <c r="Q168" s="254">
        <f t="shared" si="125"/>
        <v>258749.2101</v>
      </c>
      <c r="R168" s="254">
        <f t="shared" si="126"/>
        <v>169663.3157</v>
      </c>
      <c r="S168" s="254">
        <f t="shared" si="29"/>
        <v>-349438.3652</v>
      </c>
      <c r="T168" s="282"/>
      <c r="U168" s="257">
        <f t="shared" si="18"/>
        <v>1.631698783</v>
      </c>
      <c r="V168" s="254">
        <f t="shared" si="19"/>
        <v>443237.1708</v>
      </c>
      <c r="W168" s="254">
        <f t="shared" si="20"/>
        <v>93798.80563</v>
      </c>
      <c r="X168" s="254">
        <f t="shared" si="21"/>
        <v>828927.3654</v>
      </c>
      <c r="Y168" s="258">
        <f t="shared" si="22"/>
        <v>0.8289273654</v>
      </c>
      <c r="Z168" s="334">
        <f t="shared" si="23"/>
        <v>479489.0003</v>
      </c>
      <c r="AA168" s="258">
        <f t="shared" si="24"/>
        <v>0.4794890003</v>
      </c>
      <c r="AB168" s="320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299"/>
      <c r="AM168" s="299"/>
      <c r="AN168" s="299"/>
      <c r="AO168" s="299"/>
      <c r="AP168" s="299"/>
      <c r="AQ168" s="299"/>
      <c r="AR168" s="299"/>
      <c r="AS168" s="299"/>
      <c r="AT168" s="299"/>
      <c r="AU168" s="299"/>
    </row>
    <row r="169" ht="19.5" customHeight="1">
      <c r="A169" s="276" t="s">
        <v>265</v>
      </c>
      <c r="B169" s="277">
        <v>68.900002</v>
      </c>
      <c r="C169" s="278">
        <v>69.800003</v>
      </c>
      <c r="D169" s="278">
        <v>64.650002</v>
      </c>
      <c r="E169" s="278">
        <v>64.949997</v>
      </c>
      <c r="F169" s="278">
        <v>58.537086</v>
      </c>
      <c r="G169" s="278">
        <v>8.631242E8</v>
      </c>
      <c r="H169" s="283" t="s">
        <v>265</v>
      </c>
      <c r="I169" s="278">
        <v>3.8375</v>
      </c>
      <c r="J169" s="278">
        <v>3.93375</v>
      </c>
      <c r="K169" s="278">
        <v>3.369375</v>
      </c>
      <c r="L169" s="278">
        <v>3.398125</v>
      </c>
      <c r="M169" s="278">
        <v>3.339093</v>
      </c>
      <c r="N169" s="278">
        <v>1.0152896E9</v>
      </c>
      <c r="O169" s="278"/>
      <c r="P169" s="254">
        <f t="shared" si="26"/>
        <v>384059.4178</v>
      </c>
      <c r="Q169" s="254">
        <f t="shared" si="125"/>
        <v>238284.4195</v>
      </c>
      <c r="R169" s="254">
        <f t="shared" si="126"/>
        <v>169663.3157</v>
      </c>
      <c r="S169" s="254">
        <f t="shared" si="29"/>
        <v>-352561.025</v>
      </c>
      <c r="T169" s="282"/>
      <c r="U169" s="257">
        <f t="shared" si="18"/>
        <v>1.570572736</v>
      </c>
      <c r="V169" s="254">
        <f t="shared" si="19"/>
        <v>431718.3755</v>
      </c>
      <c r="W169" s="254">
        <f t="shared" si="20"/>
        <v>79157.35053</v>
      </c>
      <c r="X169" s="254">
        <f t="shared" si="21"/>
        <v>792007.153</v>
      </c>
      <c r="Y169" s="258">
        <f t="shared" si="22"/>
        <v>0.792007153</v>
      </c>
      <c r="Z169" s="334">
        <f t="shared" si="23"/>
        <v>439446.128</v>
      </c>
      <c r="AA169" s="258">
        <f t="shared" si="24"/>
        <v>0.439446128</v>
      </c>
      <c r="AB169" s="320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299"/>
      <c r="AM169" s="299"/>
      <c r="AN169" s="299"/>
      <c r="AO169" s="299"/>
      <c r="AP169" s="299"/>
      <c r="AQ169" s="299"/>
      <c r="AR169" s="299"/>
      <c r="AS169" s="299"/>
      <c r="AT169" s="299"/>
      <c r="AU169" s="299"/>
    </row>
    <row r="170" ht="19.5" customHeight="1">
      <c r="A170" s="276" t="s">
        <v>266</v>
      </c>
      <c r="B170" s="277">
        <v>65.360001</v>
      </c>
      <c r="C170" s="278">
        <v>66.209999</v>
      </c>
      <c r="D170" s="278">
        <v>61.310001</v>
      </c>
      <c r="E170" s="278">
        <v>65.800003</v>
      </c>
      <c r="F170" s="278">
        <v>59.303185</v>
      </c>
      <c r="G170" s="278">
        <v>9.017839E8</v>
      </c>
      <c r="H170" s="283" t="s">
        <v>266</v>
      </c>
      <c r="I170" s="278">
        <v>3.439375</v>
      </c>
      <c r="J170" s="278">
        <v>3.53125</v>
      </c>
      <c r="K170" s="278">
        <v>3.02125</v>
      </c>
      <c r="L170" s="278">
        <v>3.48</v>
      </c>
      <c r="M170" s="278">
        <v>3.419546</v>
      </c>
      <c r="N170" s="278">
        <v>1.1633408E9</v>
      </c>
      <c r="O170" s="278"/>
      <c r="P170" s="254">
        <f t="shared" si="26"/>
        <v>364217.8277</v>
      </c>
      <c r="Q170" s="254">
        <f t="shared" si="125"/>
        <v>213664.7902</v>
      </c>
      <c r="R170" s="254">
        <f t="shared" si="126"/>
        <v>169663.3157</v>
      </c>
      <c r="S170" s="254">
        <f t="shared" si="29"/>
        <v>-355696.696</v>
      </c>
      <c r="T170" s="282"/>
      <c r="U170" s="257">
        <f t="shared" si="18"/>
        <v>1.500944905</v>
      </c>
      <c r="V170" s="254">
        <f t="shared" si="19"/>
        <v>417829.2625</v>
      </c>
      <c r="W170" s="254">
        <f t="shared" si="20"/>
        <v>62132.56652</v>
      </c>
      <c r="X170" s="254">
        <f t="shared" si="21"/>
        <v>747545.9336</v>
      </c>
      <c r="Y170" s="258">
        <f t="shared" si="22"/>
        <v>0.7475459336</v>
      </c>
      <c r="Z170" s="334">
        <f t="shared" si="23"/>
        <v>391849.2377</v>
      </c>
      <c r="AA170" s="258">
        <f t="shared" si="24"/>
        <v>0.3918492377</v>
      </c>
      <c r="AB170" s="320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299"/>
      <c r="AM170" s="299"/>
      <c r="AN170" s="299"/>
      <c r="AO170" s="299"/>
      <c r="AP170" s="299"/>
      <c r="AQ170" s="299"/>
      <c r="AR170" s="299"/>
      <c r="AS170" s="299"/>
      <c r="AT170" s="299"/>
      <c r="AU170" s="299"/>
    </row>
    <row r="171" ht="19.5" customHeight="1">
      <c r="A171" s="276" t="s">
        <v>267</v>
      </c>
      <c r="B171" s="337">
        <v>66.309998</v>
      </c>
      <c r="C171" s="338">
        <v>66.760002</v>
      </c>
      <c r="D171" s="338">
        <v>63.580002</v>
      </c>
      <c r="E171" s="338">
        <v>65.129997</v>
      </c>
      <c r="F171" s="338">
        <v>58.699341</v>
      </c>
      <c r="G171" s="338">
        <v>8.15856E8</v>
      </c>
      <c r="H171" s="340" t="s">
        <v>267</v>
      </c>
      <c r="I171" s="338">
        <v>3.5325</v>
      </c>
      <c r="J171" s="338">
        <v>3.575</v>
      </c>
      <c r="K171" s="338">
        <v>3.271875</v>
      </c>
      <c r="L171" s="338">
        <v>3.425625</v>
      </c>
      <c r="M171" s="338">
        <v>3.366116</v>
      </c>
      <c r="N171" s="338">
        <v>9.62888E8</v>
      </c>
      <c r="O171" s="338"/>
      <c r="P171" s="254">
        <f t="shared" si="26"/>
        <v>377702.9822</v>
      </c>
      <c r="Q171" s="254">
        <f t="shared" si="125"/>
        <v>231389.1553</v>
      </c>
      <c r="R171" s="254">
        <f t="shared" si="126"/>
        <v>169663.3157</v>
      </c>
      <c r="S171" s="254">
        <f t="shared" si="29"/>
        <v>-358845.4322</v>
      </c>
      <c r="T171" s="339">
        <f>(P171-P159)/P159</f>
        <v>0.1737124672</v>
      </c>
      <c r="U171" s="257">
        <f t="shared" si="18"/>
        <v>1.525353951</v>
      </c>
      <c r="V171" s="254">
        <f t="shared" si="19"/>
        <v>427268.8706</v>
      </c>
      <c r="W171" s="254">
        <f t="shared" si="20"/>
        <v>68423.43841</v>
      </c>
      <c r="X171" s="254">
        <f t="shared" si="21"/>
        <v>778755.4532</v>
      </c>
      <c r="Y171" s="258">
        <f t="shared" si="22"/>
        <v>0.7787554532</v>
      </c>
      <c r="Z171" s="334">
        <f t="shared" si="23"/>
        <v>419910.021</v>
      </c>
      <c r="AA171" s="258">
        <f t="shared" si="24"/>
        <v>0.419910021</v>
      </c>
      <c r="AB171" s="320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299"/>
      <c r="AM171" s="299"/>
      <c r="AN171" s="299"/>
      <c r="AO171" s="299"/>
      <c r="AP171" s="299"/>
      <c r="AQ171" s="299"/>
      <c r="AR171" s="299"/>
      <c r="AS171" s="299"/>
      <c r="AT171" s="299"/>
      <c r="AU171" s="299"/>
    </row>
    <row r="172" ht="19.5" customHeight="1">
      <c r="A172" s="276" t="s">
        <v>268</v>
      </c>
      <c r="B172" s="277">
        <v>66.730003</v>
      </c>
      <c r="C172" s="278">
        <v>67.790001</v>
      </c>
      <c r="D172" s="278">
        <v>66.169998</v>
      </c>
      <c r="E172" s="278">
        <v>66.870003</v>
      </c>
      <c r="F172" s="278">
        <v>60.603191</v>
      </c>
      <c r="G172" s="278">
        <v>7.418367E8</v>
      </c>
      <c r="H172" s="283" t="s">
        <v>268</v>
      </c>
      <c r="I172" s="278">
        <v>3.596875</v>
      </c>
      <c r="J172" s="278">
        <v>3.71</v>
      </c>
      <c r="K172" s="278">
        <v>3.53875</v>
      </c>
      <c r="L172" s="278">
        <v>3.6075</v>
      </c>
      <c r="M172" s="278">
        <v>3.550136</v>
      </c>
      <c r="N172" s="278">
        <v>8.87544E8</v>
      </c>
      <c r="O172" s="278"/>
      <c r="P172" s="254">
        <f t="shared" si="26"/>
        <v>393089.097</v>
      </c>
      <c r="Q172" s="254">
        <f>((Q171+R171)/2)*K172/K171</f>
        <v>216882.4346</v>
      </c>
      <c r="R172" s="254">
        <f>(Q171+R171)/2</f>
        <v>200526.2355</v>
      </c>
      <c r="S172" s="254">
        <f t="shared" si="29"/>
        <v>-362007.2882</v>
      </c>
      <c r="T172" s="282"/>
      <c r="U172" s="257">
        <f t="shared" si="18"/>
        <v>1.639788347</v>
      </c>
      <c r="V172" s="254">
        <f t="shared" si="19"/>
        <v>467667.554</v>
      </c>
      <c r="W172" s="254">
        <f t="shared" si="20"/>
        <v>105660.2658</v>
      </c>
      <c r="X172" s="254">
        <f t="shared" si="21"/>
        <v>810497.7672</v>
      </c>
      <c r="Y172" s="258">
        <f t="shared" si="22"/>
        <v>0.8104977672</v>
      </c>
      <c r="Z172" s="334">
        <f t="shared" si="23"/>
        <v>448490.479</v>
      </c>
      <c r="AA172" s="258">
        <f t="shared" si="24"/>
        <v>0.448490479</v>
      </c>
      <c r="AB172" s="320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299"/>
      <c r="AR172" s="299"/>
      <c r="AS172" s="299"/>
      <c r="AT172" s="299"/>
      <c r="AU172" s="299"/>
    </row>
    <row r="173" ht="19.5" customHeight="1">
      <c r="A173" s="276" t="s">
        <v>269</v>
      </c>
      <c r="B173" s="277">
        <v>67.339996</v>
      </c>
      <c r="C173" s="278">
        <v>68.260002</v>
      </c>
      <c r="D173" s="278">
        <v>65.959999</v>
      </c>
      <c r="E173" s="278">
        <v>67.099998</v>
      </c>
      <c r="F173" s="278">
        <v>60.811634</v>
      </c>
      <c r="G173" s="278">
        <v>6.565621E8</v>
      </c>
      <c r="H173" s="283" t="s">
        <v>269</v>
      </c>
      <c r="I173" s="278">
        <v>3.66</v>
      </c>
      <c r="J173" s="278">
        <v>3.754375</v>
      </c>
      <c r="K173" s="278">
        <v>3.504375</v>
      </c>
      <c r="L173" s="278">
        <v>3.625</v>
      </c>
      <c r="M173" s="278">
        <v>3.567357</v>
      </c>
      <c r="N173" s="278">
        <v>7.831952E8</v>
      </c>
      <c r="O173" s="278"/>
      <c r="P173" s="254">
        <f t="shared" si="26"/>
        <v>391841.5782</v>
      </c>
      <c r="Q173" s="254">
        <f t="shared" ref="Q173:Q183" si="127">Q172*K173/K172</f>
        <v>214775.6643</v>
      </c>
      <c r="R173" s="254">
        <f t="shared" ref="R173:R183" si="128">R172</f>
        <v>200526.2355</v>
      </c>
      <c r="S173" s="254">
        <f t="shared" si="29"/>
        <v>-365182.3185</v>
      </c>
      <c r="T173" s="282"/>
      <c r="U173" s="257">
        <f t="shared" si="18"/>
        <v>1.622115266</v>
      </c>
      <c r="V173" s="254">
        <f t="shared" si="19"/>
        <v>466794.2908</v>
      </c>
      <c r="W173" s="254">
        <f t="shared" si="20"/>
        <v>101611.9723</v>
      </c>
      <c r="X173" s="254">
        <f t="shared" si="21"/>
        <v>807143.478</v>
      </c>
      <c r="Y173" s="258">
        <f t="shared" si="22"/>
        <v>0.807143478</v>
      </c>
      <c r="Z173" s="334">
        <f t="shared" si="23"/>
        <v>441961.1595</v>
      </c>
      <c r="AA173" s="258">
        <f t="shared" si="24"/>
        <v>0.4419611595</v>
      </c>
      <c r="AB173" s="320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299"/>
      <c r="AR173" s="299"/>
      <c r="AS173" s="299"/>
      <c r="AT173" s="299"/>
      <c r="AU173" s="299"/>
    </row>
    <row r="174" ht="19.5" customHeight="1">
      <c r="A174" s="276" t="s">
        <v>270</v>
      </c>
      <c r="B174" s="277">
        <v>66.870003</v>
      </c>
      <c r="C174" s="278">
        <v>69.059998</v>
      </c>
      <c r="D174" s="278">
        <v>66.540001</v>
      </c>
      <c r="E174" s="278">
        <v>68.970001</v>
      </c>
      <c r="F174" s="278">
        <v>62.506378</v>
      </c>
      <c r="G174" s="278">
        <v>5.579793E8</v>
      </c>
      <c r="H174" s="283" t="s">
        <v>270</v>
      </c>
      <c r="I174" s="278">
        <v>3.600625</v>
      </c>
      <c r="J174" s="278">
        <v>3.843125</v>
      </c>
      <c r="K174" s="278">
        <v>3.565</v>
      </c>
      <c r="L174" s="278">
        <v>3.836875</v>
      </c>
      <c r="M174" s="278">
        <v>3.775863</v>
      </c>
      <c r="N174" s="278">
        <v>6.32136E8</v>
      </c>
      <c r="O174" s="278"/>
      <c r="P174" s="254">
        <f t="shared" si="26"/>
        <v>395287.1347</v>
      </c>
      <c r="Q174" s="254">
        <f t="shared" si="127"/>
        <v>218491.2411</v>
      </c>
      <c r="R174" s="254">
        <f t="shared" si="128"/>
        <v>200526.2355</v>
      </c>
      <c r="S174" s="254">
        <f t="shared" si="29"/>
        <v>-368370.5782</v>
      </c>
      <c r="T174" s="282"/>
      <c r="U174" s="257">
        <f t="shared" si="18"/>
        <v>1.61742931</v>
      </c>
      <c r="V174" s="254">
        <f t="shared" si="19"/>
        <v>469206.1803</v>
      </c>
      <c r="W174" s="254">
        <f t="shared" si="20"/>
        <v>100835.6021</v>
      </c>
      <c r="X174" s="254">
        <f t="shared" si="21"/>
        <v>814304.6113</v>
      </c>
      <c r="Y174" s="258">
        <f t="shared" si="22"/>
        <v>0.8143046113</v>
      </c>
      <c r="Z174" s="334">
        <f t="shared" si="23"/>
        <v>445934.0331</v>
      </c>
      <c r="AA174" s="258">
        <f t="shared" si="24"/>
        <v>0.4459340331</v>
      </c>
      <c r="AB174" s="320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299"/>
      <c r="AR174" s="299"/>
      <c r="AS174" s="299"/>
      <c r="AT174" s="299"/>
      <c r="AU174" s="299"/>
    </row>
    <row r="175" ht="19.5" customHeight="1">
      <c r="A175" s="276" t="s">
        <v>271</v>
      </c>
      <c r="B175" s="277">
        <v>69.019997</v>
      </c>
      <c r="C175" s="278">
        <v>70.730003</v>
      </c>
      <c r="D175" s="278">
        <v>66.879997</v>
      </c>
      <c r="E175" s="278">
        <v>70.720001</v>
      </c>
      <c r="F175" s="278">
        <v>64.2407</v>
      </c>
      <c r="G175" s="278">
        <v>8.355377E8</v>
      </c>
      <c r="H175" s="283" t="s">
        <v>271</v>
      </c>
      <c r="I175" s="278">
        <v>3.84</v>
      </c>
      <c r="J175" s="278">
        <v>4.019375</v>
      </c>
      <c r="K175" s="278">
        <v>3.59625</v>
      </c>
      <c r="L175" s="278">
        <v>4.015625</v>
      </c>
      <c r="M175" s="278">
        <v>3.960384</v>
      </c>
      <c r="N175" s="278">
        <v>8.536224E8</v>
      </c>
      <c r="O175" s="278"/>
      <c r="P175" s="254">
        <f t="shared" si="26"/>
        <v>397306.9129</v>
      </c>
      <c r="Q175" s="254">
        <f t="shared" si="127"/>
        <v>220406.4869</v>
      </c>
      <c r="R175" s="254">
        <f t="shared" si="128"/>
        <v>200526.2355</v>
      </c>
      <c r="S175" s="254">
        <f t="shared" si="29"/>
        <v>-371572.1223</v>
      </c>
      <c r="T175" s="282"/>
      <c r="U175" s="257">
        <f t="shared" si="18"/>
        <v>1.60892896</v>
      </c>
      <c r="V175" s="254">
        <f t="shared" si="19"/>
        <v>470620.0251</v>
      </c>
      <c r="W175" s="254">
        <f t="shared" si="20"/>
        <v>99047.90282</v>
      </c>
      <c r="X175" s="254">
        <f t="shared" si="21"/>
        <v>818239.6353</v>
      </c>
      <c r="Y175" s="258">
        <f t="shared" si="22"/>
        <v>0.8182396353</v>
      </c>
      <c r="Z175" s="334">
        <f t="shared" si="23"/>
        <v>446667.513</v>
      </c>
      <c r="AA175" s="258">
        <f t="shared" si="24"/>
        <v>0.446667513</v>
      </c>
      <c r="AB175" s="320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299"/>
      <c r="AM175" s="299"/>
      <c r="AN175" s="299"/>
      <c r="AO175" s="299"/>
      <c r="AP175" s="299"/>
      <c r="AQ175" s="299"/>
      <c r="AR175" s="299"/>
      <c r="AS175" s="299"/>
      <c r="AT175" s="299"/>
      <c r="AU175" s="299"/>
    </row>
    <row r="176" ht="19.5" customHeight="1">
      <c r="A176" s="276" t="s">
        <v>272</v>
      </c>
      <c r="B176" s="277">
        <v>70.739998</v>
      </c>
      <c r="C176" s="278">
        <v>74.949997</v>
      </c>
      <c r="D176" s="278">
        <v>70.25</v>
      </c>
      <c r="E176" s="278">
        <v>73.25</v>
      </c>
      <c r="F176" s="278">
        <v>66.538933</v>
      </c>
      <c r="G176" s="278">
        <v>6.804142E8</v>
      </c>
      <c r="H176" s="283" t="s">
        <v>272</v>
      </c>
      <c r="I176" s="278">
        <v>4.019375</v>
      </c>
      <c r="J176" s="278">
        <v>4.5075</v>
      </c>
      <c r="K176" s="278">
        <v>3.965</v>
      </c>
      <c r="L176" s="278">
        <v>4.30125</v>
      </c>
      <c r="M176" s="278">
        <v>4.242079</v>
      </c>
      <c r="N176" s="278">
        <v>7.738592E8</v>
      </c>
      <c r="O176" s="278"/>
      <c r="P176" s="254">
        <f t="shared" si="26"/>
        <v>417326.7327</v>
      </c>
      <c r="Q176" s="254">
        <f t="shared" si="127"/>
        <v>243006.3874</v>
      </c>
      <c r="R176" s="254">
        <f t="shared" si="128"/>
        <v>200526.2355</v>
      </c>
      <c r="S176" s="254">
        <f t="shared" si="29"/>
        <v>-374787.0061</v>
      </c>
      <c r="T176" s="282"/>
      <c r="U176" s="257">
        <f t="shared" si="18"/>
        <v>1.648544261</v>
      </c>
      <c r="V176" s="254">
        <f t="shared" si="19"/>
        <v>484633.8989</v>
      </c>
      <c r="W176" s="254">
        <f t="shared" si="20"/>
        <v>109846.8928</v>
      </c>
      <c r="X176" s="254">
        <f t="shared" si="21"/>
        <v>860859.3556</v>
      </c>
      <c r="Y176" s="258">
        <f t="shared" si="22"/>
        <v>0.8608593556</v>
      </c>
      <c r="Z176" s="334">
        <f t="shared" si="23"/>
        <v>486072.3495</v>
      </c>
      <c r="AA176" s="258">
        <f t="shared" si="24"/>
        <v>0.4860723495</v>
      </c>
      <c r="AB176" s="320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299"/>
      <c r="AM176" s="299"/>
      <c r="AN176" s="299"/>
      <c r="AO176" s="299"/>
      <c r="AP176" s="299"/>
      <c r="AQ176" s="299"/>
      <c r="AR176" s="299"/>
      <c r="AS176" s="299"/>
      <c r="AT176" s="299"/>
      <c r="AU176" s="299"/>
    </row>
    <row r="177" ht="19.5" customHeight="1">
      <c r="A177" s="276" t="s">
        <v>273</v>
      </c>
      <c r="B177" s="277">
        <v>73.260002</v>
      </c>
      <c r="C177" s="278">
        <v>73.82</v>
      </c>
      <c r="D177" s="278">
        <v>69.150002</v>
      </c>
      <c r="E177" s="278">
        <v>71.269997</v>
      </c>
      <c r="F177" s="278">
        <v>64.740334</v>
      </c>
      <c r="G177" s="278">
        <v>7.485616E8</v>
      </c>
      <c r="H177" s="283" t="s">
        <v>273</v>
      </c>
      <c r="I177" s="278">
        <v>4.30875</v>
      </c>
      <c r="J177" s="278">
        <v>4.37</v>
      </c>
      <c r="K177" s="278">
        <v>3.84875</v>
      </c>
      <c r="L177" s="278">
        <v>4.07875</v>
      </c>
      <c r="M177" s="278">
        <v>4.022641</v>
      </c>
      <c r="N177" s="278">
        <v>8.854848E8</v>
      </c>
      <c r="O177" s="278"/>
      <c r="P177" s="254">
        <f t="shared" si="26"/>
        <v>410792.0911</v>
      </c>
      <c r="Q177" s="254">
        <f t="shared" si="127"/>
        <v>235881.673</v>
      </c>
      <c r="R177" s="254">
        <f t="shared" si="128"/>
        <v>200526.2355</v>
      </c>
      <c r="S177" s="254">
        <f t="shared" si="29"/>
        <v>-378015.2853</v>
      </c>
      <c r="T177" s="282"/>
      <c r="U177" s="257">
        <f t="shared" si="18"/>
        <v>1.617178856</v>
      </c>
      <c r="V177" s="254">
        <f t="shared" si="19"/>
        <v>480059.6498</v>
      </c>
      <c r="W177" s="254">
        <f t="shared" si="20"/>
        <v>102044.3645</v>
      </c>
      <c r="X177" s="254">
        <f t="shared" si="21"/>
        <v>847199.9996</v>
      </c>
      <c r="Y177" s="258">
        <f t="shared" si="22"/>
        <v>0.8471999996</v>
      </c>
      <c r="Z177" s="334">
        <f t="shared" si="23"/>
        <v>469184.7143</v>
      </c>
      <c r="AA177" s="258">
        <f t="shared" si="24"/>
        <v>0.4691847143</v>
      </c>
      <c r="AB177" s="320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299"/>
      <c r="AM177" s="299"/>
      <c r="AN177" s="299"/>
      <c r="AO177" s="299"/>
      <c r="AP177" s="299"/>
      <c r="AQ177" s="299"/>
      <c r="AR177" s="299"/>
      <c r="AS177" s="299"/>
      <c r="AT177" s="299"/>
      <c r="AU177" s="299"/>
    </row>
    <row r="178" ht="19.5" customHeight="1">
      <c r="A178" s="276" t="s">
        <v>274</v>
      </c>
      <c r="B178" s="277">
        <v>71.75</v>
      </c>
      <c r="C178" s="278">
        <v>76.209999</v>
      </c>
      <c r="D178" s="278">
        <v>71.349998</v>
      </c>
      <c r="E178" s="278">
        <v>75.769997</v>
      </c>
      <c r="F178" s="278">
        <v>69.045784</v>
      </c>
      <c r="G178" s="278">
        <v>5.816957E8</v>
      </c>
      <c r="H178" s="283" t="s">
        <v>274</v>
      </c>
      <c r="I178" s="278">
        <v>4.141875</v>
      </c>
      <c r="J178" s="278">
        <v>4.66375</v>
      </c>
      <c r="K178" s="278">
        <v>4.09625</v>
      </c>
      <c r="L178" s="278">
        <v>4.61125</v>
      </c>
      <c r="M178" s="278">
        <v>4.547815</v>
      </c>
      <c r="N178" s="278">
        <v>5.136864E8</v>
      </c>
      <c r="O178" s="278"/>
      <c r="P178" s="254">
        <f t="shared" si="26"/>
        <v>423861.3743</v>
      </c>
      <c r="Q178" s="254">
        <f t="shared" si="127"/>
        <v>251050.4198</v>
      </c>
      <c r="R178" s="254">
        <f t="shared" si="128"/>
        <v>200526.2355</v>
      </c>
      <c r="S178" s="254">
        <f t="shared" si="29"/>
        <v>-381257.0157</v>
      </c>
      <c r="T178" s="282"/>
      <c r="U178" s="257">
        <f t="shared" si="18"/>
        <v>1.637707856</v>
      </c>
      <c r="V178" s="254">
        <f t="shared" si="19"/>
        <v>489208.1481</v>
      </c>
      <c r="W178" s="254">
        <f t="shared" si="20"/>
        <v>107951.1324</v>
      </c>
      <c r="X178" s="254">
        <f t="shared" si="21"/>
        <v>875438.0295</v>
      </c>
      <c r="Y178" s="258">
        <f t="shared" si="22"/>
        <v>0.8754380295</v>
      </c>
      <c r="Z178" s="334">
        <f t="shared" si="23"/>
        <v>494181.0139</v>
      </c>
      <c r="AA178" s="258">
        <f t="shared" si="24"/>
        <v>0.4941810139</v>
      </c>
      <c r="AB178" s="320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299"/>
      <c r="AM178" s="299"/>
      <c r="AN178" s="299"/>
      <c r="AO178" s="299"/>
      <c r="AP178" s="299"/>
      <c r="AQ178" s="299"/>
      <c r="AR178" s="299"/>
      <c r="AS178" s="299"/>
      <c r="AT178" s="299"/>
      <c r="AU178" s="299"/>
    </row>
    <row r="179" ht="19.5" customHeight="1">
      <c r="A179" s="276" t="s">
        <v>275</v>
      </c>
      <c r="B179" s="277">
        <v>76.290001</v>
      </c>
      <c r="C179" s="278">
        <v>77.279999</v>
      </c>
      <c r="D179" s="278">
        <v>74.959999</v>
      </c>
      <c r="E179" s="278">
        <v>75.470001</v>
      </c>
      <c r="F179" s="278">
        <v>68.772423</v>
      </c>
      <c r="G179" s="278">
        <v>5.292455E8</v>
      </c>
      <c r="H179" s="283" t="s">
        <v>275</v>
      </c>
      <c r="I179" s="278">
        <v>4.674375</v>
      </c>
      <c r="J179" s="278">
        <v>4.793125</v>
      </c>
      <c r="K179" s="278">
        <v>4.505</v>
      </c>
      <c r="L179" s="278">
        <v>4.563125</v>
      </c>
      <c r="M179" s="278">
        <v>4.500352</v>
      </c>
      <c r="N179" s="278">
        <v>6.56376E8</v>
      </c>
      <c r="O179" s="278"/>
      <c r="P179" s="254">
        <f t="shared" si="26"/>
        <v>445306.9248</v>
      </c>
      <c r="Q179" s="254">
        <f t="shared" si="127"/>
        <v>276101.8348</v>
      </c>
      <c r="R179" s="254">
        <f t="shared" si="128"/>
        <v>200526.2355</v>
      </c>
      <c r="S179" s="254">
        <f t="shared" si="29"/>
        <v>-384512.2532</v>
      </c>
      <c r="T179" s="282"/>
      <c r="U179" s="257">
        <f t="shared" si="18"/>
        <v>1.679616592</v>
      </c>
      <c r="V179" s="254">
        <f t="shared" si="19"/>
        <v>504220.0334</v>
      </c>
      <c r="W179" s="254">
        <f t="shared" si="20"/>
        <v>119707.7802</v>
      </c>
      <c r="X179" s="254">
        <f t="shared" si="21"/>
        <v>921934.9951</v>
      </c>
      <c r="Y179" s="258">
        <f t="shared" si="22"/>
        <v>0.9219349951</v>
      </c>
      <c r="Z179" s="334">
        <f t="shared" si="23"/>
        <v>537422.7419</v>
      </c>
      <c r="AA179" s="258">
        <f t="shared" si="24"/>
        <v>0.5374227419</v>
      </c>
      <c r="AB179" s="320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299"/>
      <c r="AU179" s="299"/>
    </row>
    <row r="180" ht="19.5" customHeight="1">
      <c r="A180" s="276" t="s">
        <v>276</v>
      </c>
      <c r="B180" s="277">
        <v>76.089996</v>
      </c>
      <c r="C180" s="278">
        <v>79.690002</v>
      </c>
      <c r="D180" s="278">
        <v>75.540001</v>
      </c>
      <c r="E180" s="278">
        <v>78.879997</v>
      </c>
      <c r="F180" s="278">
        <v>71.879791</v>
      </c>
      <c r="G180" s="278">
        <v>5.039888E8</v>
      </c>
      <c r="H180" s="283" t="s">
        <v>276</v>
      </c>
      <c r="I180" s="278">
        <v>4.640625</v>
      </c>
      <c r="J180" s="278">
        <v>5.09375</v>
      </c>
      <c r="K180" s="278">
        <v>4.575</v>
      </c>
      <c r="L180" s="278">
        <v>4.999375</v>
      </c>
      <c r="M180" s="278">
        <v>4.9306</v>
      </c>
      <c r="N180" s="278">
        <v>5.019808E8</v>
      </c>
      <c r="O180" s="278"/>
      <c r="P180" s="254">
        <f t="shared" si="26"/>
        <v>448752.4812</v>
      </c>
      <c r="Q180" s="254">
        <f t="shared" si="127"/>
        <v>280391.9854</v>
      </c>
      <c r="R180" s="254">
        <f t="shared" si="128"/>
        <v>200526.2355</v>
      </c>
      <c r="S180" s="254">
        <f t="shared" si="29"/>
        <v>-387781.0543</v>
      </c>
      <c r="T180" s="282"/>
      <c r="U180" s="257">
        <f t="shared" si="18"/>
        <v>1.674343575</v>
      </c>
      <c r="V180" s="254">
        <f t="shared" si="19"/>
        <v>506631.9229</v>
      </c>
      <c r="W180" s="254">
        <f t="shared" si="20"/>
        <v>118850.8686</v>
      </c>
      <c r="X180" s="254">
        <f t="shared" si="21"/>
        <v>929670.7021</v>
      </c>
      <c r="Y180" s="258">
        <f t="shared" si="22"/>
        <v>0.9296707021</v>
      </c>
      <c r="Z180" s="334">
        <f t="shared" si="23"/>
        <v>541889.6479</v>
      </c>
      <c r="AA180" s="258">
        <f t="shared" si="24"/>
        <v>0.5418896479</v>
      </c>
      <c r="AB180" s="320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299"/>
      <c r="AM180" s="299"/>
      <c r="AN180" s="299"/>
      <c r="AO180" s="299"/>
      <c r="AP180" s="299"/>
      <c r="AQ180" s="299"/>
      <c r="AR180" s="299"/>
      <c r="AS180" s="299"/>
      <c r="AT180" s="299"/>
      <c r="AU180" s="299"/>
    </row>
    <row r="181" ht="19.5" customHeight="1">
      <c r="A181" s="276" t="s">
        <v>277</v>
      </c>
      <c r="B181" s="277">
        <v>78.889999</v>
      </c>
      <c r="C181" s="278">
        <v>83.489998</v>
      </c>
      <c r="D181" s="278">
        <v>76.349998</v>
      </c>
      <c r="E181" s="278">
        <v>82.790001</v>
      </c>
      <c r="F181" s="278">
        <v>75.669327</v>
      </c>
      <c r="G181" s="278">
        <v>8.173537E8</v>
      </c>
      <c r="H181" s="283" t="s">
        <v>277</v>
      </c>
      <c r="I181" s="278">
        <v>5.01</v>
      </c>
      <c r="J181" s="278">
        <v>5.595</v>
      </c>
      <c r="K181" s="278">
        <v>4.68875</v>
      </c>
      <c r="L181" s="278">
        <v>5.5025</v>
      </c>
      <c r="M181" s="278">
        <v>5.426805</v>
      </c>
      <c r="N181" s="278">
        <v>9.615136E8</v>
      </c>
      <c r="O181" s="278"/>
      <c r="P181" s="254">
        <f t="shared" si="26"/>
        <v>453564.3446</v>
      </c>
      <c r="Q181" s="254">
        <f t="shared" si="127"/>
        <v>287363.4802</v>
      </c>
      <c r="R181" s="254">
        <f t="shared" si="128"/>
        <v>200526.2355</v>
      </c>
      <c r="S181" s="254">
        <f t="shared" si="29"/>
        <v>-391063.4753</v>
      </c>
      <c r="T181" s="282"/>
      <c r="U181" s="257">
        <f t="shared" si="18"/>
        <v>1.672594403</v>
      </c>
      <c r="V181" s="254">
        <f t="shared" si="19"/>
        <v>510000.2273</v>
      </c>
      <c r="W181" s="254">
        <f t="shared" si="20"/>
        <v>118936.7519</v>
      </c>
      <c r="X181" s="254">
        <f t="shared" si="21"/>
        <v>941454.0602</v>
      </c>
      <c r="Y181" s="258">
        <f t="shared" si="22"/>
        <v>0.9414540602</v>
      </c>
      <c r="Z181" s="334">
        <f t="shared" si="23"/>
        <v>550390.5849</v>
      </c>
      <c r="AA181" s="258">
        <f t="shared" si="24"/>
        <v>0.5503905849</v>
      </c>
      <c r="AB181" s="320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299"/>
      <c r="AM181" s="299"/>
      <c r="AN181" s="299"/>
      <c r="AO181" s="299"/>
      <c r="AP181" s="299"/>
      <c r="AQ181" s="299"/>
      <c r="AR181" s="299"/>
      <c r="AS181" s="299"/>
      <c r="AT181" s="299"/>
      <c r="AU181" s="299"/>
    </row>
    <row r="182" ht="19.5" customHeight="1">
      <c r="A182" s="276" t="s">
        <v>278</v>
      </c>
      <c r="B182" s="277">
        <v>83.07</v>
      </c>
      <c r="C182" s="278">
        <v>85.839996</v>
      </c>
      <c r="D182" s="278">
        <v>81.370003</v>
      </c>
      <c r="E182" s="278">
        <v>85.730003</v>
      </c>
      <c r="F182" s="278">
        <v>78.356483</v>
      </c>
      <c r="G182" s="278">
        <v>5.423394E8</v>
      </c>
      <c r="H182" s="283" t="s">
        <v>278</v>
      </c>
      <c r="I182" s="278">
        <v>5.535</v>
      </c>
      <c r="J182" s="278">
        <v>5.905625</v>
      </c>
      <c r="K182" s="278">
        <v>5.31375</v>
      </c>
      <c r="L182" s="278">
        <v>5.8825</v>
      </c>
      <c r="M182" s="278">
        <v>5.801578</v>
      </c>
      <c r="N182" s="278">
        <v>9.258976E8</v>
      </c>
      <c r="O182" s="278"/>
      <c r="P182" s="254">
        <f t="shared" si="26"/>
        <v>483386.1564</v>
      </c>
      <c r="Q182" s="254">
        <f t="shared" si="127"/>
        <v>325668.3962</v>
      </c>
      <c r="R182" s="254">
        <f t="shared" si="128"/>
        <v>200526.2355</v>
      </c>
      <c r="S182" s="254">
        <f t="shared" si="29"/>
        <v>-394359.5731</v>
      </c>
      <c r="T182" s="282"/>
      <c r="U182" s="257">
        <f t="shared" si="18"/>
        <v>1.734235552</v>
      </c>
      <c r="V182" s="254">
        <f t="shared" si="19"/>
        <v>530875.4956</v>
      </c>
      <c r="W182" s="254">
        <f t="shared" si="20"/>
        <v>136515.9224</v>
      </c>
      <c r="X182" s="254">
        <f t="shared" si="21"/>
        <v>1009580.788</v>
      </c>
      <c r="Y182" s="258">
        <f t="shared" si="22"/>
        <v>1.009580788</v>
      </c>
      <c r="Z182" s="334">
        <f t="shared" si="23"/>
        <v>615221.215</v>
      </c>
      <c r="AA182" s="258">
        <f t="shared" si="24"/>
        <v>0.615221215</v>
      </c>
      <c r="AB182" s="320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299"/>
      <c r="AM182" s="299"/>
      <c r="AN182" s="299"/>
      <c r="AO182" s="299"/>
      <c r="AP182" s="299"/>
      <c r="AQ182" s="299"/>
      <c r="AR182" s="299"/>
      <c r="AS182" s="299"/>
      <c r="AT182" s="299"/>
      <c r="AU182" s="299"/>
    </row>
    <row r="183" ht="19.5" customHeight="1">
      <c r="A183" s="276" t="s">
        <v>279</v>
      </c>
      <c r="B183" s="337">
        <v>85.830002</v>
      </c>
      <c r="C183" s="338">
        <v>87.959999</v>
      </c>
      <c r="D183" s="338">
        <v>84.050003</v>
      </c>
      <c r="E183" s="338">
        <v>87.959999</v>
      </c>
      <c r="F183" s="338">
        <v>80.394691</v>
      </c>
      <c r="G183" s="338">
        <v>6.516492E8</v>
      </c>
      <c r="H183" s="340" t="s">
        <v>279</v>
      </c>
      <c r="I183" s="338">
        <v>5.90375</v>
      </c>
      <c r="J183" s="338">
        <v>6.225</v>
      </c>
      <c r="K183" s="338">
        <v>5.65125</v>
      </c>
      <c r="L183" s="338">
        <v>6.225</v>
      </c>
      <c r="M183" s="338">
        <v>6.139365</v>
      </c>
      <c r="N183" s="338">
        <v>8.507456E8</v>
      </c>
      <c r="O183" s="338"/>
      <c r="P183" s="254">
        <f t="shared" si="26"/>
        <v>499306.9485</v>
      </c>
      <c r="Q183" s="254">
        <f t="shared" si="127"/>
        <v>346353.0509</v>
      </c>
      <c r="R183" s="254">
        <f t="shared" si="128"/>
        <v>200526.2355</v>
      </c>
      <c r="S183" s="254">
        <f t="shared" si="29"/>
        <v>-397669.4047</v>
      </c>
      <c r="T183" s="339">
        <f>(P183-P171)/P171</f>
        <v>0.3219565957</v>
      </c>
      <c r="U183" s="257">
        <f t="shared" si="18"/>
        <v>1.759836627</v>
      </c>
      <c r="V183" s="254">
        <f t="shared" si="19"/>
        <v>542020.05</v>
      </c>
      <c r="W183" s="254">
        <f t="shared" si="20"/>
        <v>144350.6453</v>
      </c>
      <c r="X183" s="254">
        <f t="shared" si="21"/>
        <v>1046186.235</v>
      </c>
      <c r="Y183" s="258">
        <f t="shared" si="22"/>
        <v>1.046186235</v>
      </c>
      <c r="Z183" s="334">
        <f t="shared" si="23"/>
        <v>648516.8302</v>
      </c>
      <c r="AA183" s="258">
        <f t="shared" si="24"/>
        <v>0.6485168302</v>
      </c>
      <c r="AB183" s="320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299"/>
      <c r="AM183" s="299"/>
      <c r="AN183" s="299"/>
      <c r="AO183" s="299"/>
      <c r="AP183" s="299"/>
      <c r="AQ183" s="299"/>
      <c r="AR183" s="299"/>
      <c r="AS183" s="299"/>
      <c r="AT183" s="299"/>
      <c r="AU183" s="299"/>
    </row>
    <row r="184" ht="19.5" customHeight="1">
      <c r="A184" s="276" t="s">
        <v>280</v>
      </c>
      <c r="B184" s="277">
        <v>87.550003</v>
      </c>
      <c r="C184" s="278">
        <v>89.0</v>
      </c>
      <c r="D184" s="278">
        <v>84.760002</v>
      </c>
      <c r="E184" s="278">
        <v>86.269997</v>
      </c>
      <c r="F184" s="278">
        <v>79.100487</v>
      </c>
      <c r="G184" s="278">
        <v>8.317327E8</v>
      </c>
      <c r="H184" s="283" t="s">
        <v>280</v>
      </c>
      <c r="I184" s="278">
        <v>6.17</v>
      </c>
      <c r="J184" s="278">
        <v>6.363125</v>
      </c>
      <c r="K184" s="278">
        <v>5.766875</v>
      </c>
      <c r="L184" s="278">
        <v>5.97125</v>
      </c>
      <c r="M184" s="278">
        <v>5.889106</v>
      </c>
      <c r="N184" s="278">
        <v>1.1935552E9</v>
      </c>
      <c r="O184" s="278"/>
      <c r="P184" s="254">
        <f t="shared" si="26"/>
        <v>503524.7644</v>
      </c>
      <c r="Q184" s="254">
        <f>((Q183+R183)/2)*K184/K183</f>
        <v>279034.2388</v>
      </c>
      <c r="R184" s="254">
        <f>(Q183+R183)/2</f>
        <v>273439.6432</v>
      </c>
      <c r="S184" s="254">
        <f t="shared" si="29"/>
        <v>-400993.0272</v>
      </c>
      <c r="T184" s="282"/>
      <c r="U184" s="257">
        <f t="shared" si="18"/>
        <v>1.937600793</v>
      </c>
      <c r="V184" s="254">
        <f t="shared" si="19"/>
        <v>614969.3925</v>
      </c>
      <c r="W184" s="254">
        <f t="shared" si="20"/>
        <v>213976.3653</v>
      </c>
      <c r="X184" s="254">
        <f t="shared" si="21"/>
        <v>1055998.646</v>
      </c>
      <c r="Y184" s="258">
        <f t="shared" si="22"/>
        <v>1.055998646</v>
      </c>
      <c r="Z184" s="334">
        <f t="shared" si="23"/>
        <v>655005.6192</v>
      </c>
      <c r="AA184" s="258">
        <f t="shared" si="24"/>
        <v>0.6550056192</v>
      </c>
      <c r="AB184" s="320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299"/>
      <c r="AM184" s="299"/>
      <c r="AN184" s="299"/>
      <c r="AO184" s="299"/>
      <c r="AP184" s="299"/>
      <c r="AQ184" s="299"/>
      <c r="AR184" s="299"/>
      <c r="AS184" s="299"/>
      <c r="AT184" s="299"/>
      <c r="AU184" s="299"/>
    </row>
    <row r="185" ht="19.5" customHeight="1">
      <c r="A185" s="276" t="s">
        <v>281</v>
      </c>
      <c r="B185" s="277">
        <v>86.110001</v>
      </c>
      <c r="C185" s="278">
        <v>90.959999</v>
      </c>
      <c r="D185" s="278">
        <v>83.739998</v>
      </c>
      <c r="E185" s="278">
        <v>90.339996</v>
      </c>
      <c r="F185" s="278">
        <v>82.832245</v>
      </c>
      <c r="G185" s="278">
        <v>7.135587E8</v>
      </c>
      <c r="H185" s="283" t="s">
        <v>281</v>
      </c>
      <c r="I185" s="278">
        <v>5.953125</v>
      </c>
      <c r="J185" s="278">
        <v>6.67625</v>
      </c>
      <c r="K185" s="278">
        <v>5.620625</v>
      </c>
      <c r="L185" s="278">
        <v>6.58375</v>
      </c>
      <c r="M185" s="278">
        <v>6.493181</v>
      </c>
      <c r="N185" s="278">
        <v>9.816912E8</v>
      </c>
      <c r="O185" s="278"/>
      <c r="P185" s="254">
        <f t="shared" si="26"/>
        <v>497465.3347</v>
      </c>
      <c r="Q185" s="254">
        <f t="shared" ref="Q185:Q195" si="129">Q184*K185/K184</f>
        <v>271957.8314</v>
      </c>
      <c r="R185" s="254">
        <f t="shared" ref="R185:R195" si="130">R184</f>
        <v>273439.6432</v>
      </c>
      <c r="S185" s="254">
        <f t="shared" si="29"/>
        <v>-404330.4982</v>
      </c>
      <c r="T185" s="282"/>
      <c r="U185" s="257">
        <f t="shared" si="18"/>
        <v>1.906620899</v>
      </c>
      <c r="V185" s="254">
        <f t="shared" si="19"/>
        <v>610727.7917</v>
      </c>
      <c r="W185" s="254">
        <f t="shared" si="20"/>
        <v>206397.2935</v>
      </c>
      <c r="X185" s="254">
        <f t="shared" si="21"/>
        <v>1042862.809</v>
      </c>
      <c r="Y185" s="258">
        <f t="shared" si="22"/>
        <v>1.042862809</v>
      </c>
      <c r="Z185" s="334">
        <f t="shared" si="23"/>
        <v>638532.311</v>
      </c>
      <c r="AA185" s="258">
        <f t="shared" si="24"/>
        <v>0.638532311</v>
      </c>
      <c r="AB185" s="320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299"/>
      <c r="AM185" s="299"/>
      <c r="AN185" s="299"/>
      <c r="AO185" s="299"/>
      <c r="AP185" s="299"/>
      <c r="AQ185" s="299"/>
      <c r="AR185" s="299"/>
      <c r="AS185" s="299"/>
      <c r="AT185" s="299"/>
      <c r="AU185" s="299"/>
    </row>
    <row r="186" ht="19.5" customHeight="1">
      <c r="A186" s="276" t="s">
        <v>282</v>
      </c>
      <c r="B186" s="277">
        <v>89.489998</v>
      </c>
      <c r="C186" s="278">
        <v>91.360001</v>
      </c>
      <c r="D186" s="278">
        <v>86.400002</v>
      </c>
      <c r="E186" s="278">
        <v>87.669998</v>
      </c>
      <c r="F186" s="278">
        <v>80.717819</v>
      </c>
      <c r="G186" s="278">
        <v>8.093454E8</v>
      </c>
      <c r="H186" s="283" t="s">
        <v>282</v>
      </c>
      <c r="I186" s="278">
        <v>6.45875</v>
      </c>
      <c r="J186" s="278">
        <v>6.731875</v>
      </c>
      <c r="K186" s="278">
        <v>6.040625</v>
      </c>
      <c r="L186" s="278">
        <v>6.215625</v>
      </c>
      <c r="M186" s="278">
        <v>6.130119</v>
      </c>
      <c r="N186" s="278">
        <v>1.3196624E9</v>
      </c>
      <c r="O186" s="278"/>
      <c r="P186" s="254">
        <f t="shared" si="26"/>
        <v>513267.3386</v>
      </c>
      <c r="Q186" s="254">
        <f t="shared" si="129"/>
        <v>292279.8221</v>
      </c>
      <c r="R186" s="254">
        <f t="shared" si="130"/>
        <v>273439.6432</v>
      </c>
      <c r="S186" s="254">
        <f t="shared" si="29"/>
        <v>-407681.8752</v>
      </c>
      <c r="T186" s="282"/>
      <c r="U186" s="257">
        <f t="shared" si="18"/>
        <v>1.929708014</v>
      </c>
      <c r="V186" s="254">
        <f t="shared" si="19"/>
        <v>621789.1945</v>
      </c>
      <c r="W186" s="254">
        <f t="shared" si="20"/>
        <v>214107.3192</v>
      </c>
      <c r="X186" s="254">
        <f t="shared" si="21"/>
        <v>1078986.804</v>
      </c>
      <c r="Y186" s="258">
        <f t="shared" si="22"/>
        <v>1.078986804</v>
      </c>
      <c r="Z186" s="334">
        <f t="shared" si="23"/>
        <v>671304.9287</v>
      </c>
      <c r="AA186" s="258">
        <f t="shared" si="24"/>
        <v>0.6713049287</v>
      </c>
      <c r="AB186" s="320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299"/>
      <c r="AM186" s="299"/>
      <c r="AN186" s="299"/>
      <c r="AO186" s="299"/>
      <c r="AP186" s="299"/>
      <c r="AQ186" s="299"/>
      <c r="AR186" s="299"/>
      <c r="AS186" s="299"/>
      <c r="AT186" s="299"/>
      <c r="AU186" s="299"/>
    </row>
    <row r="187" ht="19.5" customHeight="1">
      <c r="A187" s="276" t="s">
        <v>283</v>
      </c>
      <c r="B187" s="277">
        <v>88.099998</v>
      </c>
      <c r="C187" s="278">
        <v>89.68</v>
      </c>
      <c r="D187" s="278">
        <v>83.279999</v>
      </c>
      <c r="E187" s="278">
        <v>87.389999</v>
      </c>
      <c r="F187" s="278">
        <v>80.64402</v>
      </c>
      <c r="G187" s="278">
        <v>1.1413982E9</v>
      </c>
      <c r="H187" s="283" t="s">
        <v>283</v>
      </c>
      <c r="I187" s="278">
        <v>6.275</v>
      </c>
      <c r="J187" s="278">
        <v>6.50125</v>
      </c>
      <c r="K187" s="278">
        <v>5.5875</v>
      </c>
      <c r="L187" s="278">
        <v>6.148125</v>
      </c>
      <c r="M187" s="278">
        <v>6.063548</v>
      </c>
      <c r="N187" s="278">
        <v>1.2642224E9</v>
      </c>
      <c r="O187" s="278"/>
      <c r="P187" s="254">
        <f t="shared" si="26"/>
        <v>494732.6673</v>
      </c>
      <c r="Q187" s="254">
        <f t="shared" si="129"/>
        <v>270355.0553</v>
      </c>
      <c r="R187" s="254">
        <f t="shared" si="130"/>
        <v>273439.6432</v>
      </c>
      <c r="S187" s="254">
        <f t="shared" si="29"/>
        <v>-411047.2164</v>
      </c>
      <c r="T187" s="282"/>
      <c r="U187" s="257">
        <f t="shared" si="18"/>
        <v>1.868817693</v>
      </c>
      <c r="V187" s="254">
        <f t="shared" si="19"/>
        <v>608814.9246</v>
      </c>
      <c r="W187" s="254">
        <f t="shared" si="20"/>
        <v>197767.7082</v>
      </c>
      <c r="X187" s="254">
        <f t="shared" si="21"/>
        <v>1038527.366</v>
      </c>
      <c r="Y187" s="258">
        <f t="shared" si="22"/>
        <v>1.038527366</v>
      </c>
      <c r="Z187" s="334">
        <f t="shared" si="23"/>
        <v>627480.1494</v>
      </c>
      <c r="AA187" s="258">
        <f t="shared" si="24"/>
        <v>0.6274801494</v>
      </c>
      <c r="AB187" s="320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299"/>
      <c r="AM187" s="299"/>
      <c r="AN187" s="299"/>
      <c r="AO187" s="299"/>
      <c r="AP187" s="299"/>
      <c r="AQ187" s="299"/>
      <c r="AR187" s="299"/>
      <c r="AS187" s="299"/>
      <c r="AT187" s="299"/>
      <c r="AU187" s="299"/>
    </row>
    <row r="188" ht="19.5" customHeight="1">
      <c r="A188" s="276" t="s">
        <v>284</v>
      </c>
      <c r="B188" s="277">
        <v>87.529999</v>
      </c>
      <c r="C188" s="278">
        <v>91.449997</v>
      </c>
      <c r="D188" s="278">
        <v>85.529999</v>
      </c>
      <c r="E188" s="278">
        <v>91.309998</v>
      </c>
      <c r="F188" s="278">
        <v>84.261452</v>
      </c>
      <c r="G188" s="278">
        <v>7.891937E8</v>
      </c>
      <c r="H188" s="283" t="s">
        <v>284</v>
      </c>
      <c r="I188" s="278">
        <v>6.163125</v>
      </c>
      <c r="J188" s="278">
        <v>6.72125</v>
      </c>
      <c r="K188" s="278">
        <v>5.8875</v>
      </c>
      <c r="L188" s="278">
        <v>6.700625</v>
      </c>
      <c r="M188" s="278">
        <v>6.608448</v>
      </c>
      <c r="N188" s="278">
        <v>6.280752E8</v>
      </c>
      <c r="O188" s="278"/>
      <c r="P188" s="254">
        <f t="shared" si="26"/>
        <v>508099.004</v>
      </c>
      <c r="Q188" s="254">
        <f t="shared" si="129"/>
        <v>284870.763</v>
      </c>
      <c r="R188" s="254">
        <f t="shared" si="130"/>
        <v>273439.6432</v>
      </c>
      <c r="S188" s="254">
        <f t="shared" si="29"/>
        <v>-414426.5798</v>
      </c>
      <c r="T188" s="282"/>
      <c r="U188" s="257">
        <f t="shared" si="18"/>
        <v>1.885831376</v>
      </c>
      <c r="V188" s="254">
        <f t="shared" si="19"/>
        <v>618171.3602</v>
      </c>
      <c r="W188" s="254">
        <f t="shared" si="20"/>
        <v>203744.7804</v>
      </c>
      <c r="X188" s="254">
        <f t="shared" si="21"/>
        <v>1066409.41</v>
      </c>
      <c r="Y188" s="258">
        <f t="shared" si="22"/>
        <v>1.06640941</v>
      </c>
      <c r="Z188" s="334">
        <f t="shared" si="23"/>
        <v>651982.8303</v>
      </c>
      <c r="AA188" s="258">
        <f t="shared" si="24"/>
        <v>0.6519828303</v>
      </c>
      <c r="AB188" s="320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299"/>
      <c r="AM188" s="299"/>
      <c r="AN188" s="299"/>
      <c r="AO188" s="299"/>
      <c r="AP188" s="299"/>
      <c r="AQ188" s="299"/>
      <c r="AR188" s="299"/>
      <c r="AS188" s="299"/>
      <c r="AT188" s="299"/>
      <c r="AU188" s="299"/>
    </row>
    <row r="189" ht="19.5" customHeight="1">
      <c r="A189" s="276" t="s">
        <v>285</v>
      </c>
      <c r="B189" s="277">
        <v>91.419998</v>
      </c>
      <c r="C189" s="278">
        <v>94.139999</v>
      </c>
      <c r="D189" s="278">
        <v>90.639999</v>
      </c>
      <c r="E189" s="278">
        <v>93.910004</v>
      </c>
      <c r="F189" s="278">
        <v>86.660728</v>
      </c>
      <c r="G189" s="278">
        <v>5.670129E8</v>
      </c>
      <c r="H189" s="283" t="s">
        <v>285</v>
      </c>
      <c r="I189" s="278">
        <v>6.715625</v>
      </c>
      <c r="J189" s="278">
        <v>7.139375</v>
      </c>
      <c r="K189" s="278">
        <v>6.601875</v>
      </c>
      <c r="L189" s="278">
        <v>7.10625</v>
      </c>
      <c r="M189" s="278">
        <v>7.008492</v>
      </c>
      <c r="N189" s="278">
        <v>3.869664E8</v>
      </c>
      <c r="O189" s="278"/>
      <c r="P189" s="254">
        <f t="shared" si="26"/>
        <v>538455.4396</v>
      </c>
      <c r="Q189" s="254">
        <f t="shared" si="129"/>
        <v>319436.2919</v>
      </c>
      <c r="R189" s="254">
        <f t="shared" si="130"/>
        <v>273439.6432</v>
      </c>
      <c r="S189" s="254">
        <f t="shared" si="29"/>
        <v>-417820.0239</v>
      </c>
      <c r="T189" s="282"/>
      <c r="U189" s="257">
        <f t="shared" si="18"/>
        <v>1.943169394</v>
      </c>
      <c r="V189" s="254">
        <f t="shared" si="19"/>
        <v>639420.8652</v>
      </c>
      <c r="W189" s="254">
        <f t="shared" si="20"/>
        <v>221600.8413</v>
      </c>
      <c r="X189" s="254">
        <f t="shared" si="21"/>
        <v>1131331.375</v>
      </c>
      <c r="Y189" s="258">
        <f t="shared" si="22"/>
        <v>1.131331375</v>
      </c>
      <c r="Z189" s="334">
        <f t="shared" si="23"/>
        <v>713511.3508</v>
      </c>
      <c r="AA189" s="258">
        <f t="shared" si="24"/>
        <v>0.7135113508</v>
      </c>
      <c r="AB189" s="320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299"/>
      <c r="AM189" s="299"/>
      <c r="AN189" s="299"/>
      <c r="AO189" s="299"/>
      <c r="AP189" s="299"/>
      <c r="AQ189" s="299"/>
      <c r="AR189" s="299"/>
      <c r="AS189" s="299"/>
      <c r="AT189" s="299"/>
      <c r="AU189" s="299"/>
    </row>
    <row r="190" ht="19.5" customHeight="1">
      <c r="A190" s="276" t="s">
        <v>286</v>
      </c>
      <c r="B190" s="277">
        <v>94.239998</v>
      </c>
      <c r="C190" s="278">
        <v>97.510002</v>
      </c>
      <c r="D190" s="278">
        <v>93.629997</v>
      </c>
      <c r="E190" s="278">
        <v>95.019997</v>
      </c>
      <c r="F190" s="278">
        <v>87.920654</v>
      </c>
      <c r="G190" s="278">
        <v>6.615304E8</v>
      </c>
      <c r="H190" s="283" t="s">
        <v>286</v>
      </c>
      <c r="I190" s="278">
        <v>7.150625</v>
      </c>
      <c r="J190" s="278">
        <v>7.64625</v>
      </c>
      <c r="K190" s="278">
        <v>7.05625</v>
      </c>
      <c r="L190" s="278">
        <v>7.255</v>
      </c>
      <c r="M190" s="278">
        <v>7.166822</v>
      </c>
      <c r="N190" s="278">
        <v>4.590912E8</v>
      </c>
      <c r="O190" s="278"/>
      <c r="P190" s="254">
        <f t="shared" si="26"/>
        <v>556217.804</v>
      </c>
      <c r="Q190" s="254">
        <f t="shared" si="129"/>
        <v>341421.5408</v>
      </c>
      <c r="R190" s="254">
        <f t="shared" si="130"/>
        <v>273439.6432</v>
      </c>
      <c r="S190" s="254">
        <f t="shared" si="29"/>
        <v>-421227.6073</v>
      </c>
      <c r="T190" s="282"/>
      <c r="U190" s="257">
        <f t="shared" si="18"/>
        <v>1.969617928</v>
      </c>
      <c r="V190" s="254">
        <f t="shared" si="19"/>
        <v>651854.5202</v>
      </c>
      <c r="W190" s="254">
        <f t="shared" si="20"/>
        <v>230626.9129</v>
      </c>
      <c r="X190" s="254">
        <f t="shared" si="21"/>
        <v>1171078.988</v>
      </c>
      <c r="Y190" s="258">
        <f t="shared" si="22"/>
        <v>1.171078988</v>
      </c>
      <c r="Z190" s="334">
        <f t="shared" si="23"/>
        <v>749851.3806</v>
      </c>
      <c r="AA190" s="258">
        <f t="shared" si="24"/>
        <v>0.7498513806</v>
      </c>
      <c r="AB190" s="320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299"/>
      <c r="AM190" s="299"/>
      <c r="AN190" s="299"/>
      <c r="AO190" s="299"/>
      <c r="AP190" s="299"/>
      <c r="AQ190" s="299"/>
      <c r="AR190" s="299"/>
      <c r="AS190" s="299"/>
      <c r="AT190" s="299"/>
      <c r="AU190" s="299"/>
    </row>
    <row r="191" ht="19.5" customHeight="1">
      <c r="A191" s="276" t="s">
        <v>287</v>
      </c>
      <c r="B191" s="277">
        <v>94.82</v>
      </c>
      <c r="C191" s="278">
        <v>99.910004</v>
      </c>
      <c r="D191" s="278">
        <v>93.889999</v>
      </c>
      <c r="E191" s="278">
        <v>99.779999</v>
      </c>
      <c r="F191" s="278">
        <v>92.324989</v>
      </c>
      <c r="G191" s="278">
        <v>6.459047E8</v>
      </c>
      <c r="H191" s="283" t="s">
        <v>287</v>
      </c>
      <c r="I191" s="278">
        <v>7.2275</v>
      </c>
      <c r="J191" s="278">
        <v>7.991875</v>
      </c>
      <c r="K191" s="278">
        <v>7.080625</v>
      </c>
      <c r="L191" s="278">
        <v>7.99125</v>
      </c>
      <c r="M191" s="278">
        <v>7.894124</v>
      </c>
      <c r="N191" s="278">
        <v>3.72584E8</v>
      </c>
      <c r="O191" s="278"/>
      <c r="P191" s="254">
        <f t="shared" si="26"/>
        <v>557762.3703</v>
      </c>
      <c r="Q191" s="254">
        <f t="shared" si="129"/>
        <v>342600.942</v>
      </c>
      <c r="R191" s="254">
        <f t="shared" si="130"/>
        <v>273439.6432</v>
      </c>
      <c r="S191" s="254">
        <f t="shared" si="29"/>
        <v>-424649.389</v>
      </c>
      <c r="T191" s="282"/>
      <c r="U191" s="257">
        <f t="shared" si="18"/>
        <v>1.957384221</v>
      </c>
      <c r="V191" s="254">
        <f t="shared" si="19"/>
        <v>652935.7167</v>
      </c>
      <c r="W191" s="254">
        <f t="shared" si="20"/>
        <v>228286.3277</v>
      </c>
      <c r="X191" s="254">
        <f t="shared" si="21"/>
        <v>1173802.955</v>
      </c>
      <c r="Y191" s="258">
        <f t="shared" si="22"/>
        <v>1.173802955</v>
      </c>
      <c r="Z191" s="334">
        <f t="shared" si="23"/>
        <v>749153.5665</v>
      </c>
      <c r="AA191" s="258">
        <f t="shared" si="24"/>
        <v>0.7491535665</v>
      </c>
      <c r="AB191" s="320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  <c r="AU191" s="299"/>
    </row>
    <row r="192" ht="19.5" customHeight="1">
      <c r="A192" s="276" t="s">
        <v>288</v>
      </c>
      <c r="B192" s="277">
        <v>100.019997</v>
      </c>
      <c r="C192" s="278">
        <v>100.559998</v>
      </c>
      <c r="D192" s="278">
        <v>97.699997</v>
      </c>
      <c r="E192" s="278">
        <v>98.790001</v>
      </c>
      <c r="F192" s="278">
        <v>91.408981</v>
      </c>
      <c r="G192" s="278">
        <v>7.559587E8</v>
      </c>
      <c r="H192" s="283" t="s">
        <v>288</v>
      </c>
      <c r="I192" s="278">
        <v>8.030625</v>
      </c>
      <c r="J192" s="278">
        <v>8.130625</v>
      </c>
      <c r="K192" s="278">
        <v>7.683125</v>
      </c>
      <c r="L192" s="278">
        <v>7.8575</v>
      </c>
      <c r="M192" s="278">
        <v>7.762</v>
      </c>
      <c r="N192" s="278">
        <v>5.165328E8</v>
      </c>
      <c r="O192" s="278"/>
      <c r="P192" s="254">
        <f t="shared" si="26"/>
        <v>580396.0218</v>
      </c>
      <c r="Q192" s="254">
        <f t="shared" si="129"/>
        <v>371753.3216</v>
      </c>
      <c r="R192" s="254">
        <f t="shared" si="130"/>
        <v>273439.6432</v>
      </c>
      <c r="S192" s="254">
        <f t="shared" si="29"/>
        <v>-428085.4281</v>
      </c>
      <c r="T192" s="282"/>
      <c r="U192" s="257">
        <f t="shared" si="18"/>
        <v>1.994545034</v>
      </c>
      <c r="V192" s="254">
        <f t="shared" si="19"/>
        <v>668779.2727</v>
      </c>
      <c r="W192" s="254">
        <f t="shared" si="20"/>
        <v>240693.8446</v>
      </c>
      <c r="X192" s="254">
        <f t="shared" si="21"/>
        <v>1225588.987</v>
      </c>
      <c r="Y192" s="258">
        <f t="shared" si="22"/>
        <v>1.225588987</v>
      </c>
      <c r="Z192" s="334">
        <f t="shared" si="23"/>
        <v>797503.5584</v>
      </c>
      <c r="AA192" s="258">
        <f t="shared" si="24"/>
        <v>0.7975035584</v>
      </c>
      <c r="AB192" s="320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299"/>
      <c r="AM192" s="299"/>
      <c r="AN192" s="299"/>
      <c r="AO192" s="299"/>
      <c r="AP192" s="299"/>
      <c r="AQ192" s="299"/>
      <c r="AR192" s="299"/>
      <c r="AS192" s="299"/>
      <c r="AT192" s="299"/>
      <c r="AU192" s="299"/>
    </row>
    <row r="193" ht="19.5" customHeight="1">
      <c r="A193" s="276" t="s">
        <v>289</v>
      </c>
      <c r="B193" s="277">
        <v>98.510002</v>
      </c>
      <c r="C193" s="278">
        <v>101.75</v>
      </c>
      <c r="D193" s="278">
        <v>90.239998</v>
      </c>
      <c r="E193" s="278">
        <v>101.400002</v>
      </c>
      <c r="F193" s="278">
        <v>94.047188</v>
      </c>
      <c r="G193" s="278">
        <v>1.2850375E9</v>
      </c>
      <c r="H193" s="283" t="s">
        <v>289</v>
      </c>
      <c r="I193" s="278">
        <v>7.8125</v>
      </c>
      <c r="J193" s="278">
        <v>8.284375</v>
      </c>
      <c r="K193" s="278">
        <v>6.528125</v>
      </c>
      <c r="L193" s="278">
        <v>8.22875</v>
      </c>
      <c r="M193" s="278">
        <v>8.128737</v>
      </c>
      <c r="N193" s="278">
        <v>1.031152E9</v>
      </c>
      <c r="O193" s="278"/>
      <c r="P193" s="254">
        <f t="shared" si="26"/>
        <v>536079.196</v>
      </c>
      <c r="Q193" s="254">
        <f t="shared" si="129"/>
        <v>315867.8471</v>
      </c>
      <c r="R193" s="254">
        <f t="shared" si="130"/>
        <v>273439.6432</v>
      </c>
      <c r="S193" s="254">
        <f t="shared" si="29"/>
        <v>-431535.7841</v>
      </c>
      <c r="T193" s="282"/>
      <c r="U193" s="257">
        <f t="shared" si="18"/>
        <v>1.875901997</v>
      </c>
      <c r="V193" s="254">
        <f t="shared" si="19"/>
        <v>637757.4947</v>
      </c>
      <c r="W193" s="254">
        <f t="shared" si="20"/>
        <v>206221.7106</v>
      </c>
      <c r="X193" s="254">
        <f t="shared" si="21"/>
        <v>1125386.686</v>
      </c>
      <c r="Y193" s="258">
        <f t="shared" si="22"/>
        <v>1.125386686</v>
      </c>
      <c r="Z193" s="334">
        <f t="shared" si="23"/>
        <v>693850.9022</v>
      </c>
      <c r="AA193" s="258">
        <f t="shared" si="24"/>
        <v>0.6938509022</v>
      </c>
      <c r="AB193" s="320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299"/>
      <c r="AM193" s="299"/>
      <c r="AN193" s="299"/>
      <c r="AO193" s="299"/>
      <c r="AP193" s="299"/>
      <c r="AQ193" s="299"/>
      <c r="AR193" s="299"/>
      <c r="AS193" s="299"/>
      <c r="AT193" s="299"/>
      <c r="AU193" s="299"/>
    </row>
    <row r="194" ht="19.5" customHeight="1">
      <c r="A194" s="276" t="s">
        <v>290</v>
      </c>
      <c r="B194" s="277">
        <v>101.580002</v>
      </c>
      <c r="C194" s="278">
        <v>106.25</v>
      </c>
      <c r="D194" s="278">
        <v>100.669998</v>
      </c>
      <c r="E194" s="278">
        <v>106.010002</v>
      </c>
      <c r="F194" s="278">
        <v>98.322922</v>
      </c>
      <c r="G194" s="278">
        <v>4.349901E8</v>
      </c>
      <c r="H194" s="283" t="s">
        <v>290</v>
      </c>
      <c r="I194" s="278">
        <v>8.245</v>
      </c>
      <c r="J194" s="278">
        <v>9.02625</v>
      </c>
      <c r="K194" s="278">
        <v>8.11</v>
      </c>
      <c r="L194" s="278">
        <v>8.985</v>
      </c>
      <c r="M194" s="278">
        <v>8.875795</v>
      </c>
      <c r="N194" s="278">
        <v>3.266832E8</v>
      </c>
      <c r="O194" s="278"/>
      <c r="P194" s="254">
        <f t="shared" si="26"/>
        <v>598039.5921</v>
      </c>
      <c r="Q194" s="254">
        <f t="shared" si="129"/>
        <v>392407.9639</v>
      </c>
      <c r="R194" s="254">
        <f t="shared" si="130"/>
        <v>273439.6432</v>
      </c>
      <c r="S194" s="254">
        <f t="shared" si="29"/>
        <v>-435000.5165</v>
      </c>
      <c r="T194" s="282"/>
      <c r="U194" s="257">
        <f t="shared" si="18"/>
        <v>2.003398162</v>
      </c>
      <c r="V194" s="254">
        <f t="shared" si="19"/>
        <v>681129.7719</v>
      </c>
      <c r="W194" s="254">
        <f t="shared" si="20"/>
        <v>246129.2554</v>
      </c>
      <c r="X194" s="254">
        <f t="shared" si="21"/>
        <v>1263887.199</v>
      </c>
      <c r="Y194" s="258">
        <f t="shared" si="22"/>
        <v>1.263887199</v>
      </c>
      <c r="Z194" s="334">
        <f t="shared" si="23"/>
        <v>828886.6827</v>
      </c>
      <c r="AA194" s="258">
        <f t="shared" si="24"/>
        <v>0.8288866827</v>
      </c>
      <c r="AB194" s="320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299"/>
      <c r="AM194" s="299"/>
      <c r="AN194" s="299"/>
      <c r="AO194" s="299"/>
      <c r="AP194" s="299"/>
      <c r="AQ194" s="299"/>
      <c r="AR194" s="299"/>
      <c r="AS194" s="299"/>
      <c r="AT194" s="299"/>
      <c r="AU194" s="299"/>
    </row>
    <row r="195" ht="19.5" customHeight="1">
      <c r="A195" s="276" t="s">
        <v>291</v>
      </c>
      <c r="B195" s="337">
        <v>105.720001</v>
      </c>
      <c r="C195" s="338">
        <v>105.919998</v>
      </c>
      <c r="D195" s="338">
        <v>99.919998</v>
      </c>
      <c r="E195" s="338">
        <v>103.25</v>
      </c>
      <c r="F195" s="338">
        <v>95.763062</v>
      </c>
      <c r="G195" s="338">
        <v>8.157022E8</v>
      </c>
      <c r="H195" s="340" t="s">
        <v>291</v>
      </c>
      <c r="I195" s="338">
        <v>8.93625</v>
      </c>
      <c r="J195" s="338">
        <v>8.96875</v>
      </c>
      <c r="K195" s="338">
        <v>7.96875</v>
      </c>
      <c r="L195" s="338">
        <v>8.54625</v>
      </c>
      <c r="M195" s="338">
        <v>8.44238</v>
      </c>
      <c r="N195" s="338">
        <v>4.611296E8</v>
      </c>
      <c r="O195" s="338"/>
      <c r="P195" s="254">
        <f t="shared" si="26"/>
        <v>593584.1465</v>
      </c>
      <c r="Q195" s="254">
        <f t="shared" si="129"/>
        <v>385573.4849</v>
      </c>
      <c r="R195" s="254">
        <f t="shared" si="130"/>
        <v>273439.6432</v>
      </c>
      <c r="S195" s="254">
        <f t="shared" si="29"/>
        <v>-438479.6853</v>
      </c>
      <c r="T195" s="339">
        <f>(P195-P183)/P183</f>
        <v>0.1888161146</v>
      </c>
      <c r="U195" s="257">
        <f t="shared" si="18"/>
        <v>1.977340841</v>
      </c>
      <c r="V195" s="254">
        <f t="shared" si="19"/>
        <v>678010.96</v>
      </c>
      <c r="W195" s="254">
        <f t="shared" si="20"/>
        <v>239531.2747</v>
      </c>
      <c r="X195" s="254">
        <f t="shared" si="21"/>
        <v>1252597.275</v>
      </c>
      <c r="Y195" s="258">
        <f t="shared" si="22"/>
        <v>1.252597275</v>
      </c>
      <c r="Z195" s="334">
        <f t="shared" si="23"/>
        <v>814117.5893</v>
      </c>
      <c r="AA195" s="258">
        <f t="shared" si="24"/>
        <v>0.8141175893</v>
      </c>
      <c r="AB195" s="320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299"/>
      <c r="AM195" s="299"/>
      <c r="AN195" s="299"/>
      <c r="AO195" s="299"/>
      <c r="AP195" s="299"/>
      <c r="AQ195" s="299"/>
      <c r="AR195" s="299"/>
      <c r="AS195" s="299"/>
      <c r="AT195" s="299"/>
      <c r="AU195" s="299"/>
    </row>
    <row r="196" ht="19.5" customHeight="1">
      <c r="A196" s="276" t="s">
        <v>292</v>
      </c>
      <c r="B196" s="277">
        <v>103.760002</v>
      </c>
      <c r="C196" s="278">
        <v>104.580002</v>
      </c>
      <c r="D196" s="278">
        <v>99.360001</v>
      </c>
      <c r="E196" s="278">
        <v>101.099998</v>
      </c>
      <c r="F196" s="278">
        <v>94.118324</v>
      </c>
      <c r="G196" s="278">
        <v>8.262916E8</v>
      </c>
      <c r="H196" s="283" t="s">
        <v>292</v>
      </c>
      <c r="I196" s="278">
        <v>8.63125</v>
      </c>
      <c r="J196" s="278">
        <v>8.75125</v>
      </c>
      <c r="K196" s="278">
        <v>7.908125</v>
      </c>
      <c r="L196" s="278">
        <v>8.174375</v>
      </c>
      <c r="M196" s="278">
        <v>8.079652</v>
      </c>
      <c r="N196" s="278">
        <v>5.83728E8</v>
      </c>
      <c r="O196" s="278"/>
      <c r="P196" s="254">
        <f t="shared" si="26"/>
        <v>590257.4317</v>
      </c>
      <c r="Q196" s="254">
        <f>((Q195+R195)/2)*K196/K195</f>
        <v>326999.7298</v>
      </c>
      <c r="R196" s="254">
        <f>(Q195+R195)/2</f>
        <v>329506.5641</v>
      </c>
      <c r="S196" s="254">
        <f t="shared" si="29"/>
        <v>-441973.3507</v>
      </c>
      <c r="T196" s="282"/>
      <c r="U196" s="257">
        <f t="shared" si="18"/>
        <v>2.081039489</v>
      </c>
      <c r="V196" s="254">
        <f t="shared" si="19"/>
        <v>729506.5037</v>
      </c>
      <c r="W196" s="254">
        <f t="shared" si="20"/>
        <v>287533.153</v>
      </c>
      <c r="X196" s="254">
        <f t="shared" si="21"/>
        <v>1246763.726</v>
      </c>
      <c r="Y196" s="258">
        <f t="shared" si="22"/>
        <v>1.246763726</v>
      </c>
      <c r="Z196" s="334">
        <f t="shared" si="23"/>
        <v>804790.3749</v>
      </c>
      <c r="AA196" s="258">
        <f t="shared" si="24"/>
        <v>0.8047903749</v>
      </c>
      <c r="AB196" s="320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299"/>
      <c r="AM196" s="299"/>
      <c r="AN196" s="299"/>
      <c r="AO196" s="299"/>
      <c r="AP196" s="299"/>
      <c r="AQ196" s="299"/>
      <c r="AR196" s="299"/>
      <c r="AS196" s="299"/>
      <c r="AT196" s="299"/>
      <c r="AU196" s="299"/>
    </row>
    <row r="197" ht="19.5" customHeight="1">
      <c r="A197" s="276" t="s">
        <v>293</v>
      </c>
      <c r="B197" s="277">
        <v>101.330002</v>
      </c>
      <c r="C197" s="278">
        <v>108.940002</v>
      </c>
      <c r="D197" s="278">
        <v>99.75</v>
      </c>
      <c r="E197" s="278">
        <v>108.400002</v>
      </c>
      <c r="F197" s="278">
        <v>100.91423</v>
      </c>
      <c r="G197" s="278">
        <v>4.724565E8</v>
      </c>
      <c r="H197" s="283" t="s">
        <v>293</v>
      </c>
      <c r="I197" s="278">
        <v>8.204375</v>
      </c>
      <c r="J197" s="278">
        <v>9.47</v>
      </c>
      <c r="K197" s="278">
        <v>7.955625</v>
      </c>
      <c r="L197" s="278">
        <v>9.37875</v>
      </c>
      <c r="M197" s="278">
        <v>9.270071</v>
      </c>
      <c r="N197" s="278">
        <v>3.683216E8</v>
      </c>
      <c r="O197" s="278"/>
      <c r="P197" s="254">
        <f t="shared" si="26"/>
        <v>592574.2574</v>
      </c>
      <c r="Q197" s="254">
        <f t="shared" ref="Q197:Q207" si="131">Q196*K197/K196</f>
        <v>328963.8474</v>
      </c>
      <c r="R197" s="254">
        <f t="shared" ref="R197:R207" si="132">R196</f>
        <v>329506.5641</v>
      </c>
      <c r="S197" s="254">
        <f t="shared" si="29"/>
        <v>-445481.573</v>
      </c>
      <c r="T197" s="282"/>
      <c r="U197" s="257">
        <f t="shared" si="18"/>
        <v>2.069851768</v>
      </c>
      <c r="V197" s="254">
        <f t="shared" si="19"/>
        <v>731128.2817</v>
      </c>
      <c r="W197" s="254">
        <f t="shared" si="20"/>
        <v>285646.7087</v>
      </c>
      <c r="X197" s="254">
        <f t="shared" si="21"/>
        <v>1251044.669</v>
      </c>
      <c r="Y197" s="258">
        <f t="shared" si="22"/>
        <v>1.251044669</v>
      </c>
      <c r="Z197" s="334">
        <f t="shared" si="23"/>
        <v>805563.0959</v>
      </c>
      <c r="AA197" s="258">
        <f t="shared" si="24"/>
        <v>0.8055630959</v>
      </c>
      <c r="AB197" s="320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299"/>
      <c r="AM197" s="299"/>
      <c r="AN197" s="299"/>
      <c r="AO197" s="299"/>
      <c r="AP197" s="299"/>
      <c r="AQ197" s="299"/>
      <c r="AR197" s="299"/>
      <c r="AS197" s="299"/>
      <c r="AT197" s="299"/>
      <c r="AU197" s="299"/>
    </row>
    <row r="198" ht="19.5" customHeight="1">
      <c r="A198" s="276" t="s">
        <v>294</v>
      </c>
      <c r="B198" s="277">
        <v>108.610001</v>
      </c>
      <c r="C198" s="278">
        <v>109.419998</v>
      </c>
      <c r="D198" s="278">
        <v>104.239998</v>
      </c>
      <c r="E198" s="278">
        <v>105.599998</v>
      </c>
      <c r="F198" s="278">
        <v>98.307579</v>
      </c>
      <c r="G198" s="278">
        <v>6.336356E8</v>
      </c>
      <c r="H198" s="283" t="s">
        <v>294</v>
      </c>
      <c r="I198" s="278">
        <v>9.410625</v>
      </c>
      <c r="J198" s="278">
        <v>9.5525</v>
      </c>
      <c r="K198" s="278">
        <v>8.685625</v>
      </c>
      <c r="L198" s="278">
        <v>8.909375</v>
      </c>
      <c r="M198" s="278">
        <v>8.806135</v>
      </c>
      <c r="N198" s="278">
        <v>4.663744E8</v>
      </c>
      <c r="O198" s="278"/>
      <c r="P198" s="254">
        <f t="shared" si="26"/>
        <v>619247.5129</v>
      </c>
      <c r="Q198" s="254">
        <f t="shared" si="131"/>
        <v>359149.233</v>
      </c>
      <c r="R198" s="254">
        <f t="shared" si="132"/>
        <v>329506.5641</v>
      </c>
      <c r="S198" s="254">
        <f t="shared" si="29"/>
        <v>-449004.4129</v>
      </c>
      <c r="T198" s="282"/>
      <c r="U198" s="257">
        <f t="shared" si="18"/>
        <v>2.113017266</v>
      </c>
      <c r="V198" s="254">
        <f t="shared" si="19"/>
        <v>749799.5605</v>
      </c>
      <c r="W198" s="254">
        <f t="shared" si="20"/>
        <v>300795.1476</v>
      </c>
      <c r="X198" s="254">
        <f t="shared" si="21"/>
        <v>1307903.31</v>
      </c>
      <c r="Y198" s="258">
        <f t="shared" si="22"/>
        <v>1.30790331</v>
      </c>
      <c r="Z198" s="334">
        <f t="shared" si="23"/>
        <v>858898.897</v>
      </c>
      <c r="AA198" s="258">
        <f t="shared" si="24"/>
        <v>0.858898897</v>
      </c>
      <c r="AB198" s="320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299"/>
      <c r="AM198" s="299"/>
      <c r="AN198" s="299"/>
      <c r="AO198" s="299"/>
      <c r="AP198" s="299"/>
      <c r="AQ198" s="299"/>
      <c r="AR198" s="299"/>
      <c r="AS198" s="299"/>
      <c r="AT198" s="299"/>
      <c r="AU198" s="299"/>
    </row>
    <row r="199" ht="19.5" customHeight="1">
      <c r="A199" s="276" t="s">
        <v>295</v>
      </c>
      <c r="B199" s="277">
        <v>105.599998</v>
      </c>
      <c r="C199" s="278">
        <v>111.160004</v>
      </c>
      <c r="D199" s="278">
        <v>104.339996</v>
      </c>
      <c r="E199" s="278">
        <v>107.629997</v>
      </c>
      <c r="F199" s="278">
        <v>100.427818</v>
      </c>
      <c r="G199" s="278">
        <v>5.686993E8</v>
      </c>
      <c r="H199" s="283" t="s">
        <v>295</v>
      </c>
      <c r="I199" s="278">
        <v>8.90625</v>
      </c>
      <c r="J199" s="278">
        <v>9.8525</v>
      </c>
      <c r="K199" s="278">
        <v>8.6975</v>
      </c>
      <c r="L199" s="278">
        <v>9.22875</v>
      </c>
      <c r="M199" s="278">
        <v>9.126643</v>
      </c>
      <c r="N199" s="278">
        <v>4.135088E8</v>
      </c>
      <c r="O199" s="278"/>
      <c r="P199" s="254">
        <f t="shared" si="26"/>
        <v>619841.5604</v>
      </c>
      <c r="Q199" s="254">
        <f t="shared" si="131"/>
        <v>359640.2624</v>
      </c>
      <c r="R199" s="254">
        <f t="shared" si="132"/>
        <v>329506.5641</v>
      </c>
      <c r="S199" s="254">
        <f t="shared" si="29"/>
        <v>-452541.9312</v>
      </c>
      <c r="T199" s="282"/>
      <c r="U199" s="257">
        <f t="shared" si="18"/>
        <v>2.097812509</v>
      </c>
      <c r="V199" s="254">
        <f t="shared" si="19"/>
        <v>750215.3938</v>
      </c>
      <c r="W199" s="254">
        <f t="shared" si="20"/>
        <v>297673.4625</v>
      </c>
      <c r="X199" s="254">
        <f t="shared" si="21"/>
        <v>1308988.387</v>
      </c>
      <c r="Y199" s="258">
        <f t="shared" si="22"/>
        <v>1.308988387</v>
      </c>
      <c r="Z199" s="334">
        <f t="shared" si="23"/>
        <v>856446.4556</v>
      </c>
      <c r="AA199" s="258">
        <f t="shared" si="24"/>
        <v>0.8564464556</v>
      </c>
      <c r="AB199" s="320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299"/>
      <c r="AM199" s="299"/>
      <c r="AN199" s="299"/>
      <c r="AO199" s="299"/>
      <c r="AP199" s="299"/>
      <c r="AQ199" s="299"/>
      <c r="AR199" s="299"/>
      <c r="AS199" s="299"/>
      <c r="AT199" s="299"/>
      <c r="AU199" s="299"/>
    </row>
    <row r="200" ht="19.5" customHeight="1">
      <c r="A200" s="276" t="s">
        <v>296</v>
      </c>
      <c r="B200" s="277">
        <v>108.050003</v>
      </c>
      <c r="C200" s="278">
        <v>111.080002</v>
      </c>
      <c r="D200" s="278">
        <v>106.0</v>
      </c>
      <c r="E200" s="278">
        <v>110.050003</v>
      </c>
      <c r="F200" s="278">
        <v>102.685875</v>
      </c>
      <c r="G200" s="278">
        <v>5.182335E8</v>
      </c>
      <c r="H200" s="283" t="s">
        <v>296</v>
      </c>
      <c r="I200" s="278">
        <v>9.304375</v>
      </c>
      <c r="J200" s="278">
        <v>9.81125</v>
      </c>
      <c r="K200" s="278">
        <v>8.948125</v>
      </c>
      <c r="L200" s="278">
        <v>9.6375</v>
      </c>
      <c r="M200" s="278">
        <v>9.530869</v>
      </c>
      <c r="N200" s="278">
        <v>3.268368E8</v>
      </c>
      <c r="O200" s="278"/>
      <c r="P200" s="254">
        <f t="shared" si="26"/>
        <v>629702.9703</v>
      </c>
      <c r="Q200" s="254">
        <f t="shared" si="131"/>
        <v>370003.5669</v>
      </c>
      <c r="R200" s="254">
        <f t="shared" si="132"/>
        <v>329506.5641</v>
      </c>
      <c r="S200" s="254">
        <f t="shared" si="29"/>
        <v>-456094.1893</v>
      </c>
      <c r="T200" s="282"/>
      <c r="U200" s="257">
        <f t="shared" si="18"/>
        <v>2.103095275</v>
      </c>
      <c r="V200" s="254">
        <f t="shared" si="19"/>
        <v>757118.3807</v>
      </c>
      <c r="W200" s="254">
        <f t="shared" si="20"/>
        <v>301024.1914</v>
      </c>
      <c r="X200" s="254">
        <f t="shared" si="21"/>
        <v>1329213.101</v>
      </c>
      <c r="Y200" s="258">
        <f t="shared" si="22"/>
        <v>1.329213101</v>
      </c>
      <c r="Z200" s="334">
        <f t="shared" si="23"/>
        <v>873118.9119</v>
      </c>
      <c r="AA200" s="258">
        <f t="shared" si="24"/>
        <v>0.8731189119</v>
      </c>
      <c r="AB200" s="320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299"/>
      <c r="AM200" s="299"/>
      <c r="AN200" s="299"/>
      <c r="AO200" s="299"/>
      <c r="AP200" s="299"/>
      <c r="AQ200" s="299"/>
      <c r="AR200" s="299"/>
      <c r="AS200" s="299"/>
      <c r="AT200" s="299"/>
      <c r="AU200" s="299"/>
    </row>
    <row r="201" ht="19.5" customHeight="1">
      <c r="A201" s="276" t="s">
        <v>297</v>
      </c>
      <c r="B201" s="277">
        <v>110.639999</v>
      </c>
      <c r="C201" s="278">
        <v>111.129997</v>
      </c>
      <c r="D201" s="278">
        <v>106.639999</v>
      </c>
      <c r="E201" s="278">
        <v>107.07</v>
      </c>
      <c r="F201" s="278">
        <v>99.905289</v>
      </c>
      <c r="G201" s="278">
        <v>5.770306E8</v>
      </c>
      <c r="H201" s="283" t="s">
        <v>297</v>
      </c>
      <c r="I201" s="278">
        <v>9.73125</v>
      </c>
      <c r="J201" s="278">
        <v>9.84875</v>
      </c>
      <c r="K201" s="278">
        <v>9.06625</v>
      </c>
      <c r="L201" s="278">
        <v>9.14375</v>
      </c>
      <c r="M201" s="278">
        <v>9.042585</v>
      </c>
      <c r="N201" s="278">
        <v>3.028272E8</v>
      </c>
      <c r="O201" s="278"/>
      <c r="P201" s="254">
        <f t="shared" si="26"/>
        <v>633504.9446</v>
      </c>
      <c r="Q201" s="254">
        <f t="shared" si="131"/>
        <v>374888.0171</v>
      </c>
      <c r="R201" s="254">
        <f t="shared" si="132"/>
        <v>329506.5641</v>
      </c>
      <c r="S201" s="254">
        <f t="shared" si="29"/>
        <v>-459661.2484</v>
      </c>
      <c r="T201" s="282"/>
      <c r="U201" s="257">
        <f t="shared" si="18"/>
        <v>2.095046106</v>
      </c>
      <c r="V201" s="254">
        <f t="shared" si="19"/>
        <v>759779.7627</v>
      </c>
      <c r="W201" s="254">
        <f t="shared" si="20"/>
        <v>300118.5143</v>
      </c>
      <c r="X201" s="254">
        <f t="shared" si="21"/>
        <v>1337899.526</v>
      </c>
      <c r="Y201" s="258">
        <f t="shared" si="22"/>
        <v>1.337899526</v>
      </c>
      <c r="Z201" s="334">
        <f t="shared" si="23"/>
        <v>878238.2773</v>
      </c>
      <c r="AA201" s="258">
        <f t="shared" si="24"/>
        <v>0.8782382773</v>
      </c>
      <c r="AB201" s="320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299"/>
      <c r="AM201" s="299"/>
      <c r="AN201" s="299"/>
      <c r="AO201" s="299"/>
      <c r="AP201" s="299"/>
      <c r="AQ201" s="299"/>
      <c r="AR201" s="299"/>
      <c r="AS201" s="299"/>
      <c r="AT201" s="299"/>
      <c r="AU201" s="299"/>
    </row>
    <row r="202" ht="19.5" customHeight="1">
      <c r="A202" s="276" t="s">
        <v>298</v>
      </c>
      <c r="B202" s="277">
        <v>108.129997</v>
      </c>
      <c r="C202" s="278">
        <v>114.389999</v>
      </c>
      <c r="D202" s="278">
        <v>105.830002</v>
      </c>
      <c r="E202" s="278">
        <v>111.949997</v>
      </c>
      <c r="F202" s="278">
        <v>104.698997</v>
      </c>
      <c r="G202" s="278">
        <v>6.448857E8</v>
      </c>
      <c r="H202" s="283" t="s">
        <v>298</v>
      </c>
      <c r="I202" s="278">
        <v>9.32125</v>
      </c>
      <c r="J202" s="278">
        <v>10.4075</v>
      </c>
      <c r="K202" s="278">
        <v>8.9225</v>
      </c>
      <c r="L202" s="278">
        <v>9.95875</v>
      </c>
      <c r="M202" s="278">
        <v>9.848567</v>
      </c>
      <c r="N202" s="278">
        <v>3.287216E8</v>
      </c>
      <c r="O202" s="278"/>
      <c r="P202" s="254">
        <f t="shared" si="26"/>
        <v>628693.0812</v>
      </c>
      <c r="Q202" s="254">
        <f t="shared" si="131"/>
        <v>368943.9771</v>
      </c>
      <c r="R202" s="254">
        <f t="shared" si="132"/>
        <v>329506.5641</v>
      </c>
      <c r="S202" s="254">
        <f t="shared" si="29"/>
        <v>-463243.1703</v>
      </c>
      <c r="T202" s="282"/>
      <c r="U202" s="257">
        <f t="shared" si="18"/>
        <v>2.068459303</v>
      </c>
      <c r="V202" s="254">
        <f t="shared" si="19"/>
        <v>756411.4583</v>
      </c>
      <c r="W202" s="254">
        <f t="shared" si="20"/>
        <v>293168.288</v>
      </c>
      <c r="X202" s="254">
        <f t="shared" si="21"/>
        <v>1327143.622</v>
      </c>
      <c r="Y202" s="258">
        <f t="shared" si="22"/>
        <v>1.327143622</v>
      </c>
      <c r="Z202" s="334">
        <f t="shared" si="23"/>
        <v>863900.4521</v>
      </c>
      <c r="AA202" s="258">
        <f t="shared" si="24"/>
        <v>0.8639004521</v>
      </c>
      <c r="AB202" s="320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299"/>
      <c r="AT202" s="299"/>
      <c r="AU202" s="299"/>
    </row>
    <row r="203" ht="19.5" customHeight="1">
      <c r="A203" s="276" t="s">
        <v>299</v>
      </c>
      <c r="B203" s="277">
        <v>111.970001</v>
      </c>
      <c r="C203" s="278">
        <v>113.0</v>
      </c>
      <c r="D203" s="278">
        <v>84.739998</v>
      </c>
      <c r="E203" s="278">
        <v>104.309998</v>
      </c>
      <c r="F203" s="278">
        <v>97.553833</v>
      </c>
      <c r="G203" s="278">
        <v>1.0103048E9</v>
      </c>
      <c r="H203" s="283" t="s">
        <v>299</v>
      </c>
      <c r="I203" s="278">
        <v>9.96125</v>
      </c>
      <c r="J203" s="278">
        <v>10.14125</v>
      </c>
      <c r="K203" s="278">
        <v>6.875</v>
      </c>
      <c r="L203" s="278">
        <v>8.56375</v>
      </c>
      <c r="M203" s="278">
        <v>8.469001</v>
      </c>
      <c r="N203" s="278">
        <v>4.280792E8</v>
      </c>
      <c r="O203" s="278"/>
      <c r="P203" s="254">
        <f t="shared" si="26"/>
        <v>503405.9287</v>
      </c>
      <c r="Q203" s="254">
        <f t="shared" si="131"/>
        <v>284280.1729</v>
      </c>
      <c r="R203" s="254">
        <f t="shared" si="132"/>
        <v>329506.5641</v>
      </c>
      <c r="S203" s="254">
        <f t="shared" si="29"/>
        <v>-466840.0168</v>
      </c>
      <c r="T203" s="282"/>
      <c r="U203" s="257">
        <f t="shared" si="18"/>
        <v>1.784149736</v>
      </c>
      <c r="V203" s="254">
        <f t="shared" si="19"/>
        <v>668710.4516</v>
      </c>
      <c r="W203" s="254">
        <f t="shared" si="20"/>
        <v>201870.4348</v>
      </c>
      <c r="X203" s="254">
        <f t="shared" si="21"/>
        <v>1117192.666</v>
      </c>
      <c r="Y203" s="258">
        <f t="shared" si="22"/>
        <v>1.117192666</v>
      </c>
      <c r="Z203" s="334">
        <f t="shared" si="23"/>
        <v>650352.6488</v>
      </c>
      <c r="AA203" s="258">
        <f t="shared" si="24"/>
        <v>0.6503526488</v>
      </c>
      <c r="AB203" s="320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299"/>
      <c r="AT203" s="299"/>
      <c r="AU203" s="299"/>
    </row>
    <row r="204" ht="19.5" customHeight="1">
      <c r="A204" s="276" t="s">
        <v>300</v>
      </c>
      <c r="B204" s="277">
        <v>101.709999</v>
      </c>
      <c r="C204" s="278">
        <v>108.730003</v>
      </c>
      <c r="D204" s="278">
        <v>98.75</v>
      </c>
      <c r="E204" s="278">
        <v>101.760002</v>
      </c>
      <c r="F204" s="278">
        <v>95.169006</v>
      </c>
      <c r="G204" s="278">
        <v>8.812015E8</v>
      </c>
      <c r="H204" s="283" t="s">
        <v>300</v>
      </c>
      <c r="I204" s="278">
        <v>8.145</v>
      </c>
      <c r="J204" s="278">
        <v>9.265</v>
      </c>
      <c r="K204" s="278">
        <v>7.66875</v>
      </c>
      <c r="L204" s="278">
        <v>8.13125</v>
      </c>
      <c r="M204" s="278">
        <v>8.041286</v>
      </c>
      <c r="N204" s="278">
        <v>3.535144E8</v>
      </c>
      <c r="O204" s="278"/>
      <c r="P204" s="254">
        <f t="shared" si="26"/>
        <v>586633.6634</v>
      </c>
      <c r="Q204" s="254">
        <f t="shared" si="131"/>
        <v>317101.6111</v>
      </c>
      <c r="R204" s="254">
        <f t="shared" si="132"/>
        <v>329506.5641</v>
      </c>
      <c r="S204" s="254">
        <f t="shared" si="29"/>
        <v>-470451.8502</v>
      </c>
      <c r="T204" s="282"/>
      <c r="U204" s="257">
        <f t="shared" si="18"/>
        <v>1.947362364</v>
      </c>
      <c r="V204" s="254">
        <f t="shared" si="19"/>
        <v>726969.8658</v>
      </c>
      <c r="W204" s="254">
        <f t="shared" si="20"/>
        <v>256518.0156</v>
      </c>
      <c r="X204" s="254">
        <f t="shared" si="21"/>
        <v>1233241.838</v>
      </c>
      <c r="Y204" s="258">
        <f t="shared" si="22"/>
        <v>1.233241838</v>
      </c>
      <c r="Z204" s="334">
        <f t="shared" si="23"/>
        <v>762789.9882</v>
      </c>
      <c r="AA204" s="258">
        <f t="shared" si="24"/>
        <v>0.7627899882</v>
      </c>
      <c r="AB204" s="320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299"/>
      <c r="AU204" s="299"/>
    </row>
    <row r="205" ht="19.5" customHeight="1">
      <c r="A205" s="276" t="s">
        <v>301</v>
      </c>
      <c r="B205" s="277">
        <v>101.940002</v>
      </c>
      <c r="C205" s="278">
        <v>114.080002</v>
      </c>
      <c r="D205" s="278">
        <v>100.480003</v>
      </c>
      <c r="E205" s="278">
        <v>113.330002</v>
      </c>
      <c r="F205" s="278">
        <v>106.24749</v>
      </c>
      <c r="G205" s="278">
        <v>7.406272E8</v>
      </c>
      <c r="H205" s="283" t="s">
        <v>301</v>
      </c>
      <c r="I205" s="278">
        <v>8.16125</v>
      </c>
      <c r="J205" s="278">
        <v>10.19875</v>
      </c>
      <c r="K205" s="278">
        <v>7.93375</v>
      </c>
      <c r="L205" s="278">
        <v>10.0675</v>
      </c>
      <c r="M205" s="278">
        <v>9.956113</v>
      </c>
      <c r="N205" s="278">
        <v>3.188688E8</v>
      </c>
      <c r="O205" s="278"/>
      <c r="P205" s="254">
        <f t="shared" si="26"/>
        <v>596910.9089</v>
      </c>
      <c r="Q205" s="254">
        <f t="shared" si="131"/>
        <v>328059.3195</v>
      </c>
      <c r="R205" s="254">
        <f t="shared" si="132"/>
        <v>329506.5641</v>
      </c>
      <c r="S205" s="254">
        <f t="shared" si="29"/>
        <v>-474078.7329</v>
      </c>
      <c r="T205" s="282"/>
      <c r="U205" s="257">
        <f t="shared" si="18"/>
        <v>1.954142653</v>
      </c>
      <c r="V205" s="254">
        <f t="shared" si="19"/>
        <v>734163.9377</v>
      </c>
      <c r="W205" s="254">
        <f t="shared" si="20"/>
        <v>260085.2048</v>
      </c>
      <c r="X205" s="254">
        <f t="shared" si="21"/>
        <v>1254476.792</v>
      </c>
      <c r="Y205" s="258">
        <f t="shared" si="22"/>
        <v>1.254476792</v>
      </c>
      <c r="Z205" s="334">
        <f t="shared" si="23"/>
        <v>780398.0596</v>
      </c>
      <c r="AA205" s="258">
        <f t="shared" si="24"/>
        <v>0.7803980596</v>
      </c>
      <c r="AB205" s="320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299"/>
      <c r="AT205" s="299"/>
      <c r="AU205" s="299"/>
    </row>
    <row r="206" ht="19.5" customHeight="1">
      <c r="A206" s="276" t="s">
        <v>302</v>
      </c>
      <c r="B206" s="277">
        <v>113.629997</v>
      </c>
      <c r="C206" s="278">
        <v>115.470001</v>
      </c>
      <c r="D206" s="278">
        <v>109.480003</v>
      </c>
      <c r="E206" s="278">
        <v>114.019997</v>
      </c>
      <c r="F206" s="278">
        <v>106.894386</v>
      </c>
      <c r="G206" s="278">
        <v>5.434133E8</v>
      </c>
      <c r="H206" s="283" t="s">
        <v>302</v>
      </c>
      <c r="I206" s="278">
        <v>10.12125</v>
      </c>
      <c r="J206" s="278">
        <v>10.4425</v>
      </c>
      <c r="K206" s="278">
        <v>9.38375</v>
      </c>
      <c r="L206" s="278">
        <v>10.16375</v>
      </c>
      <c r="M206" s="278">
        <v>10.051297</v>
      </c>
      <c r="N206" s="278">
        <v>1.950984E8</v>
      </c>
      <c r="O206" s="278"/>
      <c r="P206" s="254">
        <f t="shared" si="26"/>
        <v>650376.2554</v>
      </c>
      <c r="Q206" s="254">
        <f t="shared" si="131"/>
        <v>388016.5924</v>
      </c>
      <c r="R206" s="254">
        <f t="shared" si="132"/>
        <v>329506.5641</v>
      </c>
      <c r="S206" s="254">
        <f t="shared" si="29"/>
        <v>-477720.7277</v>
      </c>
      <c r="T206" s="282"/>
      <c r="U206" s="257">
        <f t="shared" si="18"/>
        <v>2.051162453</v>
      </c>
      <c r="V206" s="254">
        <f t="shared" si="19"/>
        <v>771589.6803</v>
      </c>
      <c r="W206" s="254">
        <f t="shared" si="20"/>
        <v>293868.9526</v>
      </c>
      <c r="X206" s="254">
        <f t="shared" si="21"/>
        <v>1367899.412</v>
      </c>
      <c r="Y206" s="258">
        <f t="shared" si="22"/>
        <v>1.367899412</v>
      </c>
      <c r="Z206" s="334">
        <f t="shared" si="23"/>
        <v>890178.6842</v>
      </c>
      <c r="AA206" s="258">
        <f t="shared" si="24"/>
        <v>0.8901786842</v>
      </c>
      <c r="AB206" s="320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299"/>
      <c r="AT206" s="299"/>
      <c r="AU206" s="299"/>
    </row>
    <row r="207" ht="19.5" customHeight="1">
      <c r="A207" s="276" t="s">
        <v>303</v>
      </c>
      <c r="B207" s="337">
        <v>114.480003</v>
      </c>
      <c r="C207" s="338">
        <v>115.75</v>
      </c>
      <c r="D207" s="338">
        <v>109.379997</v>
      </c>
      <c r="E207" s="338">
        <v>111.860001</v>
      </c>
      <c r="F207" s="338">
        <v>104.86937</v>
      </c>
      <c r="G207" s="338">
        <v>7.574975E8</v>
      </c>
      <c r="H207" s="340" t="s">
        <v>303</v>
      </c>
      <c r="I207" s="338">
        <v>10.24125</v>
      </c>
      <c r="J207" s="338">
        <v>10.47125</v>
      </c>
      <c r="K207" s="338">
        <v>9.33</v>
      </c>
      <c r="L207" s="338">
        <v>9.795</v>
      </c>
      <c r="M207" s="338">
        <v>9.686628</v>
      </c>
      <c r="N207" s="338">
        <v>2.490936E8</v>
      </c>
      <c r="O207" s="338"/>
      <c r="P207" s="254">
        <f t="shared" si="26"/>
        <v>649782.1604</v>
      </c>
      <c r="Q207" s="254">
        <f t="shared" si="131"/>
        <v>385794.0383</v>
      </c>
      <c r="R207" s="254">
        <f t="shared" si="132"/>
        <v>329506.5641</v>
      </c>
      <c r="S207" s="254">
        <f t="shared" si="29"/>
        <v>-481377.8974</v>
      </c>
      <c r="T207" s="339">
        <f>(P207-P195)/P195</f>
        <v>0.09467573248</v>
      </c>
      <c r="U207" s="257">
        <f t="shared" si="18"/>
        <v>2.034345012</v>
      </c>
      <c r="V207" s="254">
        <f t="shared" si="19"/>
        <v>771173.8138</v>
      </c>
      <c r="W207" s="254">
        <f t="shared" si="20"/>
        <v>289795.9164</v>
      </c>
      <c r="X207" s="254">
        <f t="shared" si="21"/>
        <v>1365082.763</v>
      </c>
      <c r="Y207" s="258">
        <f t="shared" si="22"/>
        <v>1.365082763</v>
      </c>
      <c r="Z207" s="334">
        <f t="shared" si="23"/>
        <v>883704.8654</v>
      </c>
      <c r="AA207" s="258">
        <f t="shared" si="24"/>
        <v>0.8837048654</v>
      </c>
      <c r="AB207" s="320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299"/>
      <c r="AM207" s="299"/>
      <c r="AN207" s="299"/>
      <c r="AO207" s="299"/>
      <c r="AP207" s="299"/>
      <c r="AQ207" s="299"/>
      <c r="AR207" s="299"/>
      <c r="AS207" s="299"/>
      <c r="AT207" s="299"/>
      <c r="AU207" s="299"/>
    </row>
    <row r="208" ht="19.5" customHeight="1">
      <c r="A208" s="276" t="s">
        <v>304</v>
      </c>
      <c r="B208" s="277">
        <v>109.449997</v>
      </c>
      <c r="C208" s="278">
        <v>110.18</v>
      </c>
      <c r="D208" s="278">
        <v>97.25</v>
      </c>
      <c r="E208" s="278">
        <v>104.129997</v>
      </c>
      <c r="F208" s="278">
        <v>97.920593</v>
      </c>
      <c r="G208" s="278">
        <v>1.0773082E9</v>
      </c>
      <c r="H208" s="283" t="s">
        <v>304</v>
      </c>
      <c r="I208" s="278">
        <v>9.3575</v>
      </c>
      <c r="J208" s="278">
        <v>9.4925</v>
      </c>
      <c r="K208" s="278">
        <v>7.35</v>
      </c>
      <c r="L208" s="278">
        <v>8.415</v>
      </c>
      <c r="M208" s="278">
        <v>8.32685</v>
      </c>
      <c r="N208" s="278">
        <v>3.941464E8</v>
      </c>
      <c r="O208" s="278"/>
      <c r="P208" s="254">
        <f t="shared" si="26"/>
        <v>577722.7723</v>
      </c>
      <c r="Q208" s="254">
        <f>((Q207+R207)/2)*K208/K207</f>
        <v>281750.2373</v>
      </c>
      <c r="R208" s="254">
        <f>(Q207+R207)/2</f>
        <v>357650.3012</v>
      </c>
      <c r="S208" s="254">
        <f t="shared" si="29"/>
        <v>-485050.3053</v>
      </c>
      <c r="T208" s="282"/>
      <c r="U208" s="257">
        <f t="shared" si="18"/>
        <v>1.928404257</v>
      </c>
      <c r="V208" s="254">
        <f t="shared" si="19"/>
        <v>747750.2297</v>
      </c>
      <c r="W208" s="254">
        <f t="shared" si="20"/>
        <v>262699.9244</v>
      </c>
      <c r="X208" s="254">
        <f t="shared" si="21"/>
        <v>1217123.311</v>
      </c>
      <c r="Y208" s="258">
        <f t="shared" si="22"/>
        <v>1.217123311</v>
      </c>
      <c r="Z208" s="334">
        <f t="shared" si="23"/>
        <v>732073.0054</v>
      </c>
      <c r="AA208" s="258">
        <f t="shared" si="24"/>
        <v>0.7320730054</v>
      </c>
      <c r="AB208" s="320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299"/>
      <c r="AM208" s="299"/>
      <c r="AN208" s="299"/>
      <c r="AO208" s="299"/>
      <c r="AP208" s="299"/>
      <c r="AQ208" s="299"/>
      <c r="AR208" s="299"/>
      <c r="AS208" s="299"/>
      <c r="AT208" s="299"/>
      <c r="AU208" s="299"/>
    </row>
    <row r="209" ht="19.5" customHeight="1">
      <c r="A209" s="276" t="s">
        <v>305</v>
      </c>
      <c r="B209" s="277">
        <v>103.629997</v>
      </c>
      <c r="C209" s="278">
        <v>104.800003</v>
      </c>
      <c r="D209" s="278">
        <v>94.839996</v>
      </c>
      <c r="E209" s="278">
        <v>102.5</v>
      </c>
      <c r="F209" s="278">
        <v>96.387787</v>
      </c>
      <c r="G209" s="278">
        <v>9.422596E8</v>
      </c>
      <c r="H209" s="283" t="s">
        <v>305</v>
      </c>
      <c r="I209" s="278">
        <v>8.32875</v>
      </c>
      <c r="J209" s="278">
        <v>8.5225</v>
      </c>
      <c r="K209" s="278">
        <v>6.95375</v>
      </c>
      <c r="L209" s="278">
        <v>8.11</v>
      </c>
      <c r="M209" s="278">
        <v>8.025043</v>
      </c>
      <c r="N209" s="278">
        <v>4.445416E8</v>
      </c>
      <c r="O209" s="278"/>
      <c r="P209" s="254">
        <f t="shared" si="26"/>
        <v>563405.9168</v>
      </c>
      <c r="Q209" s="254">
        <f t="shared" ref="Q209:Q219" si="133">Q208*K209/K208</f>
        <v>266560.6411</v>
      </c>
      <c r="R209" s="254">
        <f t="shared" ref="R209:R219" si="134">R208</f>
        <v>357650.3012</v>
      </c>
      <c r="S209" s="254">
        <f t="shared" si="29"/>
        <v>-488738.0149</v>
      </c>
      <c r="T209" s="282"/>
      <c r="U209" s="257">
        <f t="shared" si="18"/>
        <v>1.884560214</v>
      </c>
      <c r="V209" s="254">
        <f t="shared" si="19"/>
        <v>737728.4309</v>
      </c>
      <c r="W209" s="254">
        <f t="shared" si="20"/>
        <v>248990.416</v>
      </c>
      <c r="X209" s="254">
        <f t="shared" si="21"/>
        <v>1187616.859</v>
      </c>
      <c r="Y209" s="258">
        <f t="shared" si="22"/>
        <v>1.187616859</v>
      </c>
      <c r="Z209" s="334">
        <f t="shared" si="23"/>
        <v>698878.8443</v>
      </c>
      <c r="AA209" s="258">
        <f t="shared" si="24"/>
        <v>0.6988788443</v>
      </c>
      <c r="AB209" s="320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299"/>
      <c r="AM209" s="299"/>
      <c r="AN209" s="299"/>
      <c r="AO209" s="299"/>
      <c r="AP209" s="299"/>
      <c r="AQ209" s="299"/>
      <c r="AR209" s="299"/>
      <c r="AS209" s="299"/>
      <c r="AT209" s="299"/>
      <c r="AU209" s="299"/>
    </row>
    <row r="210" ht="19.5" customHeight="1">
      <c r="A210" s="276" t="s">
        <v>306</v>
      </c>
      <c r="B210" s="277">
        <v>103.480003</v>
      </c>
      <c r="C210" s="278">
        <v>110.040001</v>
      </c>
      <c r="D210" s="278">
        <v>103.160004</v>
      </c>
      <c r="E210" s="278">
        <v>109.199997</v>
      </c>
      <c r="F210" s="278">
        <v>102.688255</v>
      </c>
      <c r="G210" s="278">
        <v>6.016051E8</v>
      </c>
      <c r="H210" s="283" t="s">
        <v>306</v>
      </c>
      <c r="I210" s="278">
        <v>8.25625</v>
      </c>
      <c r="J210" s="278">
        <v>9.3625</v>
      </c>
      <c r="K210" s="278">
        <v>8.215</v>
      </c>
      <c r="L210" s="278">
        <v>9.225</v>
      </c>
      <c r="M210" s="278">
        <v>9.128366</v>
      </c>
      <c r="N210" s="278">
        <v>3.035736E8</v>
      </c>
      <c r="O210" s="278"/>
      <c r="P210" s="254">
        <f t="shared" si="26"/>
        <v>612831.7069</v>
      </c>
      <c r="Q210" s="254">
        <f t="shared" si="133"/>
        <v>314908.5985</v>
      </c>
      <c r="R210" s="254">
        <f t="shared" si="134"/>
        <v>357650.3012</v>
      </c>
      <c r="S210" s="254">
        <f t="shared" si="29"/>
        <v>-492441.0899</v>
      </c>
      <c r="T210" s="282"/>
      <c r="U210" s="257">
        <f t="shared" si="18"/>
        <v>1.970757575</v>
      </c>
      <c r="V210" s="254">
        <f t="shared" si="19"/>
        <v>772326.484</v>
      </c>
      <c r="W210" s="254">
        <f t="shared" si="20"/>
        <v>279885.394</v>
      </c>
      <c r="X210" s="254">
        <f t="shared" si="21"/>
        <v>1285390.607</v>
      </c>
      <c r="Y210" s="258">
        <f t="shared" si="22"/>
        <v>1.285390607</v>
      </c>
      <c r="Z210" s="334">
        <f t="shared" si="23"/>
        <v>792949.5167</v>
      </c>
      <c r="AA210" s="258">
        <f t="shared" si="24"/>
        <v>0.7929495167</v>
      </c>
      <c r="AB210" s="320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299"/>
      <c r="AM210" s="299"/>
      <c r="AN210" s="299"/>
      <c r="AO210" s="299"/>
      <c r="AP210" s="299"/>
      <c r="AQ210" s="299"/>
      <c r="AR210" s="299"/>
      <c r="AS210" s="299"/>
      <c r="AT210" s="299"/>
      <c r="AU210" s="299"/>
    </row>
    <row r="211" ht="19.5" customHeight="1">
      <c r="A211" s="276" t="s">
        <v>307</v>
      </c>
      <c r="B211" s="277">
        <v>108.540001</v>
      </c>
      <c r="C211" s="278">
        <v>111.440002</v>
      </c>
      <c r="D211" s="278">
        <v>104.879997</v>
      </c>
      <c r="E211" s="278">
        <v>105.720001</v>
      </c>
      <c r="F211" s="278">
        <v>99.71067</v>
      </c>
      <c r="G211" s="278">
        <v>5.592538E8</v>
      </c>
      <c r="H211" s="283" t="s">
        <v>307</v>
      </c>
      <c r="I211" s="278">
        <v>9.11</v>
      </c>
      <c r="J211" s="278">
        <v>9.61</v>
      </c>
      <c r="K211" s="278">
        <v>8.48875</v>
      </c>
      <c r="L211" s="278">
        <v>8.62</v>
      </c>
      <c r="M211" s="278">
        <v>8.529703</v>
      </c>
      <c r="N211" s="278">
        <v>2.323536E8</v>
      </c>
      <c r="O211" s="278"/>
      <c r="P211" s="254">
        <f t="shared" si="26"/>
        <v>623049.4871</v>
      </c>
      <c r="Q211" s="254">
        <f t="shared" si="133"/>
        <v>325402.3573</v>
      </c>
      <c r="R211" s="254">
        <f t="shared" si="134"/>
        <v>357650.3012</v>
      </c>
      <c r="S211" s="254">
        <f t="shared" si="29"/>
        <v>-496159.5945</v>
      </c>
      <c r="T211" s="282"/>
      <c r="U211" s="257">
        <f t="shared" si="18"/>
        <v>1.976581324</v>
      </c>
      <c r="V211" s="254">
        <f t="shared" si="19"/>
        <v>779478.9301</v>
      </c>
      <c r="W211" s="254">
        <f t="shared" si="20"/>
        <v>283319.3356</v>
      </c>
      <c r="X211" s="254">
        <f t="shared" si="21"/>
        <v>1306102.146</v>
      </c>
      <c r="Y211" s="258">
        <f t="shared" si="22"/>
        <v>1.306102146</v>
      </c>
      <c r="Z211" s="334">
        <f t="shared" si="23"/>
        <v>809942.5512</v>
      </c>
      <c r="AA211" s="258">
        <f t="shared" si="24"/>
        <v>0.8099425512</v>
      </c>
      <c r="AB211" s="320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299"/>
      <c r="AM211" s="299"/>
      <c r="AN211" s="299"/>
      <c r="AO211" s="299"/>
      <c r="AP211" s="299"/>
      <c r="AQ211" s="299"/>
      <c r="AR211" s="299"/>
      <c r="AS211" s="299"/>
      <c r="AT211" s="299"/>
      <c r="AU211" s="299"/>
    </row>
    <row r="212" ht="19.5" customHeight="1">
      <c r="A212" s="276" t="s">
        <v>308</v>
      </c>
      <c r="B212" s="277">
        <v>105.989998</v>
      </c>
      <c r="C212" s="278">
        <v>110.510002</v>
      </c>
      <c r="D212" s="278">
        <v>104.400002</v>
      </c>
      <c r="E212" s="278">
        <v>110.339996</v>
      </c>
      <c r="F212" s="278">
        <v>104.068062</v>
      </c>
      <c r="G212" s="278">
        <v>5.364827E8</v>
      </c>
      <c r="H212" s="283" t="s">
        <v>308</v>
      </c>
      <c r="I212" s="278">
        <v>8.65375</v>
      </c>
      <c r="J212" s="278">
        <v>9.39375</v>
      </c>
      <c r="K212" s="278">
        <v>8.4025</v>
      </c>
      <c r="L212" s="278">
        <v>9.3675</v>
      </c>
      <c r="M212" s="278">
        <v>9.269373</v>
      </c>
      <c r="N212" s="278">
        <v>1.860816E8</v>
      </c>
      <c r="O212" s="278"/>
      <c r="P212" s="254">
        <f t="shared" si="26"/>
        <v>620198.0317</v>
      </c>
      <c r="Q212" s="254">
        <f t="shared" si="133"/>
        <v>322096.1046</v>
      </c>
      <c r="R212" s="254">
        <f t="shared" si="134"/>
        <v>357650.3012</v>
      </c>
      <c r="S212" s="254">
        <f t="shared" si="29"/>
        <v>-499893.5928</v>
      </c>
      <c r="T212" s="282"/>
      <c r="U212" s="257">
        <f t="shared" si="18"/>
        <v>1.956112955</v>
      </c>
      <c r="V212" s="254">
        <f t="shared" si="19"/>
        <v>777482.9113</v>
      </c>
      <c r="W212" s="254">
        <f t="shared" si="20"/>
        <v>277589.3185</v>
      </c>
      <c r="X212" s="254">
        <f t="shared" si="21"/>
        <v>1299944.437</v>
      </c>
      <c r="Y212" s="258">
        <f t="shared" si="22"/>
        <v>1.299944437</v>
      </c>
      <c r="Z212" s="334">
        <f t="shared" si="23"/>
        <v>800050.8446</v>
      </c>
      <c r="AA212" s="258">
        <f t="shared" si="24"/>
        <v>0.8000508446</v>
      </c>
      <c r="AB212" s="320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  <c r="AM212" s="299"/>
      <c r="AN212" s="299"/>
      <c r="AO212" s="299"/>
      <c r="AP212" s="299"/>
      <c r="AQ212" s="299"/>
      <c r="AR212" s="299"/>
      <c r="AS212" s="299"/>
      <c r="AT212" s="299"/>
      <c r="AU212" s="299"/>
    </row>
    <row r="213" ht="19.5" customHeight="1">
      <c r="A213" s="276" t="s">
        <v>309</v>
      </c>
      <c r="B213" s="277">
        <v>110.0</v>
      </c>
      <c r="C213" s="278">
        <v>110.75</v>
      </c>
      <c r="D213" s="278">
        <v>101.75</v>
      </c>
      <c r="E213" s="278">
        <v>107.540001</v>
      </c>
      <c r="F213" s="278">
        <v>101.427223</v>
      </c>
      <c r="G213" s="278">
        <v>5.779263E8</v>
      </c>
      <c r="H213" s="283" t="s">
        <v>309</v>
      </c>
      <c r="I213" s="278">
        <v>9.30375</v>
      </c>
      <c r="J213" s="278">
        <v>9.43125</v>
      </c>
      <c r="K213" s="278">
        <v>7.9725</v>
      </c>
      <c r="L213" s="278">
        <v>8.895</v>
      </c>
      <c r="M213" s="278">
        <v>8.801822</v>
      </c>
      <c r="N213" s="278">
        <v>2.15028E8</v>
      </c>
      <c r="O213" s="278"/>
      <c r="P213" s="254">
        <f t="shared" si="26"/>
        <v>604455.4455</v>
      </c>
      <c r="Q213" s="254">
        <f t="shared" si="133"/>
        <v>305612.7573</v>
      </c>
      <c r="R213" s="254">
        <f t="shared" si="134"/>
        <v>357650.3012</v>
      </c>
      <c r="S213" s="254">
        <f t="shared" si="29"/>
        <v>-503643.1494</v>
      </c>
      <c r="T213" s="282"/>
      <c r="U213" s="257">
        <f t="shared" si="18"/>
        <v>1.910292531</v>
      </c>
      <c r="V213" s="254">
        <f t="shared" si="19"/>
        <v>766463.101</v>
      </c>
      <c r="W213" s="254">
        <f t="shared" si="20"/>
        <v>262819.9516</v>
      </c>
      <c r="X213" s="254">
        <f t="shared" si="21"/>
        <v>1267718.504</v>
      </c>
      <c r="Y213" s="258">
        <f t="shared" si="22"/>
        <v>1.267718504</v>
      </c>
      <c r="Z213" s="334">
        <f t="shared" si="23"/>
        <v>764075.3546</v>
      </c>
      <c r="AA213" s="258">
        <f t="shared" si="24"/>
        <v>0.7640753546</v>
      </c>
      <c r="AB213" s="320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299"/>
      <c r="AM213" s="299"/>
      <c r="AN213" s="299"/>
      <c r="AO213" s="299"/>
      <c r="AP213" s="299"/>
      <c r="AQ213" s="299"/>
      <c r="AR213" s="299"/>
      <c r="AS213" s="299"/>
      <c r="AT213" s="299"/>
      <c r="AU213" s="299"/>
    </row>
    <row r="214" ht="19.5" customHeight="1">
      <c r="A214" s="276" t="s">
        <v>310</v>
      </c>
      <c r="B214" s="277">
        <v>107.489998</v>
      </c>
      <c r="C214" s="278">
        <v>115.540001</v>
      </c>
      <c r="D214" s="278">
        <v>106.57</v>
      </c>
      <c r="E214" s="278">
        <v>115.230003</v>
      </c>
      <c r="F214" s="278">
        <v>108.969566</v>
      </c>
      <c r="G214" s="278">
        <v>4.210726E8</v>
      </c>
      <c r="H214" s="283" t="s">
        <v>310</v>
      </c>
      <c r="I214" s="278">
        <v>8.8925</v>
      </c>
      <c r="J214" s="278">
        <v>10.24875</v>
      </c>
      <c r="K214" s="278">
        <v>8.735</v>
      </c>
      <c r="L214" s="278">
        <v>10.19375</v>
      </c>
      <c r="M214" s="278">
        <v>10.092622</v>
      </c>
      <c r="N214" s="278">
        <v>1.512384E8</v>
      </c>
      <c r="O214" s="278"/>
      <c r="P214" s="254">
        <f t="shared" si="26"/>
        <v>633089.1089</v>
      </c>
      <c r="Q214" s="254">
        <f t="shared" si="133"/>
        <v>334841.9486</v>
      </c>
      <c r="R214" s="254">
        <f t="shared" si="134"/>
        <v>357650.3012</v>
      </c>
      <c r="S214" s="254">
        <f t="shared" si="29"/>
        <v>-507408.3292</v>
      </c>
      <c r="T214" s="282"/>
      <c r="U214" s="257">
        <f t="shared" si="18"/>
        <v>1.952548575</v>
      </c>
      <c r="V214" s="254">
        <f t="shared" si="19"/>
        <v>786506.6654</v>
      </c>
      <c r="W214" s="254">
        <f t="shared" si="20"/>
        <v>279098.3361</v>
      </c>
      <c r="X214" s="254">
        <f t="shared" si="21"/>
        <v>1325581.359</v>
      </c>
      <c r="Y214" s="258">
        <f t="shared" si="22"/>
        <v>1.325581359</v>
      </c>
      <c r="Z214" s="334">
        <f t="shared" si="23"/>
        <v>818173.0295</v>
      </c>
      <c r="AA214" s="258">
        <f t="shared" si="24"/>
        <v>0.8181730295</v>
      </c>
      <c r="AB214" s="320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  <c r="AM214" s="299"/>
      <c r="AN214" s="299"/>
      <c r="AO214" s="299"/>
      <c r="AP214" s="299"/>
      <c r="AQ214" s="299"/>
      <c r="AR214" s="299"/>
      <c r="AS214" s="299"/>
      <c r="AT214" s="299"/>
      <c r="AU214" s="299"/>
    </row>
    <row r="215" ht="19.5" customHeight="1">
      <c r="A215" s="276" t="s">
        <v>311</v>
      </c>
      <c r="B215" s="277">
        <v>115.309998</v>
      </c>
      <c r="C215" s="278">
        <v>118.010002</v>
      </c>
      <c r="D215" s="278">
        <v>114.220001</v>
      </c>
      <c r="E215" s="278">
        <v>116.440002</v>
      </c>
      <c r="F215" s="278">
        <v>110.113861</v>
      </c>
      <c r="G215" s="278">
        <v>3.692699E8</v>
      </c>
      <c r="H215" s="283" t="s">
        <v>311</v>
      </c>
      <c r="I215" s="278">
        <v>10.20875</v>
      </c>
      <c r="J215" s="278">
        <v>10.68125</v>
      </c>
      <c r="K215" s="278">
        <v>10.01375</v>
      </c>
      <c r="L215" s="278">
        <v>10.38875</v>
      </c>
      <c r="M215" s="278">
        <v>10.285686</v>
      </c>
      <c r="N215" s="278">
        <v>1.53288E8</v>
      </c>
      <c r="O215" s="278"/>
      <c r="P215" s="254">
        <f t="shared" si="26"/>
        <v>678534.6594</v>
      </c>
      <c r="Q215" s="254">
        <f t="shared" si="133"/>
        <v>383860.7399</v>
      </c>
      <c r="R215" s="254">
        <f t="shared" si="134"/>
        <v>357650.3012</v>
      </c>
      <c r="S215" s="254">
        <f t="shared" si="29"/>
        <v>-511189.1973</v>
      </c>
      <c r="T215" s="282"/>
      <c r="U215" s="257">
        <f t="shared" si="18"/>
        <v>2.02700872</v>
      </c>
      <c r="V215" s="254">
        <f t="shared" si="19"/>
        <v>818318.5507</v>
      </c>
      <c r="W215" s="254">
        <f t="shared" si="20"/>
        <v>307129.3535</v>
      </c>
      <c r="X215" s="254">
        <f t="shared" si="21"/>
        <v>1420045.7</v>
      </c>
      <c r="Y215" s="258">
        <f t="shared" si="22"/>
        <v>1.4200457</v>
      </c>
      <c r="Z215" s="334">
        <f t="shared" si="23"/>
        <v>908856.5032</v>
      </c>
      <c r="AA215" s="258">
        <f t="shared" si="24"/>
        <v>0.9088565032</v>
      </c>
      <c r="AB215" s="320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299"/>
      <c r="AM215" s="299"/>
      <c r="AN215" s="299"/>
      <c r="AO215" s="299"/>
      <c r="AP215" s="299"/>
      <c r="AQ215" s="299"/>
      <c r="AR215" s="299"/>
      <c r="AS215" s="299"/>
      <c r="AT215" s="299"/>
      <c r="AU215" s="299"/>
    </row>
    <row r="216" ht="19.5" customHeight="1">
      <c r="A216" s="276" t="s">
        <v>312</v>
      </c>
      <c r="B216" s="277">
        <v>116.480003</v>
      </c>
      <c r="C216" s="278">
        <v>119.220001</v>
      </c>
      <c r="D216" s="278">
        <v>113.629997</v>
      </c>
      <c r="E216" s="278">
        <v>118.720001</v>
      </c>
      <c r="F216" s="278">
        <v>112.269974</v>
      </c>
      <c r="G216" s="278">
        <v>5.407566E8</v>
      </c>
      <c r="H216" s="283" t="s">
        <v>312</v>
      </c>
      <c r="I216" s="278">
        <v>10.4025</v>
      </c>
      <c r="J216" s="278">
        <v>10.92375</v>
      </c>
      <c r="K216" s="278">
        <v>9.885</v>
      </c>
      <c r="L216" s="278">
        <v>10.8175</v>
      </c>
      <c r="M216" s="278">
        <v>10.710185</v>
      </c>
      <c r="N216" s="278">
        <v>2.0234E8</v>
      </c>
      <c r="O216" s="278"/>
      <c r="P216" s="254">
        <f t="shared" si="26"/>
        <v>675029.6851</v>
      </c>
      <c r="Q216" s="254">
        <f t="shared" si="133"/>
        <v>378925.3191</v>
      </c>
      <c r="R216" s="254">
        <f t="shared" si="134"/>
        <v>357650.3012</v>
      </c>
      <c r="S216" s="254">
        <f t="shared" si="29"/>
        <v>-514985.8189</v>
      </c>
      <c r="T216" s="282"/>
      <c r="U216" s="257">
        <f t="shared" si="18"/>
        <v>2.005259074</v>
      </c>
      <c r="V216" s="254">
        <f t="shared" si="19"/>
        <v>815865.0687</v>
      </c>
      <c r="W216" s="254">
        <f t="shared" si="20"/>
        <v>300879.2498</v>
      </c>
      <c r="X216" s="254">
        <f t="shared" si="21"/>
        <v>1411605.305</v>
      </c>
      <c r="Y216" s="258">
        <f t="shared" si="22"/>
        <v>1.411605305</v>
      </c>
      <c r="Z216" s="334">
        <f t="shared" si="23"/>
        <v>896619.4865</v>
      </c>
      <c r="AA216" s="258">
        <f t="shared" si="24"/>
        <v>0.8966194865</v>
      </c>
      <c r="AB216" s="320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299"/>
      <c r="AM216" s="299"/>
      <c r="AN216" s="299"/>
      <c r="AO216" s="299"/>
      <c r="AP216" s="299"/>
      <c r="AQ216" s="299"/>
      <c r="AR216" s="299"/>
      <c r="AS216" s="299"/>
      <c r="AT216" s="299"/>
      <c r="AU216" s="299"/>
    </row>
    <row r="217" ht="19.5" customHeight="1">
      <c r="A217" s="276" t="s">
        <v>313</v>
      </c>
      <c r="B217" s="277">
        <v>118.57</v>
      </c>
      <c r="C217" s="278">
        <v>119.660004</v>
      </c>
      <c r="D217" s="278">
        <v>115.940002</v>
      </c>
      <c r="E217" s="278">
        <v>116.989998</v>
      </c>
      <c r="F217" s="278">
        <v>110.911156</v>
      </c>
      <c r="G217" s="278">
        <v>4.069418E8</v>
      </c>
      <c r="H217" s="283" t="s">
        <v>313</v>
      </c>
      <c r="I217" s="278">
        <v>10.7875</v>
      </c>
      <c r="J217" s="278">
        <v>10.98</v>
      </c>
      <c r="K217" s="278">
        <v>10.31625</v>
      </c>
      <c r="L217" s="278">
        <v>10.48625</v>
      </c>
      <c r="M217" s="278">
        <v>10.382219</v>
      </c>
      <c r="N217" s="278">
        <v>1.57292E8</v>
      </c>
      <c r="O217" s="278"/>
      <c r="P217" s="254">
        <f t="shared" si="26"/>
        <v>688752.4871</v>
      </c>
      <c r="Q217" s="254">
        <f t="shared" si="133"/>
        <v>395456.583</v>
      </c>
      <c r="R217" s="254">
        <f t="shared" si="134"/>
        <v>357650.3012</v>
      </c>
      <c r="S217" s="254">
        <f t="shared" si="29"/>
        <v>-518798.2598</v>
      </c>
      <c r="T217" s="282"/>
      <c r="U217" s="257">
        <f t="shared" si="18"/>
        <v>2.01697436</v>
      </c>
      <c r="V217" s="254">
        <f t="shared" si="19"/>
        <v>825471.0301</v>
      </c>
      <c r="W217" s="254">
        <f t="shared" si="20"/>
        <v>306672.7703</v>
      </c>
      <c r="X217" s="254">
        <f t="shared" si="21"/>
        <v>1441859.371</v>
      </c>
      <c r="Y217" s="258">
        <f t="shared" si="22"/>
        <v>1.441859371</v>
      </c>
      <c r="Z217" s="334">
        <f t="shared" si="23"/>
        <v>923061.1115</v>
      </c>
      <c r="AA217" s="258">
        <f t="shared" si="24"/>
        <v>0.9230611115</v>
      </c>
      <c r="AB217" s="320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299"/>
      <c r="AM217" s="299"/>
      <c r="AN217" s="299"/>
      <c r="AO217" s="299"/>
      <c r="AP217" s="299"/>
      <c r="AQ217" s="299"/>
      <c r="AR217" s="299"/>
      <c r="AS217" s="299"/>
      <c r="AT217" s="299"/>
      <c r="AU217" s="299"/>
    </row>
    <row r="218" ht="19.5" customHeight="1">
      <c r="A218" s="276" t="s">
        <v>314</v>
      </c>
      <c r="B218" s="277">
        <v>117.190002</v>
      </c>
      <c r="C218" s="278">
        <v>119.510002</v>
      </c>
      <c r="D218" s="278">
        <v>113.449997</v>
      </c>
      <c r="E218" s="278">
        <v>117.5</v>
      </c>
      <c r="F218" s="278">
        <v>111.394638</v>
      </c>
      <c r="G218" s="278">
        <v>5.981188E8</v>
      </c>
      <c r="H218" s="283" t="s">
        <v>314</v>
      </c>
      <c r="I218" s="278">
        <v>10.525</v>
      </c>
      <c r="J218" s="278">
        <v>10.91625</v>
      </c>
      <c r="K218" s="278">
        <v>9.86</v>
      </c>
      <c r="L218" s="278">
        <v>10.54625</v>
      </c>
      <c r="M218" s="278">
        <v>10.441625</v>
      </c>
      <c r="N218" s="278">
        <v>1.861656E8</v>
      </c>
      <c r="O218" s="278"/>
      <c r="P218" s="254">
        <f t="shared" si="26"/>
        <v>673960.3782</v>
      </c>
      <c r="Q218" s="254">
        <f t="shared" si="133"/>
        <v>377966.9849</v>
      </c>
      <c r="R218" s="254">
        <f t="shared" si="134"/>
        <v>357650.3012</v>
      </c>
      <c r="S218" s="254">
        <f t="shared" si="29"/>
        <v>-522626.5859</v>
      </c>
      <c r="T218" s="282"/>
      <c r="U218" s="257">
        <f t="shared" si="18"/>
        <v>1.973896291</v>
      </c>
      <c r="V218" s="254">
        <f t="shared" si="19"/>
        <v>815116.5539</v>
      </c>
      <c r="W218" s="254">
        <f t="shared" si="20"/>
        <v>292489.968</v>
      </c>
      <c r="X218" s="254">
        <f t="shared" si="21"/>
        <v>1409577.664</v>
      </c>
      <c r="Y218" s="258">
        <f t="shared" si="22"/>
        <v>1.409577664</v>
      </c>
      <c r="Z218" s="334">
        <f t="shared" si="23"/>
        <v>886951.0784</v>
      </c>
      <c r="AA218" s="258">
        <f t="shared" si="24"/>
        <v>0.8869510784</v>
      </c>
      <c r="AB218" s="320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299"/>
      <c r="AM218" s="299"/>
      <c r="AN218" s="299"/>
      <c r="AO218" s="299"/>
      <c r="AP218" s="299"/>
      <c r="AQ218" s="299"/>
      <c r="AR218" s="299"/>
      <c r="AS218" s="299"/>
      <c r="AT218" s="299"/>
      <c r="AU218" s="299"/>
    </row>
    <row r="219" ht="19.5" customHeight="1">
      <c r="A219" s="276" t="s">
        <v>315</v>
      </c>
      <c r="B219" s="337">
        <v>117.459999</v>
      </c>
      <c r="C219" s="338">
        <v>121.519997</v>
      </c>
      <c r="D219" s="338">
        <v>115.220001</v>
      </c>
      <c r="E219" s="338">
        <v>118.480003</v>
      </c>
      <c r="F219" s="338">
        <v>112.323723</v>
      </c>
      <c r="G219" s="338">
        <v>4.984143E8</v>
      </c>
      <c r="H219" s="340" t="s">
        <v>315</v>
      </c>
      <c r="I219" s="338">
        <v>10.54625</v>
      </c>
      <c r="J219" s="338">
        <v>11.31875</v>
      </c>
      <c r="K219" s="338">
        <v>10.14125</v>
      </c>
      <c r="L219" s="338">
        <v>10.765</v>
      </c>
      <c r="M219" s="338">
        <v>10.658204</v>
      </c>
      <c r="N219" s="338">
        <v>1.538632E8</v>
      </c>
      <c r="O219" s="338"/>
      <c r="P219" s="254">
        <f t="shared" si="26"/>
        <v>684475.2535</v>
      </c>
      <c r="Q219" s="254">
        <f t="shared" si="133"/>
        <v>388748.244</v>
      </c>
      <c r="R219" s="254">
        <f t="shared" si="134"/>
        <v>357650.3012</v>
      </c>
      <c r="S219" s="254">
        <f t="shared" si="29"/>
        <v>-526470.8633</v>
      </c>
      <c r="T219" s="339">
        <f>(P219-P207)/P207</f>
        <v>0.05339188298</v>
      </c>
      <c r="U219" s="257">
        <f t="shared" si="18"/>
        <v>1.979455326</v>
      </c>
      <c r="V219" s="254">
        <f t="shared" si="19"/>
        <v>822476.9665</v>
      </c>
      <c r="W219" s="254">
        <f t="shared" si="20"/>
        <v>296006.1032</v>
      </c>
      <c r="X219" s="254">
        <f t="shared" si="21"/>
        <v>1430873.799</v>
      </c>
      <c r="Y219" s="258">
        <f t="shared" si="22"/>
        <v>1.430873799</v>
      </c>
      <c r="Z219" s="334">
        <f t="shared" si="23"/>
        <v>904402.9353</v>
      </c>
      <c r="AA219" s="258">
        <f t="shared" si="24"/>
        <v>0.9044029353</v>
      </c>
      <c r="AB219" s="320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299"/>
      <c r="AM219" s="299"/>
      <c r="AN219" s="299"/>
      <c r="AO219" s="299"/>
      <c r="AP219" s="299"/>
      <c r="AQ219" s="299"/>
      <c r="AR219" s="299"/>
      <c r="AS219" s="299"/>
      <c r="AT219" s="299"/>
      <c r="AU219" s="299"/>
    </row>
    <row r="220" ht="19.5" customHeight="1">
      <c r="A220" s="276" t="s">
        <v>316</v>
      </c>
      <c r="B220" s="277">
        <v>119.269997</v>
      </c>
      <c r="C220" s="278">
        <v>125.919998</v>
      </c>
      <c r="D220" s="278">
        <v>118.889999</v>
      </c>
      <c r="E220" s="278">
        <v>124.57</v>
      </c>
      <c r="F220" s="278">
        <v>118.446533</v>
      </c>
      <c r="G220" s="278">
        <v>3.662546E8</v>
      </c>
      <c r="H220" s="283" t="s">
        <v>316</v>
      </c>
      <c r="I220" s="278">
        <v>10.90875</v>
      </c>
      <c r="J220" s="278">
        <v>12.12875</v>
      </c>
      <c r="K220" s="278">
        <v>10.83375</v>
      </c>
      <c r="L220" s="278">
        <v>11.87125</v>
      </c>
      <c r="M220" s="278">
        <v>11.761251</v>
      </c>
      <c r="N220" s="278">
        <v>1.295288E8</v>
      </c>
      <c r="O220" s="278"/>
      <c r="P220" s="254">
        <f t="shared" si="26"/>
        <v>706277.2218</v>
      </c>
      <c r="Q220" s="254">
        <f>((Q219+R219)/2)*K220/K219</f>
        <v>398683.3595</v>
      </c>
      <c r="R220" s="254">
        <f>(Q219+R219)/2</f>
        <v>373199.2726</v>
      </c>
      <c r="S220" s="254">
        <f t="shared" si="29"/>
        <v>-530331.1586</v>
      </c>
      <c r="T220" s="282"/>
      <c r="U220" s="257">
        <f t="shared" si="18"/>
        <v>2.035476281</v>
      </c>
      <c r="V220" s="254">
        <f t="shared" si="19"/>
        <v>852665.3569</v>
      </c>
      <c r="W220" s="254">
        <f t="shared" si="20"/>
        <v>322334.1983</v>
      </c>
      <c r="X220" s="254">
        <f t="shared" si="21"/>
        <v>1478159.854</v>
      </c>
      <c r="Y220" s="258">
        <f t="shared" si="22"/>
        <v>1.478159854</v>
      </c>
      <c r="Z220" s="334">
        <f t="shared" si="23"/>
        <v>947828.6953</v>
      </c>
      <c r="AA220" s="258">
        <f t="shared" si="24"/>
        <v>0.9478286953</v>
      </c>
      <c r="AB220" s="320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299"/>
      <c r="AM220" s="299"/>
      <c r="AN220" s="299"/>
      <c r="AO220" s="299"/>
      <c r="AP220" s="299"/>
      <c r="AQ220" s="299"/>
      <c r="AR220" s="299"/>
      <c r="AS220" s="299"/>
      <c r="AT220" s="299"/>
      <c r="AU220" s="299"/>
    </row>
    <row r="221" ht="19.5" customHeight="1">
      <c r="A221" s="276" t="s">
        <v>317</v>
      </c>
      <c r="B221" s="277">
        <v>125.449997</v>
      </c>
      <c r="C221" s="278">
        <v>130.699997</v>
      </c>
      <c r="D221" s="278">
        <v>124.860001</v>
      </c>
      <c r="E221" s="278">
        <v>130.020004</v>
      </c>
      <c r="F221" s="278">
        <v>123.628624</v>
      </c>
      <c r="G221" s="278">
        <v>3.074376E8</v>
      </c>
      <c r="H221" s="283" t="s">
        <v>317</v>
      </c>
      <c r="I221" s="278">
        <v>12.02875</v>
      </c>
      <c r="J221" s="278">
        <v>13.04625</v>
      </c>
      <c r="K221" s="278">
        <v>11.9225</v>
      </c>
      <c r="L221" s="278">
        <v>12.91125</v>
      </c>
      <c r="M221" s="278">
        <v>12.791615</v>
      </c>
      <c r="N221" s="278">
        <v>1.395168E8</v>
      </c>
      <c r="O221" s="278"/>
      <c r="P221" s="254">
        <f t="shared" si="26"/>
        <v>741742.5802</v>
      </c>
      <c r="Q221" s="254">
        <f t="shared" ref="Q221:Q231" si="135">Q220*K221/K220</f>
        <v>438749.4961</v>
      </c>
      <c r="R221" s="254">
        <f t="shared" ref="R221:R231" si="136">R220</f>
        <v>373199.2726</v>
      </c>
      <c r="S221" s="254">
        <f t="shared" si="29"/>
        <v>-534207.5384</v>
      </c>
      <c r="T221" s="282"/>
      <c r="U221" s="257">
        <f t="shared" si="18"/>
        <v>2.087094945</v>
      </c>
      <c r="V221" s="254">
        <f t="shared" si="19"/>
        <v>877491.1078</v>
      </c>
      <c r="W221" s="254">
        <f t="shared" si="20"/>
        <v>343283.5694</v>
      </c>
      <c r="X221" s="254">
        <f t="shared" si="21"/>
        <v>1553691.349</v>
      </c>
      <c r="Y221" s="258">
        <f t="shared" si="22"/>
        <v>1.553691349</v>
      </c>
      <c r="Z221" s="334">
        <f t="shared" si="23"/>
        <v>1019483.81</v>
      </c>
      <c r="AA221" s="258">
        <f t="shared" si="24"/>
        <v>1.01948381</v>
      </c>
      <c r="AB221" s="320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299"/>
      <c r="AM221" s="299"/>
      <c r="AN221" s="299"/>
      <c r="AO221" s="299"/>
      <c r="AP221" s="299"/>
      <c r="AQ221" s="299"/>
      <c r="AR221" s="299"/>
      <c r="AS221" s="299"/>
      <c r="AT221" s="299"/>
      <c r="AU221" s="299"/>
    </row>
    <row r="222" ht="19.5" customHeight="1">
      <c r="A222" s="276" t="s">
        <v>318</v>
      </c>
      <c r="B222" s="277">
        <v>130.850006</v>
      </c>
      <c r="C222" s="278">
        <v>132.740005</v>
      </c>
      <c r="D222" s="278">
        <v>129.399994</v>
      </c>
      <c r="E222" s="278">
        <v>132.380005</v>
      </c>
      <c r="F222" s="278">
        <v>125.872597</v>
      </c>
      <c r="G222" s="278">
        <v>4.429635E8</v>
      </c>
      <c r="H222" s="283" t="s">
        <v>318</v>
      </c>
      <c r="I222" s="278">
        <v>13.07</v>
      </c>
      <c r="J222" s="278">
        <v>13.4775</v>
      </c>
      <c r="K222" s="278">
        <v>12.815</v>
      </c>
      <c r="L222" s="278">
        <v>13.4075</v>
      </c>
      <c r="M222" s="278">
        <v>13.283266</v>
      </c>
      <c r="N222" s="278">
        <v>1.309488E8</v>
      </c>
      <c r="O222" s="278"/>
      <c r="P222" s="254">
        <f t="shared" si="26"/>
        <v>768712.8356</v>
      </c>
      <c r="Q222" s="254">
        <f t="shared" si="135"/>
        <v>471593.6081</v>
      </c>
      <c r="R222" s="254">
        <f t="shared" si="136"/>
        <v>373199.2726</v>
      </c>
      <c r="S222" s="254">
        <f t="shared" si="29"/>
        <v>-538100.0698</v>
      </c>
      <c r="T222" s="282"/>
      <c r="U222" s="257">
        <f t="shared" si="18"/>
        <v>2.122118491</v>
      </c>
      <c r="V222" s="254">
        <f t="shared" si="19"/>
        <v>896370.2866</v>
      </c>
      <c r="W222" s="254">
        <f t="shared" si="20"/>
        <v>358270.2168</v>
      </c>
      <c r="X222" s="254">
        <f t="shared" si="21"/>
        <v>1613505.716</v>
      </c>
      <c r="Y222" s="258">
        <f t="shared" si="22"/>
        <v>1.613505716</v>
      </c>
      <c r="Z222" s="334">
        <f t="shared" si="23"/>
        <v>1075405.647</v>
      </c>
      <c r="AA222" s="258">
        <f t="shared" si="24"/>
        <v>1.075405647</v>
      </c>
      <c r="AB222" s="320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  <c r="AM222" s="299"/>
      <c r="AN222" s="299"/>
      <c r="AO222" s="299"/>
      <c r="AP222" s="299"/>
      <c r="AQ222" s="299"/>
      <c r="AR222" s="299"/>
      <c r="AS222" s="299"/>
      <c r="AT222" s="299"/>
      <c r="AU222" s="299"/>
    </row>
    <row r="223" ht="19.5" customHeight="1">
      <c r="A223" s="276" t="s">
        <v>319</v>
      </c>
      <c r="B223" s="277">
        <v>132.490005</v>
      </c>
      <c r="C223" s="278">
        <v>136.339996</v>
      </c>
      <c r="D223" s="278">
        <v>130.380005</v>
      </c>
      <c r="E223" s="278">
        <v>135.990005</v>
      </c>
      <c r="F223" s="278">
        <v>129.574097</v>
      </c>
      <c r="G223" s="278">
        <v>3.882481E8</v>
      </c>
      <c r="H223" s="283" t="s">
        <v>319</v>
      </c>
      <c r="I223" s="278">
        <v>13.42875</v>
      </c>
      <c r="J223" s="278">
        <v>14.19375</v>
      </c>
      <c r="K223" s="278">
        <v>12.995</v>
      </c>
      <c r="L223" s="278">
        <v>14.12125</v>
      </c>
      <c r="M223" s="278">
        <v>13.992979</v>
      </c>
      <c r="N223" s="278">
        <v>1.0924E8</v>
      </c>
      <c r="O223" s="278"/>
      <c r="P223" s="254">
        <f t="shared" si="26"/>
        <v>774534.6832</v>
      </c>
      <c r="Q223" s="254">
        <f t="shared" si="135"/>
        <v>478217.6307</v>
      </c>
      <c r="R223" s="254">
        <f t="shared" si="136"/>
        <v>373199.2726</v>
      </c>
      <c r="S223" s="254">
        <f t="shared" si="29"/>
        <v>-542008.8201</v>
      </c>
      <c r="T223" s="282"/>
      <c r="U223" s="257">
        <f t="shared" si="18"/>
        <v>2.117555865</v>
      </c>
      <c r="V223" s="254">
        <f t="shared" si="19"/>
        <v>900445.5799</v>
      </c>
      <c r="W223" s="254">
        <f t="shared" si="20"/>
        <v>358436.7598</v>
      </c>
      <c r="X223" s="254">
        <f t="shared" si="21"/>
        <v>1625951.586</v>
      </c>
      <c r="Y223" s="258">
        <f t="shared" si="22"/>
        <v>1.625951586</v>
      </c>
      <c r="Z223" s="334">
        <f t="shared" si="23"/>
        <v>1083942.766</v>
      </c>
      <c r="AA223" s="258">
        <f t="shared" si="24"/>
        <v>1.083942766</v>
      </c>
      <c r="AB223" s="320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  <c r="AM223" s="299"/>
      <c r="AN223" s="299"/>
      <c r="AO223" s="299"/>
      <c r="AP223" s="299"/>
      <c r="AQ223" s="299"/>
      <c r="AR223" s="299"/>
      <c r="AS223" s="299"/>
      <c r="AT223" s="299"/>
      <c r="AU223" s="299"/>
    </row>
    <row r="224" ht="19.5" customHeight="1">
      <c r="A224" s="276" t="s">
        <v>320</v>
      </c>
      <c r="B224" s="277">
        <v>136.440002</v>
      </c>
      <c r="C224" s="278">
        <v>141.839996</v>
      </c>
      <c r="D224" s="278">
        <v>135.869995</v>
      </c>
      <c r="E224" s="278">
        <v>141.289993</v>
      </c>
      <c r="F224" s="278">
        <v>134.624054</v>
      </c>
      <c r="G224" s="278">
        <v>5.324897E8</v>
      </c>
      <c r="H224" s="283" t="s">
        <v>320</v>
      </c>
      <c r="I224" s="278">
        <v>14.21375</v>
      </c>
      <c r="J224" s="278">
        <v>15.3175</v>
      </c>
      <c r="K224" s="278">
        <v>14.07125</v>
      </c>
      <c r="L224" s="278">
        <v>15.1975</v>
      </c>
      <c r="M224" s="278">
        <v>15.059453</v>
      </c>
      <c r="N224" s="278">
        <v>1.168984E8</v>
      </c>
      <c r="O224" s="278"/>
      <c r="P224" s="254">
        <f t="shared" si="26"/>
        <v>807148.4851</v>
      </c>
      <c r="Q224" s="254">
        <f t="shared" si="135"/>
        <v>517823.7658</v>
      </c>
      <c r="R224" s="254">
        <f t="shared" si="136"/>
        <v>373199.2726</v>
      </c>
      <c r="S224" s="254">
        <f t="shared" si="29"/>
        <v>-545933.8569</v>
      </c>
      <c r="T224" s="282"/>
      <c r="U224" s="257">
        <f t="shared" si="18"/>
        <v>2.162070996</v>
      </c>
      <c r="V224" s="254">
        <f t="shared" si="19"/>
        <v>923275.2413</v>
      </c>
      <c r="W224" s="254">
        <f t="shared" si="20"/>
        <v>377341.3844</v>
      </c>
      <c r="X224" s="254">
        <f t="shared" si="21"/>
        <v>1698171.524</v>
      </c>
      <c r="Y224" s="258">
        <f t="shared" si="22"/>
        <v>1.698171524</v>
      </c>
      <c r="Z224" s="334">
        <f t="shared" si="23"/>
        <v>1152237.667</v>
      </c>
      <c r="AA224" s="258">
        <f t="shared" si="24"/>
        <v>1.152237667</v>
      </c>
      <c r="AB224" s="320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299"/>
      <c r="AM224" s="299"/>
      <c r="AN224" s="299"/>
      <c r="AO224" s="299"/>
      <c r="AP224" s="299"/>
      <c r="AQ224" s="299"/>
      <c r="AR224" s="299"/>
      <c r="AS224" s="299"/>
      <c r="AT224" s="299"/>
      <c r="AU224" s="299"/>
    </row>
    <row r="225" ht="19.5" customHeight="1">
      <c r="A225" s="276" t="s">
        <v>321</v>
      </c>
      <c r="B225" s="277">
        <v>141.580002</v>
      </c>
      <c r="C225" s="278">
        <v>143.899994</v>
      </c>
      <c r="D225" s="278">
        <v>136.25</v>
      </c>
      <c r="E225" s="278">
        <v>137.639999</v>
      </c>
      <c r="F225" s="278">
        <v>131.146271</v>
      </c>
      <c r="G225" s="278">
        <v>1.0460032E9</v>
      </c>
      <c r="H225" s="283" t="s">
        <v>321</v>
      </c>
      <c r="I225" s="278">
        <v>15.265</v>
      </c>
      <c r="J225" s="278">
        <v>15.75875</v>
      </c>
      <c r="K225" s="278">
        <v>14.14875</v>
      </c>
      <c r="L225" s="278">
        <v>14.415</v>
      </c>
      <c r="M225" s="278">
        <v>14.284061</v>
      </c>
      <c r="N225" s="278">
        <v>2.258592E8</v>
      </c>
      <c r="O225" s="278"/>
      <c r="P225" s="254">
        <f t="shared" si="26"/>
        <v>809405.9406</v>
      </c>
      <c r="Q225" s="254">
        <f t="shared" si="135"/>
        <v>520675.7755</v>
      </c>
      <c r="R225" s="254">
        <f t="shared" si="136"/>
        <v>373199.2726</v>
      </c>
      <c r="S225" s="254">
        <f t="shared" si="29"/>
        <v>-549875.248</v>
      </c>
      <c r="T225" s="282"/>
      <c r="U225" s="257">
        <f t="shared" si="18"/>
        <v>2.150679118</v>
      </c>
      <c r="V225" s="254">
        <f t="shared" si="19"/>
        <v>924855.4601</v>
      </c>
      <c r="W225" s="254">
        <f t="shared" si="20"/>
        <v>374980.2122</v>
      </c>
      <c r="X225" s="254">
        <f t="shared" si="21"/>
        <v>1703280.989</v>
      </c>
      <c r="Y225" s="258">
        <f t="shared" si="22"/>
        <v>1.703280989</v>
      </c>
      <c r="Z225" s="334">
        <f t="shared" si="23"/>
        <v>1153405.741</v>
      </c>
      <c r="AA225" s="258">
        <f t="shared" si="24"/>
        <v>1.153405741</v>
      </c>
      <c r="AB225" s="320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299"/>
      <c r="AM225" s="299"/>
      <c r="AN225" s="299"/>
      <c r="AO225" s="299"/>
      <c r="AP225" s="299"/>
      <c r="AQ225" s="299"/>
      <c r="AR225" s="299"/>
      <c r="AS225" s="299"/>
      <c r="AT225" s="299"/>
      <c r="AU225" s="299"/>
    </row>
    <row r="226" ht="19.5" customHeight="1">
      <c r="A226" s="276" t="s">
        <v>322</v>
      </c>
      <c r="B226" s="277">
        <v>138.270004</v>
      </c>
      <c r="C226" s="278">
        <v>145.960007</v>
      </c>
      <c r="D226" s="278">
        <v>135.800003</v>
      </c>
      <c r="E226" s="278">
        <v>143.229996</v>
      </c>
      <c r="F226" s="278">
        <v>136.844269</v>
      </c>
      <c r="G226" s="278">
        <v>7.050023E8</v>
      </c>
      <c r="H226" s="283" t="s">
        <v>322</v>
      </c>
      <c r="I226" s="278">
        <v>14.56625</v>
      </c>
      <c r="J226" s="278">
        <v>16.202499</v>
      </c>
      <c r="K226" s="278">
        <v>14.05125</v>
      </c>
      <c r="L226" s="278">
        <v>15.5975</v>
      </c>
      <c r="M226" s="278">
        <v>15.456731</v>
      </c>
      <c r="N226" s="278">
        <v>1.152524E8</v>
      </c>
      <c r="O226" s="278"/>
      <c r="P226" s="254">
        <f t="shared" si="26"/>
        <v>806732.6911</v>
      </c>
      <c r="Q226" s="254">
        <f t="shared" si="135"/>
        <v>517087.7632</v>
      </c>
      <c r="R226" s="254">
        <f t="shared" si="136"/>
        <v>373199.2726</v>
      </c>
      <c r="S226" s="254">
        <f t="shared" si="29"/>
        <v>-553833.0615</v>
      </c>
      <c r="T226" s="282"/>
      <c r="U226" s="257">
        <f t="shared" si="18"/>
        <v>2.130483075</v>
      </c>
      <c r="V226" s="254">
        <f t="shared" si="19"/>
        <v>922984.1855</v>
      </c>
      <c r="W226" s="254">
        <f t="shared" si="20"/>
        <v>369151.124</v>
      </c>
      <c r="X226" s="254">
        <f t="shared" si="21"/>
        <v>1697019.727</v>
      </c>
      <c r="Y226" s="258">
        <f t="shared" si="22"/>
        <v>1.697019727</v>
      </c>
      <c r="Z226" s="334">
        <f t="shared" si="23"/>
        <v>1143186.665</v>
      </c>
      <c r="AA226" s="258">
        <f t="shared" si="24"/>
        <v>1.143186665</v>
      </c>
      <c r="AB226" s="320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299"/>
      <c r="AM226" s="299"/>
      <c r="AN226" s="299"/>
      <c r="AO226" s="299"/>
      <c r="AP226" s="299"/>
      <c r="AQ226" s="299"/>
      <c r="AR226" s="299"/>
      <c r="AS226" s="299"/>
      <c r="AT226" s="299"/>
      <c r="AU226" s="299"/>
    </row>
    <row r="227" ht="19.5" customHeight="1">
      <c r="A227" s="276" t="s">
        <v>323</v>
      </c>
      <c r="B227" s="277">
        <v>143.720001</v>
      </c>
      <c r="C227" s="278">
        <v>146.210007</v>
      </c>
      <c r="D227" s="278">
        <v>140.179993</v>
      </c>
      <c r="E227" s="278">
        <v>146.199997</v>
      </c>
      <c r="F227" s="278">
        <v>139.681915</v>
      </c>
      <c r="G227" s="278">
        <v>8.107719E8</v>
      </c>
      <c r="H227" s="283" t="s">
        <v>323</v>
      </c>
      <c r="I227" s="278">
        <v>15.695</v>
      </c>
      <c r="J227" s="278">
        <v>16.192499</v>
      </c>
      <c r="K227" s="278">
        <v>14.9025</v>
      </c>
      <c r="L227" s="278">
        <v>16.155001</v>
      </c>
      <c r="M227" s="278">
        <v>16.009197</v>
      </c>
      <c r="N227" s="278">
        <v>1.393044E8</v>
      </c>
      <c r="O227" s="278"/>
      <c r="P227" s="254">
        <f t="shared" si="26"/>
        <v>832752.4337</v>
      </c>
      <c r="Q227" s="254">
        <f t="shared" si="135"/>
        <v>548413.8701</v>
      </c>
      <c r="R227" s="254">
        <f t="shared" si="136"/>
        <v>373199.2726</v>
      </c>
      <c r="S227" s="254">
        <f t="shared" si="29"/>
        <v>-557807.3659</v>
      </c>
      <c r="T227" s="282"/>
      <c r="U227" s="257">
        <f t="shared" si="18"/>
        <v>2.161950128</v>
      </c>
      <c r="V227" s="254">
        <f t="shared" si="19"/>
        <v>941198.0053</v>
      </c>
      <c r="W227" s="254">
        <f t="shared" si="20"/>
        <v>383390.6393</v>
      </c>
      <c r="X227" s="254">
        <f t="shared" si="21"/>
        <v>1754365.576</v>
      </c>
      <c r="Y227" s="258">
        <f t="shared" si="22"/>
        <v>1.754365576</v>
      </c>
      <c r="Z227" s="334">
        <f t="shared" si="23"/>
        <v>1196558.21</v>
      </c>
      <c r="AA227" s="258">
        <f t="shared" si="24"/>
        <v>1.19655821</v>
      </c>
      <c r="AB227" s="320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299"/>
      <c r="AM227" s="299"/>
      <c r="AN227" s="299"/>
      <c r="AO227" s="299"/>
      <c r="AP227" s="299"/>
      <c r="AQ227" s="299"/>
      <c r="AR227" s="299"/>
      <c r="AS227" s="299"/>
      <c r="AT227" s="299"/>
      <c r="AU227" s="299"/>
    </row>
    <row r="228" ht="19.5" customHeight="1">
      <c r="A228" s="276" t="s">
        <v>324</v>
      </c>
      <c r="B228" s="277">
        <v>146.389999</v>
      </c>
      <c r="C228" s="278">
        <v>146.589996</v>
      </c>
      <c r="D228" s="278">
        <v>142.100006</v>
      </c>
      <c r="E228" s="278">
        <v>145.449997</v>
      </c>
      <c r="F228" s="278">
        <v>138.965317</v>
      </c>
      <c r="G228" s="278">
        <v>6.31562E8</v>
      </c>
      <c r="H228" s="283" t="s">
        <v>324</v>
      </c>
      <c r="I228" s="278">
        <v>16.235001</v>
      </c>
      <c r="J228" s="278">
        <v>16.2775</v>
      </c>
      <c r="K228" s="278">
        <v>15.3325</v>
      </c>
      <c r="L228" s="278">
        <v>16.055</v>
      </c>
      <c r="M228" s="278">
        <v>15.910101</v>
      </c>
      <c r="N228" s="278">
        <v>8.72872E7</v>
      </c>
      <c r="O228" s="278"/>
      <c r="P228" s="254">
        <f t="shared" si="26"/>
        <v>844158.4515</v>
      </c>
      <c r="Q228" s="254">
        <f t="shared" si="135"/>
        <v>564237.924</v>
      </c>
      <c r="R228" s="254">
        <f t="shared" si="136"/>
        <v>373199.2726</v>
      </c>
      <c r="S228" s="254">
        <f t="shared" si="29"/>
        <v>-561798.2299</v>
      </c>
      <c r="T228" s="282"/>
      <c r="U228" s="257">
        <f t="shared" si="18"/>
        <v>2.166894909</v>
      </c>
      <c r="V228" s="254">
        <f t="shared" si="19"/>
        <v>949182.2177</v>
      </c>
      <c r="W228" s="254">
        <f t="shared" si="20"/>
        <v>387383.9878</v>
      </c>
      <c r="X228" s="254">
        <f t="shared" si="21"/>
        <v>1781595.648</v>
      </c>
      <c r="Y228" s="258">
        <f t="shared" si="22"/>
        <v>1.781595648</v>
      </c>
      <c r="Z228" s="334">
        <f t="shared" si="23"/>
        <v>1219797.418</v>
      </c>
      <c r="AA228" s="258">
        <f t="shared" si="24"/>
        <v>1.219797418</v>
      </c>
      <c r="AB228" s="320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  <c r="AP228" s="299"/>
      <c r="AQ228" s="299"/>
      <c r="AR228" s="299"/>
      <c r="AS228" s="299"/>
      <c r="AT228" s="299"/>
      <c r="AU228" s="299"/>
    </row>
    <row r="229" ht="19.5" customHeight="1">
      <c r="A229" s="276" t="s">
        <v>325</v>
      </c>
      <c r="B229" s="277">
        <v>145.669998</v>
      </c>
      <c r="C229" s="278">
        <v>152.369995</v>
      </c>
      <c r="D229" s="278">
        <v>144.929993</v>
      </c>
      <c r="E229" s="278">
        <v>152.149994</v>
      </c>
      <c r="F229" s="278">
        <v>145.684814</v>
      </c>
      <c r="G229" s="278">
        <v>5.490946E8</v>
      </c>
      <c r="H229" s="283" t="s">
        <v>325</v>
      </c>
      <c r="I229" s="278">
        <v>16.1075</v>
      </c>
      <c r="J229" s="278">
        <v>17.57</v>
      </c>
      <c r="K229" s="278">
        <v>15.945</v>
      </c>
      <c r="L229" s="278">
        <v>17.52</v>
      </c>
      <c r="M229" s="278">
        <v>17.361881</v>
      </c>
      <c r="N229" s="278">
        <v>7.9744E7</v>
      </c>
      <c r="O229" s="278"/>
      <c r="P229" s="254">
        <f t="shared" si="26"/>
        <v>860970.2554</v>
      </c>
      <c r="Q229" s="254">
        <f t="shared" si="135"/>
        <v>586778.0009</v>
      </c>
      <c r="R229" s="254">
        <f t="shared" si="136"/>
        <v>373199.2726</v>
      </c>
      <c r="S229" s="254">
        <f t="shared" si="29"/>
        <v>-565805.7226</v>
      </c>
      <c r="T229" s="282"/>
      <c r="U229" s="257">
        <f t="shared" si="18"/>
        <v>2.181260243</v>
      </c>
      <c r="V229" s="254">
        <f t="shared" si="19"/>
        <v>960950.4805</v>
      </c>
      <c r="W229" s="254">
        <f t="shared" si="20"/>
        <v>395144.7579</v>
      </c>
      <c r="X229" s="254">
        <f t="shared" si="21"/>
        <v>1820947.529</v>
      </c>
      <c r="Y229" s="258">
        <f t="shared" si="22"/>
        <v>1.820947529</v>
      </c>
      <c r="Z229" s="334">
        <f t="shared" si="23"/>
        <v>1255141.806</v>
      </c>
      <c r="AA229" s="258">
        <f t="shared" si="24"/>
        <v>1.255141806</v>
      </c>
      <c r="AB229" s="320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299"/>
      <c r="AM229" s="299"/>
      <c r="AN229" s="299"/>
      <c r="AO229" s="299"/>
      <c r="AP229" s="299"/>
      <c r="AQ229" s="299"/>
      <c r="AR229" s="299"/>
      <c r="AS229" s="299"/>
      <c r="AT229" s="299"/>
      <c r="AU229" s="299"/>
    </row>
    <row r="230" ht="19.5" customHeight="1">
      <c r="A230" s="276" t="s">
        <v>326</v>
      </c>
      <c r="B230" s="277">
        <v>152.759995</v>
      </c>
      <c r="C230" s="278">
        <v>156.690002</v>
      </c>
      <c r="D230" s="278">
        <v>150.770004</v>
      </c>
      <c r="E230" s="278">
        <v>155.149994</v>
      </c>
      <c r="F230" s="278">
        <v>148.557297</v>
      </c>
      <c r="G230" s="278">
        <v>5.841984E8</v>
      </c>
      <c r="H230" s="283" t="s">
        <v>326</v>
      </c>
      <c r="I230" s="278">
        <v>17.65</v>
      </c>
      <c r="J230" s="278">
        <v>18.535</v>
      </c>
      <c r="K230" s="278">
        <v>17.205</v>
      </c>
      <c r="L230" s="278">
        <v>18.17</v>
      </c>
      <c r="M230" s="278">
        <v>18.006014</v>
      </c>
      <c r="N230" s="278">
        <v>8.29024E7</v>
      </c>
      <c r="O230" s="278"/>
      <c r="P230" s="254">
        <f t="shared" si="26"/>
        <v>895663.3901</v>
      </c>
      <c r="Q230" s="254">
        <f t="shared" si="135"/>
        <v>633146.159</v>
      </c>
      <c r="R230" s="254">
        <f t="shared" si="136"/>
        <v>373199.2726</v>
      </c>
      <c r="S230" s="254">
        <f t="shared" si="29"/>
        <v>-569829.9131</v>
      </c>
      <c r="T230" s="282"/>
      <c r="U230" s="257">
        <f t="shared" si="18"/>
        <v>2.226739302</v>
      </c>
      <c r="V230" s="254">
        <f t="shared" si="19"/>
        <v>985235.6748</v>
      </c>
      <c r="W230" s="254">
        <f t="shared" si="20"/>
        <v>415405.7617</v>
      </c>
      <c r="X230" s="254">
        <f t="shared" si="21"/>
        <v>1902008.822</v>
      </c>
      <c r="Y230" s="258">
        <f t="shared" si="22"/>
        <v>1.902008822</v>
      </c>
      <c r="Z230" s="334">
        <f t="shared" si="23"/>
        <v>1332178.909</v>
      </c>
      <c r="AA230" s="258">
        <f t="shared" si="24"/>
        <v>1.332178909</v>
      </c>
      <c r="AB230" s="320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299"/>
      <c r="AT230" s="299"/>
      <c r="AU230" s="299"/>
    </row>
    <row r="231" ht="19.5" customHeight="1">
      <c r="A231" s="276" t="s">
        <v>327</v>
      </c>
      <c r="B231" s="337">
        <v>154.199997</v>
      </c>
      <c r="C231" s="338">
        <v>158.770004</v>
      </c>
      <c r="D231" s="338">
        <v>152.059998</v>
      </c>
      <c r="E231" s="338">
        <v>155.759995</v>
      </c>
      <c r="F231" s="338">
        <v>149.141373</v>
      </c>
      <c r="G231" s="338">
        <v>6.223839E8</v>
      </c>
      <c r="H231" s="340" t="s">
        <v>327</v>
      </c>
      <c r="I231" s="338">
        <v>17.934999</v>
      </c>
      <c r="J231" s="338">
        <v>19.0725</v>
      </c>
      <c r="K231" s="338">
        <v>17.440001</v>
      </c>
      <c r="L231" s="338">
        <v>18.3325</v>
      </c>
      <c r="M231" s="338">
        <v>18.167048</v>
      </c>
      <c r="N231" s="338">
        <v>9.40588E7</v>
      </c>
      <c r="O231" s="338"/>
      <c r="P231" s="254">
        <f t="shared" si="26"/>
        <v>903326.7208</v>
      </c>
      <c r="Q231" s="254">
        <f t="shared" si="135"/>
        <v>641794.2253</v>
      </c>
      <c r="R231" s="254">
        <f t="shared" si="136"/>
        <v>373199.2726</v>
      </c>
      <c r="S231" s="254">
        <f t="shared" si="29"/>
        <v>-573870.871</v>
      </c>
      <c r="T231" s="339">
        <f>(P231-P219)/P219</f>
        <v>0.3197361281</v>
      </c>
      <c r="U231" s="257">
        <f t="shared" si="18"/>
        <v>2.224413292</v>
      </c>
      <c r="V231" s="254">
        <f t="shared" si="19"/>
        <v>990600.0062</v>
      </c>
      <c r="W231" s="254">
        <f t="shared" si="20"/>
        <v>416729.1352</v>
      </c>
      <c r="X231" s="254">
        <f t="shared" si="21"/>
        <v>1918320.219</v>
      </c>
      <c r="Y231" s="258">
        <f t="shared" si="22"/>
        <v>1.918320219</v>
      </c>
      <c r="Z231" s="334">
        <f t="shared" si="23"/>
        <v>1344449.348</v>
      </c>
      <c r="AA231" s="258">
        <f t="shared" si="24"/>
        <v>1.344449348</v>
      </c>
      <c r="AB231" s="320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299"/>
      <c r="AM231" s="299"/>
      <c r="AN231" s="299"/>
      <c r="AO231" s="299"/>
      <c r="AP231" s="299"/>
      <c r="AQ231" s="299"/>
      <c r="AR231" s="299"/>
      <c r="AS231" s="299"/>
      <c r="AT231" s="299"/>
      <c r="AU231" s="299"/>
    </row>
    <row r="232" ht="19.5" customHeight="1">
      <c r="A232" s="276" t="s">
        <v>328</v>
      </c>
      <c r="B232" s="277">
        <v>156.559998</v>
      </c>
      <c r="C232" s="278">
        <v>170.949997</v>
      </c>
      <c r="D232" s="278">
        <v>156.169998</v>
      </c>
      <c r="E232" s="278">
        <v>169.399994</v>
      </c>
      <c r="F232" s="278">
        <v>162.541</v>
      </c>
      <c r="G232" s="278">
        <v>6.983949E8</v>
      </c>
      <c r="H232" s="283" t="s">
        <v>328</v>
      </c>
      <c r="I232" s="278">
        <v>18.514999</v>
      </c>
      <c r="J232" s="278">
        <v>22.002501</v>
      </c>
      <c r="K232" s="278">
        <v>18.434999</v>
      </c>
      <c r="L232" s="278">
        <v>21.602501</v>
      </c>
      <c r="M232" s="278">
        <v>21.407537</v>
      </c>
      <c r="N232" s="278">
        <v>1.2376E8</v>
      </c>
      <c r="O232" s="278"/>
      <c r="P232" s="254">
        <f t="shared" si="26"/>
        <v>927742.5624</v>
      </c>
      <c r="Q232" s="254">
        <f>((Q231+R231)/2)*K232/K231</f>
        <v>536450.7754</v>
      </c>
      <c r="R232" s="254">
        <f>(Q231+R231)/2</f>
        <v>507496.7489</v>
      </c>
      <c r="S232" s="254">
        <f t="shared" si="29"/>
        <v>-577928.6663</v>
      </c>
      <c r="T232" s="282"/>
      <c r="U232" s="257">
        <f t="shared" si="18"/>
        <v>2.483419486</v>
      </c>
      <c r="V232" s="254">
        <f t="shared" si="19"/>
        <v>1136616.673</v>
      </c>
      <c r="W232" s="254">
        <f t="shared" si="20"/>
        <v>558688.0063</v>
      </c>
      <c r="X232" s="254">
        <f t="shared" si="21"/>
        <v>1971690.087</v>
      </c>
      <c r="Y232" s="258">
        <f t="shared" si="22"/>
        <v>1.971690087</v>
      </c>
      <c r="Z232" s="334">
        <f t="shared" si="23"/>
        <v>1393761.42</v>
      </c>
      <c r="AA232" s="258">
        <f t="shared" si="24"/>
        <v>1.39376142</v>
      </c>
      <c r="AB232" s="320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299"/>
      <c r="AM232" s="299"/>
      <c r="AN232" s="299"/>
      <c r="AO232" s="299"/>
      <c r="AP232" s="299"/>
      <c r="AQ232" s="299"/>
      <c r="AR232" s="299"/>
      <c r="AS232" s="299"/>
      <c r="AT232" s="299"/>
      <c r="AU232" s="299"/>
    </row>
    <row r="233" ht="19.5" customHeight="1">
      <c r="A233" s="276" t="s">
        <v>329</v>
      </c>
      <c r="B233" s="277">
        <v>168.100006</v>
      </c>
      <c r="C233" s="278">
        <v>170.729996</v>
      </c>
      <c r="D233" s="278">
        <v>150.130005</v>
      </c>
      <c r="E233" s="278">
        <v>167.210007</v>
      </c>
      <c r="F233" s="278">
        <v>160.439682</v>
      </c>
      <c r="G233" s="278">
        <v>1.1798412E9</v>
      </c>
      <c r="H233" s="283" t="s">
        <v>329</v>
      </c>
      <c r="I233" s="278">
        <v>21.280001</v>
      </c>
      <c r="J233" s="278">
        <v>21.76</v>
      </c>
      <c r="K233" s="278">
        <v>16.870001</v>
      </c>
      <c r="L233" s="278">
        <v>20.862499</v>
      </c>
      <c r="M233" s="278">
        <v>20.674213</v>
      </c>
      <c r="N233" s="278">
        <v>2.0399E8</v>
      </c>
      <c r="O233" s="278"/>
      <c r="P233" s="254">
        <f t="shared" si="26"/>
        <v>891861.4158</v>
      </c>
      <c r="Q233" s="254">
        <f t="shared" ref="Q233:Q243" si="137">Q232*K233/K232</f>
        <v>490909.9869</v>
      </c>
      <c r="R233" s="254">
        <f t="shared" ref="R233:R243" si="138">R232</f>
        <v>507496.7489</v>
      </c>
      <c r="S233" s="254">
        <f t="shared" si="29"/>
        <v>-582003.3691</v>
      </c>
      <c r="T233" s="282"/>
      <c r="U233" s="257">
        <f t="shared" si="18"/>
        <v>2.404381554</v>
      </c>
      <c r="V233" s="254">
        <f t="shared" si="19"/>
        <v>1111499.87</v>
      </c>
      <c r="W233" s="254">
        <f t="shared" si="20"/>
        <v>529496.501</v>
      </c>
      <c r="X233" s="254">
        <f t="shared" si="21"/>
        <v>1890268.152</v>
      </c>
      <c r="Y233" s="258">
        <f t="shared" si="22"/>
        <v>1.890268152</v>
      </c>
      <c r="Z233" s="334">
        <f t="shared" si="23"/>
        <v>1308264.783</v>
      </c>
      <c r="AA233" s="258">
        <f t="shared" si="24"/>
        <v>1.308264783</v>
      </c>
      <c r="AB233" s="320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299"/>
      <c r="AM233" s="299"/>
      <c r="AN233" s="299"/>
      <c r="AO233" s="299"/>
      <c r="AP233" s="299"/>
      <c r="AQ233" s="299"/>
      <c r="AR233" s="299"/>
      <c r="AS233" s="299"/>
      <c r="AT233" s="299"/>
      <c r="AU233" s="299"/>
    </row>
    <row r="234" ht="19.5" customHeight="1">
      <c r="A234" s="276" t="s">
        <v>330</v>
      </c>
      <c r="B234" s="277">
        <v>167.300003</v>
      </c>
      <c r="C234" s="278">
        <v>175.210007</v>
      </c>
      <c r="D234" s="278">
        <v>156.039993</v>
      </c>
      <c r="E234" s="278">
        <v>160.130005</v>
      </c>
      <c r="F234" s="278">
        <v>153.646378</v>
      </c>
      <c r="G234" s="278">
        <v>1.0853067E9</v>
      </c>
      <c r="H234" s="283" t="s">
        <v>330</v>
      </c>
      <c r="I234" s="278">
        <v>20.8925</v>
      </c>
      <c r="J234" s="278">
        <v>22.870001</v>
      </c>
      <c r="K234" s="278">
        <v>18.09</v>
      </c>
      <c r="L234" s="278">
        <v>19.049999</v>
      </c>
      <c r="M234" s="278">
        <v>18.878073</v>
      </c>
      <c r="N234" s="278">
        <v>2.062544E8</v>
      </c>
      <c r="O234" s="278"/>
      <c r="P234" s="254">
        <f t="shared" si="26"/>
        <v>926970.2554</v>
      </c>
      <c r="Q234" s="254">
        <f t="shared" si="137"/>
        <v>526411.4485</v>
      </c>
      <c r="R234" s="254">
        <f t="shared" si="138"/>
        <v>507496.7489</v>
      </c>
      <c r="S234" s="254">
        <f t="shared" si="29"/>
        <v>-586095.0498</v>
      </c>
      <c r="T234" s="282"/>
      <c r="U234" s="257">
        <f t="shared" si="18"/>
        <v>2.447498925</v>
      </c>
      <c r="V234" s="254">
        <f t="shared" si="19"/>
        <v>1136076.058</v>
      </c>
      <c r="W234" s="254">
        <f t="shared" si="20"/>
        <v>549981.008</v>
      </c>
      <c r="X234" s="254">
        <f t="shared" si="21"/>
        <v>1960878.453</v>
      </c>
      <c r="Y234" s="258">
        <f t="shared" si="22"/>
        <v>1.960878453</v>
      </c>
      <c r="Z234" s="334">
        <f t="shared" si="23"/>
        <v>1374783.403</v>
      </c>
      <c r="AA234" s="258">
        <f t="shared" si="24"/>
        <v>1.374783403</v>
      </c>
      <c r="AB234" s="320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299"/>
      <c r="AM234" s="299"/>
      <c r="AN234" s="299"/>
      <c r="AO234" s="299"/>
      <c r="AP234" s="299"/>
      <c r="AQ234" s="299"/>
      <c r="AR234" s="299"/>
      <c r="AS234" s="299"/>
      <c r="AT234" s="299"/>
      <c r="AU234" s="299"/>
    </row>
    <row r="235" ht="19.5" customHeight="1">
      <c r="A235" s="276" t="s">
        <v>331</v>
      </c>
      <c r="B235" s="277">
        <v>158.990005</v>
      </c>
      <c r="C235" s="278">
        <v>167.0</v>
      </c>
      <c r="D235" s="278">
        <v>153.880005</v>
      </c>
      <c r="E235" s="278">
        <v>160.940002</v>
      </c>
      <c r="F235" s="278">
        <v>154.674103</v>
      </c>
      <c r="G235" s="278">
        <v>9.873805E8</v>
      </c>
      <c r="H235" s="283" t="s">
        <v>331</v>
      </c>
      <c r="I235" s="278">
        <v>18.772499</v>
      </c>
      <c r="J235" s="278">
        <v>20.622499</v>
      </c>
      <c r="K235" s="278">
        <v>17.555</v>
      </c>
      <c r="L235" s="278">
        <v>19.1</v>
      </c>
      <c r="M235" s="278">
        <v>18.92762</v>
      </c>
      <c r="N235" s="278">
        <v>1.744092E8</v>
      </c>
      <c r="O235" s="278"/>
      <c r="P235" s="254">
        <f t="shared" si="26"/>
        <v>914138.6436</v>
      </c>
      <c r="Q235" s="254">
        <f t="shared" si="137"/>
        <v>510843.1718</v>
      </c>
      <c r="R235" s="254">
        <f t="shared" si="138"/>
        <v>507496.7489</v>
      </c>
      <c r="S235" s="254">
        <f t="shared" si="29"/>
        <v>-590203.7792</v>
      </c>
      <c r="T235" s="282"/>
      <c r="U235" s="257">
        <f t="shared" si="18"/>
        <v>2.408719569</v>
      </c>
      <c r="V235" s="254">
        <f t="shared" si="19"/>
        <v>1127093.929</v>
      </c>
      <c r="W235" s="254">
        <f t="shared" si="20"/>
        <v>536890.1503</v>
      </c>
      <c r="X235" s="254">
        <f t="shared" si="21"/>
        <v>1932478.564</v>
      </c>
      <c r="Y235" s="258">
        <f t="shared" si="22"/>
        <v>1.932478564</v>
      </c>
      <c r="Z235" s="334">
        <f t="shared" si="23"/>
        <v>1342274.785</v>
      </c>
      <c r="AA235" s="258">
        <f t="shared" si="24"/>
        <v>1.342274785</v>
      </c>
      <c r="AB235" s="320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299"/>
      <c r="AM235" s="299"/>
      <c r="AN235" s="299"/>
      <c r="AO235" s="299"/>
      <c r="AP235" s="299"/>
      <c r="AQ235" s="299"/>
      <c r="AR235" s="299"/>
      <c r="AS235" s="299"/>
      <c r="AT235" s="299"/>
      <c r="AU235" s="299"/>
    </row>
    <row r="236" ht="19.5" customHeight="1">
      <c r="A236" s="276" t="s">
        <v>332</v>
      </c>
      <c r="B236" s="277">
        <v>160.520004</v>
      </c>
      <c r="C236" s="278">
        <v>171.199997</v>
      </c>
      <c r="D236" s="278">
        <v>159.220001</v>
      </c>
      <c r="E236" s="278">
        <v>170.070007</v>
      </c>
      <c r="F236" s="278">
        <v>163.448654</v>
      </c>
      <c r="G236" s="278">
        <v>6.87987E8</v>
      </c>
      <c r="H236" s="283" t="s">
        <v>332</v>
      </c>
      <c r="I236" s="278">
        <v>19.01</v>
      </c>
      <c r="J236" s="278">
        <v>21.532499</v>
      </c>
      <c r="K236" s="278">
        <v>18.684999</v>
      </c>
      <c r="L236" s="278">
        <v>21.252501</v>
      </c>
      <c r="M236" s="278">
        <v>21.060694</v>
      </c>
      <c r="N236" s="278">
        <v>1.287104E8</v>
      </c>
      <c r="O236" s="278"/>
      <c r="P236" s="254">
        <f t="shared" si="26"/>
        <v>945861.3921</v>
      </c>
      <c r="Q236" s="254">
        <f t="shared" si="137"/>
        <v>543725.671</v>
      </c>
      <c r="R236" s="254">
        <f t="shared" si="138"/>
        <v>507496.7489</v>
      </c>
      <c r="S236" s="254">
        <f t="shared" si="29"/>
        <v>-594329.6283</v>
      </c>
      <c r="T236" s="282"/>
      <c r="U236" s="257">
        <f t="shared" si="18"/>
        <v>2.445373866</v>
      </c>
      <c r="V236" s="254">
        <f t="shared" si="19"/>
        <v>1149299.853</v>
      </c>
      <c r="W236" s="254">
        <f t="shared" si="20"/>
        <v>554970.2252</v>
      </c>
      <c r="X236" s="254">
        <f t="shared" si="21"/>
        <v>1997083.812</v>
      </c>
      <c r="Y236" s="258">
        <f t="shared" si="22"/>
        <v>1.997083812</v>
      </c>
      <c r="Z236" s="334">
        <f t="shared" si="23"/>
        <v>1402754.184</v>
      </c>
      <c r="AA236" s="258">
        <f t="shared" si="24"/>
        <v>1.402754184</v>
      </c>
      <c r="AB236" s="320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299"/>
      <c r="AM236" s="299"/>
      <c r="AN236" s="299"/>
      <c r="AO236" s="299"/>
      <c r="AP236" s="299"/>
      <c r="AQ236" s="299"/>
      <c r="AR236" s="299"/>
      <c r="AS236" s="299"/>
      <c r="AT236" s="299"/>
      <c r="AU236" s="299"/>
    </row>
    <row r="237" ht="19.5" customHeight="1">
      <c r="A237" s="276" t="s">
        <v>333</v>
      </c>
      <c r="B237" s="277">
        <v>170.919998</v>
      </c>
      <c r="C237" s="278">
        <v>177.979996</v>
      </c>
      <c r="D237" s="278">
        <v>169.169998</v>
      </c>
      <c r="E237" s="278">
        <v>171.649994</v>
      </c>
      <c r="F237" s="278">
        <v>164.967102</v>
      </c>
      <c r="G237" s="278">
        <v>7.843385E8</v>
      </c>
      <c r="H237" s="283" t="s">
        <v>333</v>
      </c>
      <c r="I237" s="278">
        <v>21.459999</v>
      </c>
      <c r="J237" s="278">
        <v>23.3225</v>
      </c>
      <c r="K237" s="278">
        <v>21.040001</v>
      </c>
      <c r="L237" s="278">
        <v>21.615</v>
      </c>
      <c r="M237" s="278">
        <v>21.419918</v>
      </c>
      <c r="N237" s="278">
        <v>1.172916E8</v>
      </c>
      <c r="O237" s="278"/>
      <c r="P237" s="254">
        <f t="shared" si="26"/>
        <v>1004970.285</v>
      </c>
      <c r="Q237" s="254">
        <f t="shared" si="137"/>
        <v>612255.2462</v>
      </c>
      <c r="R237" s="254">
        <f t="shared" si="138"/>
        <v>507496.7489</v>
      </c>
      <c r="S237" s="254">
        <f t="shared" si="29"/>
        <v>-598472.6684</v>
      </c>
      <c r="T237" s="282"/>
      <c r="U237" s="257">
        <f t="shared" si="18"/>
        <v>2.52721154</v>
      </c>
      <c r="V237" s="254">
        <f t="shared" si="19"/>
        <v>1190676.079</v>
      </c>
      <c r="W237" s="254">
        <f t="shared" si="20"/>
        <v>592203.4102</v>
      </c>
      <c r="X237" s="254">
        <f t="shared" si="21"/>
        <v>2124722.28</v>
      </c>
      <c r="Y237" s="258">
        <f t="shared" si="22"/>
        <v>2.12472228</v>
      </c>
      <c r="Z237" s="334">
        <f t="shared" si="23"/>
        <v>1526249.612</v>
      </c>
      <c r="AA237" s="258">
        <f t="shared" si="24"/>
        <v>1.526249612</v>
      </c>
      <c r="AB237" s="320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299"/>
      <c r="AM237" s="299"/>
      <c r="AN237" s="299"/>
      <c r="AO237" s="299"/>
      <c r="AP237" s="299"/>
      <c r="AQ237" s="299"/>
      <c r="AR237" s="299"/>
      <c r="AS237" s="299"/>
      <c r="AT237" s="299"/>
      <c r="AU237" s="299"/>
    </row>
    <row r="238" ht="19.5" customHeight="1">
      <c r="A238" s="276" t="s">
        <v>334</v>
      </c>
      <c r="B238" s="277">
        <v>170.039993</v>
      </c>
      <c r="C238" s="278">
        <v>182.929993</v>
      </c>
      <c r="D238" s="278">
        <v>169.669998</v>
      </c>
      <c r="E238" s="278">
        <v>176.449997</v>
      </c>
      <c r="F238" s="278">
        <v>169.943237</v>
      </c>
      <c r="G238" s="278">
        <v>7.080105E8</v>
      </c>
      <c r="H238" s="283" t="s">
        <v>334</v>
      </c>
      <c r="I238" s="278">
        <v>21.247499</v>
      </c>
      <c r="J238" s="278">
        <v>24.5075</v>
      </c>
      <c r="K238" s="278">
        <v>21.157499</v>
      </c>
      <c r="L238" s="278">
        <v>22.705</v>
      </c>
      <c r="M238" s="278">
        <v>22.500082</v>
      </c>
      <c r="N238" s="278">
        <v>1.054764E8</v>
      </c>
      <c r="O238" s="278"/>
      <c r="P238" s="254">
        <f t="shared" si="26"/>
        <v>1007940.582</v>
      </c>
      <c r="Q238" s="254">
        <f t="shared" si="137"/>
        <v>615674.3889</v>
      </c>
      <c r="R238" s="254">
        <f t="shared" si="138"/>
        <v>507496.7489</v>
      </c>
      <c r="S238" s="254">
        <f t="shared" si="29"/>
        <v>-602632.9712</v>
      </c>
      <c r="T238" s="282"/>
      <c r="U238" s="257">
        <f t="shared" si="18"/>
        <v>2.514693692</v>
      </c>
      <c r="V238" s="254">
        <f t="shared" si="19"/>
        <v>1192755.287</v>
      </c>
      <c r="W238" s="254">
        <f t="shared" si="20"/>
        <v>590122.3153</v>
      </c>
      <c r="X238" s="254">
        <f t="shared" si="21"/>
        <v>2131111.72</v>
      </c>
      <c r="Y238" s="258">
        <f t="shared" si="22"/>
        <v>2.13111172</v>
      </c>
      <c r="Z238" s="334">
        <f t="shared" si="23"/>
        <v>1528478.749</v>
      </c>
      <c r="AA238" s="258">
        <f t="shared" si="24"/>
        <v>1.528478749</v>
      </c>
      <c r="AB238" s="320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9"/>
      <c r="AN238" s="299"/>
      <c r="AO238" s="299"/>
      <c r="AP238" s="299"/>
      <c r="AQ238" s="299"/>
      <c r="AR238" s="299"/>
      <c r="AS238" s="299"/>
      <c r="AT238" s="299"/>
      <c r="AU238" s="299"/>
    </row>
    <row r="239" ht="19.5" customHeight="1">
      <c r="A239" s="276" t="s">
        <v>335</v>
      </c>
      <c r="B239" s="277">
        <v>176.860001</v>
      </c>
      <c r="C239" s="278">
        <v>187.520004</v>
      </c>
      <c r="D239" s="278">
        <v>175.789993</v>
      </c>
      <c r="E239" s="278">
        <v>186.649994</v>
      </c>
      <c r="F239" s="278">
        <v>179.767044</v>
      </c>
      <c r="G239" s="278">
        <v>6.67523E8</v>
      </c>
      <c r="H239" s="283" t="s">
        <v>335</v>
      </c>
      <c r="I239" s="278">
        <v>22.889999</v>
      </c>
      <c r="J239" s="278">
        <v>25.627501</v>
      </c>
      <c r="K239" s="278">
        <v>22.6</v>
      </c>
      <c r="L239" s="278">
        <v>25.379999</v>
      </c>
      <c r="M239" s="278">
        <v>25.150936</v>
      </c>
      <c r="N239" s="278">
        <v>9.92216E7</v>
      </c>
      <c r="O239" s="278"/>
      <c r="P239" s="254">
        <f t="shared" si="26"/>
        <v>1044296.988</v>
      </c>
      <c r="Q239" s="254">
        <f t="shared" si="137"/>
        <v>657650.5659</v>
      </c>
      <c r="R239" s="254">
        <f t="shared" si="138"/>
        <v>507496.7489</v>
      </c>
      <c r="S239" s="254">
        <f t="shared" si="29"/>
        <v>-606810.6086</v>
      </c>
      <c r="T239" s="282"/>
      <c r="U239" s="257">
        <f t="shared" si="18"/>
        <v>2.557295003</v>
      </c>
      <c r="V239" s="254">
        <f t="shared" si="19"/>
        <v>1218204.771</v>
      </c>
      <c r="W239" s="254">
        <f t="shared" si="20"/>
        <v>611394.1621</v>
      </c>
      <c r="X239" s="254">
        <f t="shared" si="21"/>
        <v>2209444.303</v>
      </c>
      <c r="Y239" s="258">
        <f t="shared" si="22"/>
        <v>2.209444303</v>
      </c>
      <c r="Z239" s="334">
        <f t="shared" si="23"/>
        <v>1602633.694</v>
      </c>
      <c r="AA239" s="258">
        <f t="shared" si="24"/>
        <v>1.602633694</v>
      </c>
      <c r="AB239" s="320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9"/>
      <c r="AN239" s="299"/>
      <c r="AO239" s="299"/>
      <c r="AP239" s="299"/>
      <c r="AQ239" s="299"/>
      <c r="AR239" s="299"/>
      <c r="AS239" s="299"/>
      <c r="AT239" s="299"/>
      <c r="AU239" s="299"/>
    </row>
    <row r="240" ht="19.5" customHeight="1">
      <c r="A240" s="276" t="s">
        <v>336</v>
      </c>
      <c r="B240" s="277">
        <v>186.080002</v>
      </c>
      <c r="C240" s="278">
        <v>186.490005</v>
      </c>
      <c r="D240" s="278">
        <v>180.440002</v>
      </c>
      <c r="E240" s="278">
        <v>185.789993</v>
      </c>
      <c r="F240" s="278">
        <v>178.938828</v>
      </c>
      <c r="G240" s="278">
        <v>6.455344E8</v>
      </c>
      <c r="H240" s="283" t="s">
        <v>336</v>
      </c>
      <c r="I240" s="278">
        <v>25.24</v>
      </c>
      <c r="J240" s="278">
        <v>25.344999</v>
      </c>
      <c r="K240" s="278">
        <v>23.7075</v>
      </c>
      <c r="L240" s="278">
        <v>25.17</v>
      </c>
      <c r="M240" s="278">
        <v>24.942839</v>
      </c>
      <c r="N240" s="278">
        <v>8.13508E7</v>
      </c>
      <c r="O240" s="278"/>
      <c r="P240" s="254">
        <f t="shared" si="26"/>
        <v>1071920.804</v>
      </c>
      <c r="Q240" s="254">
        <f t="shared" si="137"/>
        <v>689878.3535</v>
      </c>
      <c r="R240" s="254">
        <f t="shared" si="138"/>
        <v>507496.7489</v>
      </c>
      <c r="S240" s="254">
        <f t="shared" si="29"/>
        <v>-611005.6528</v>
      </c>
      <c r="T240" s="282"/>
      <c r="U240" s="257">
        <f t="shared" si="18"/>
        <v>2.58494753</v>
      </c>
      <c r="V240" s="254">
        <f t="shared" si="19"/>
        <v>1237541.442</v>
      </c>
      <c r="W240" s="254">
        <f t="shared" si="20"/>
        <v>626535.789</v>
      </c>
      <c r="X240" s="254">
        <f t="shared" si="21"/>
        <v>2269295.906</v>
      </c>
      <c r="Y240" s="258">
        <f t="shared" si="22"/>
        <v>2.269295906</v>
      </c>
      <c r="Z240" s="334">
        <f t="shared" si="23"/>
        <v>1658290.254</v>
      </c>
      <c r="AA240" s="258">
        <f t="shared" si="24"/>
        <v>1.658290254</v>
      </c>
      <c r="AB240" s="320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9"/>
      <c r="AN240" s="299"/>
      <c r="AO240" s="299"/>
      <c r="AP240" s="299"/>
      <c r="AQ240" s="299"/>
      <c r="AR240" s="299"/>
      <c r="AS240" s="299"/>
      <c r="AT240" s="299"/>
      <c r="AU240" s="299"/>
    </row>
    <row r="241" ht="19.5" customHeight="1">
      <c r="A241" s="276" t="s">
        <v>337</v>
      </c>
      <c r="B241" s="277">
        <v>186.869995</v>
      </c>
      <c r="C241" s="278">
        <v>187.529999</v>
      </c>
      <c r="D241" s="278">
        <v>160.089996</v>
      </c>
      <c r="E241" s="278">
        <v>169.820007</v>
      </c>
      <c r="F241" s="278">
        <v>163.85199</v>
      </c>
      <c r="G241" s="278">
        <v>1.8170706E9</v>
      </c>
      <c r="H241" s="283" t="s">
        <v>337</v>
      </c>
      <c r="I241" s="278">
        <v>25.442499</v>
      </c>
      <c r="J241" s="278">
        <v>25.625</v>
      </c>
      <c r="K241" s="278">
        <v>18.4275</v>
      </c>
      <c r="L241" s="278">
        <v>20.702499</v>
      </c>
      <c r="M241" s="278">
        <v>20.515654</v>
      </c>
      <c r="N241" s="278">
        <v>2.35472E8</v>
      </c>
      <c r="O241" s="278"/>
      <c r="P241" s="254">
        <f t="shared" si="26"/>
        <v>951029.6792</v>
      </c>
      <c r="Q241" s="254">
        <f t="shared" si="137"/>
        <v>536232.5576</v>
      </c>
      <c r="R241" s="254">
        <f t="shared" si="138"/>
        <v>507496.7489</v>
      </c>
      <c r="S241" s="254">
        <f t="shared" si="29"/>
        <v>-615218.1763</v>
      </c>
      <c r="T241" s="282"/>
      <c r="U241" s="257">
        <f t="shared" si="18"/>
        <v>2.370746646</v>
      </c>
      <c r="V241" s="254">
        <f t="shared" si="19"/>
        <v>1152917.654</v>
      </c>
      <c r="W241" s="254">
        <f t="shared" si="20"/>
        <v>537699.4781</v>
      </c>
      <c r="X241" s="254">
        <f t="shared" si="21"/>
        <v>1994758.986</v>
      </c>
      <c r="Y241" s="258">
        <f t="shared" si="22"/>
        <v>1.994758986</v>
      </c>
      <c r="Z241" s="334">
        <f t="shared" si="23"/>
        <v>1379540.809</v>
      </c>
      <c r="AA241" s="258">
        <f t="shared" si="24"/>
        <v>1.379540809</v>
      </c>
      <c r="AB241" s="320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9"/>
      <c r="AN241" s="299"/>
      <c r="AO241" s="299"/>
      <c r="AP241" s="299"/>
      <c r="AQ241" s="299"/>
      <c r="AR241" s="299"/>
      <c r="AS241" s="299"/>
      <c r="AT241" s="299"/>
      <c r="AU241" s="299"/>
    </row>
    <row r="242" ht="19.5" customHeight="1">
      <c r="A242" s="276" t="s">
        <v>338</v>
      </c>
      <c r="B242" s="277">
        <v>170.070007</v>
      </c>
      <c r="C242" s="278">
        <v>175.580002</v>
      </c>
      <c r="D242" s="278">
        <v>157.130005</v>
      </c>
      <c r="E242" s="278">
        <v>169.369995</v>
      </c>
      <c r="F242" s="278">
        <v>163.417831</v>
      </c>
      <c r="G242" s="278">
        <v>1.1521215E9</v>
      </c>
      <c r="H242" s="283" t="s">
        <v>338</v>
      </c>
      <c r="I242" s="278">
        <v>20.805</v>
      </c>
      <c r="J242" s="278">
        <v>22.115</v>
      </c>
      <c r="K242" s="278">
        <v>17.625</v>
      </c>
      <c r="L242" s="278">
        <v>20.459999</v>
      </c>
      <c r="M242" s="278">
        <v>20.275343</v>
      </c>
      <c r="N242" s="278">
        <v>1.49764E8</v>
      </c>
      <c r="O242" s="278"/>
      <c r="P242" s="254">
        <f t="shared" si="26"/>
        <v>933445.5743</v>
      </c>
      <c r="Q242" s="254">
        <f t="shared" si="137"/>
        <v>512880.1426</v>
      </c>
      <c r="R242" s="254">
        <f t="shared" si="138"/>
        <v>507496.7489</v>
      </c>
      <c r="S242" s="254">
        <f t="shared" si="29"/>
        <v>-619448.252</v>
      </c>
      <c r="T242" s="282"/>
      <c r="U242" s="257">
        <f t="shared" si="18"/>
        <v>2.326170618</v>
      </c>
      <c r="V242" s="254">
        <f t="shared" si="19"/>
        <v>1140608.781</v>
      </c>
      <c r="W242" s="254">
        <f t="shared" si="20"/>
        <v>521160.5289</v>
      </c>
      <c r="X242" s="254">
        <f t="shared" si="21"/>
        <v>1953822.466</v>
      </c>
      <c r="Y242" s="258">
        <f t="shared" si="22"/>
        <v>1.953822466</v>
      </c>
      <c r="Z242" s="334">
        <f t="shared" si="23"/>
        <v>1334374.214</v>
      </c>
      <c r="AA242" s="258">
        <f t="shared" si="24"/>
        <v>1.334374214</v>
      </c>
      <c r="AB242" s="320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9"/>
      <c r="AN242" s="299"/>
      <c r="AO242" s="299"/>
      <c r="AP242" s="299"/>
      <c r="AQ242" s="299"/>
      <c r="AR242" s="299"/>
      <c r="AS242" s="299"/>
      <c r="AT242" s="299"/>
      <c r="AU242" s="299"/>
    </row>
    <row r="243" ht="19.5" customHeight="1">
      <c r="A243" s="276" t="s">
        <v>339</v>
      </c>
      <c r="B243" s="337">
        <v>173.110001</v>
      </c>
      <c r="C243" s="338">
        <v>173.309998</v>
      </c>
      <c r="D243" s="338">
        <v>143.460007</v>
      </c>
      <c r="E243" s="338">
        <v>154.259995</v>
      </c>
      <c r="F243" s="338">
        <v>148.838852</v>
      </c>
      <c r="G243" s="338">
        <v>1.3955449E9</v>
      </c>
      <c r="H243" s="340" t="s">
        <v>339</v>
      </c>
      <c r="I243" s="338">
        <v>21.34</v>
      </c>
      <c r="J243" s="338">
        <v>21.385</v>
      </c>
      <c r="K243" s="338">
        <v>14.61</v>
      </c>
      <c r="L243" s="338">
        <v>16.797501</v>
      </c>
      <c r="M243" s="338">
        <v>16.645899</v>
      </c>
      <c r="N243" s="338">
        <v>2.174544E8</v>
      </c>
      <c r="O243" s="338"/>
      <c r="P243" s="254">
        <f t="shared" si="26"/>
        <v>852237.6653</v>
      </c>
      <c r="Q243" s="254">
        <f t="shared" si="137"/>
        <v>425144.9012</v>
      </c>
      <c r="R243" s="254">
        <f t="shared" si="138"/>
        <v>507496.7489</v>
      </c>
      <c r="S243" s="254">
        <f t="shared" si="29"/>
        <v>-623695.9531</v>
      </c>
      <c r="T243" s="339">
        <f>(P243-P231)/P231</f>
        <v>-0.05655656394</v>
      </c>
      <c r="U243" s="257">
        <f t="shared" si="18"/>
        <v>2.180123837</v>
      </c>
      <c r="V243" s="254">
        <f t="shared" si="19"/>
        <v>1083763.245</v>
      </c>
      <c r="W243" s="254">
        <f t="shared" si="20"/>
        <v>460067.2916</v>
      </c>
      <c r="X243" s="254">
        <f t="shared" si="21"/>
        <v>1784879.315</v>
      </c>
      <c r="Y243" s="258">
        <f t="shared" si="22"/>
        <v>1.784879315</v>
      </c>
      <c r="Z243" s="334">
        <f t="shared" si="23"/>
        <v>1161183.362</v>
      </c>
      <c r="AA243" s="258">
        <f t="shared" si="24"/>
        <v>1.161183362</v>
      </c>
      <c r="AB243" s="320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299"/>
      <c r="AM243" s="299"/>
      <c r="AN243" s="299"/>
      <c r="AO243" s="299"/>
      <c r="AP243" s="299"/>
      <c r="AQ243" s="299"/>
      <c r="AR243" s="299"/>
      <c r="AS243" s="299"/>
      <c r="AT243" s="299"/>
      <c r="AU243" s="299"/>
    </row>
    <row r="244" ht="19.5" customHeight="1">
      <c r="A244" s="276" t="s">
        <v>340</v>
      </c>
      <c r="B244" s="277">
        <v>150.990005</v>
      </c>
      <c r="C244" s="278">
        <v>168.990005</v>
      </c>
      <c r="D244" s="278">
        <v>149.490005</v>
      </c>
      <c r="E244" s="278">
        <v>168.160004</v>
      </c>
      <c r="F244" s="278">
        <v>162.714554</v>
      </c>
      <c r="G244" s="278">
        <v>9.337065E8</v>
      </c>
      <c r="H244" s="283" t="s">
        <v>340</v>
      </c>
      <c r="I244" s="278">
        <v>16.084999</v>
      </c>
      <c r="J244" s="278">
        <v>19.967501</v>
      </c>
      <c r="K244" s="278">
        <v>15.7425</v>
      </c>
      <c r="L244" s="278">
        <v>19.7925</v>
      </c>
      <c r="M244" s="278">
        <v>19.627283</v>
      </c>
      <c r="N244" s="278">
        <v>1.66696E8</v>
      </c>
      <c r="O244" s="278"/>
      <c r="P244" s="254">
        <f t="shared" si="26"/>
        <v>888059.4356</v>
      </c>
      <c r="Q244" s="254">
        <f>((Q243+R243)/2)*K244/K243</f>
        <v>502467.8705</v>
      </c>
      <c r="R244" s="254">
        <f>(Q243+R243)/2</f>
        <v>466320.8251</v>
      </c>
      <c r="S244" s="254">
        <f t="shared" si="29"/>
        <v>-627961.3529</v>
      </c>
      <c r="T244" s="282"/>
      <c r="U244" s="257">
        <f t="shared" si="18"/>
        <v>2.156789195</v>
      </c>
      <c r="V244" s="254">
        <f t="shared" si="19"/>
        <v>1069309.597</v>
      </c>
      <c r="W244" s="254">
        <f t="shared" si="20"/>
        <v>441348.2441</v>
      </c>
      <c r="X244" s="254">
        <f t="shared" si="21"/>
        <v>1856848.131</v>
      </c>
      <c r="Y244" s="258">
        <f t="shared" si="22"/>
        <v>1.856848131</v>
      </c>
      <c r="Z244" s="334">
        <f t="shared" si="23"/>
        <v>1228886.778</v>
      </c>
      <c r="AA244" s="258">
        <f t="shared" si="24"/>
        <v>1.228886778</v>
      </c>
      <c r="AB244" s="320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9"/>
      <c r="AN244" s="299"/>
      <c r="AO244" s="299"/>
      <c r="AP244" s="299"/>
      <c r="AQ244" s="299"/>
      <c r="AR244" s="299"/>
      <c r="AS244" s="299"/>
      <c r="AT244" s="299"/>
      <c r="AU244" s="299"/>
    </row>
    <row r="245" ht="19.5" customHeight="1">
      <c r="A245" s="276" t="s">
        <v>341</v>
      </c>
      <c r="B245" s="277">
        <v>167.330002</v>
      </c>
      <c r="C245" s="278">
        <v>174.660004</v>
      </c>
      <c r="D245" s="278">
        <v>166.570007</v>
      </c>
      <c r="E245" s="278">
        <v>173.190002</v>
      </c>
      <c r="F245" s="278">
        <v>167.581696</v>
      </c>
      <c r="G245" s="278">
        <v>5.359641E8</v>
      </c>
      <c r="H245" s="283" t="s">
        <v>341</v>
      </c>
      <c r="I245" s="278">
        <v>19.594999</v>
      </c>
      <c r="J245" s="278">
        <v>21.275</v>
      </c>
      <c r="K245" s="278">
        <v>19.3825</v>
      </c>
      <c r="L245" s="278">
        <v>20.905001</v>
      </c>
      <c r="M245" s="278">
        <v>20.730501</v>
      </c>
      <c r="N245" s="278">
        <v>1.092192E8</v>
      </c>
      <c r="O245" s="278"/>
      <c r="P245" s="254">
        <f t="shared" si="26"/>
        <v>989524.7941</v>
      </c>
      <c r="Q245" s="254">
        <f t="shared" ref="Q245:Q255" si="139">Q244*K245/K244</f>
        <v>618649.1028</v>
      </c>
      <c r="R245" s="254">
        <f t="shared" ref="R245:R255" si="140">R244</f>
        <v>466320.8251</v>
      </c>
      <c r="S245" s="254">
        <f t="shared" si="29"/>
        <v>-632244.5252</v>
      </c>
      <c r="T245" s="282"/>
      <c r="U245" s="257">
        <f t="shared" si="18"/>
        <v>2.302662279</v>
      </c>
      <c r="V245" s="254">
        <f t="shared" si="19"/>
        <v>1140335.348</v>
      </c>
      <c r="W245" s="254">
        <f t="shared" si="20"/>
        <v>508090.8227</v>
      </c>
      <c r="X245" s="254">
        <f t="shared" si="21"/>
        <v>2074494.722</v>
      </c>
      <c r="Y245" s="258">
        <f t="shared" si="22"/>
        <v>2.074494722</v>
      </c>
      <c r="Z245" s="334">
        <f t="shared" si="23"/>
        <v>1442250.197</v>
      </c>
      <c r="AA245" s="258">
        <f t="shared" si="24"/>
        <v>1.442250197</v>
      </c>
      <c r="AB245" s="320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299"/>
      <c r="AM245" s="299"/>
      <c r="AN245" s="299"/>
      <c r="AO245" s="299"/>
      <c r="AP245" s="299"/>
      <c r="AQ245" s="299"/>
      <c r="AR245" s="299"/>
      <c r="AS245" s="299"/>
      <c r="AT245" s="299"/>
      <c r="AU245" s="299"/>
    </row>
    <row r="246" ht="19.5" customHeight="1">
      <c r="A246" s="276" t="s">
        <v>342</v>
      </c>
      <c r="B246" s="277">
        <v>174.440002</v>
      </c>
      <c r="C246" s="278">
        <v>182.830002</v>
      </c>
      <c r="D246" s="278">
        <v>169.339996</v>
      </c>
      <c r="E246" s="278">
        <v>179.660004</v>
      </c>
      <c r="F246" s="278">
        <v>173.842194</v>
      </c>
      <c r="G246" s="278">
        <v>7.819727E8</v>
      </c>
      <c r="H246" s="283" t="s">
        <v>342</v>
      </c>
      <c r="I246" s="278">
        <v>21.2075</v>
      </c>
      <c r="J246" s="278">
        <v>23.290001</v>
      </c>
      <c r="K246" s="278">
        <v>19.9625</v>
      </c>
      <c r="L246" s="278">
        <v>22.4825</v>
      </c>
      <c r="M246" s="278">
        <v>22.29483</v>
      </c>
      <c r="N246" s="278">
        <v>1.219928E8</v>
      </c>
      <c r="O246" s="278"/>
      <c r="P246" s="254">
        <f t="shared" si="26"/>
        <v>1005980.174</v>
      </c>
      <c r="Q246" s="254">
        <f t="shared" si="139"/>
        <v>637161.497</v>
      </c>
      <c r="R246" s="254">
        <f t="shared" si="140"/>
        <v>466320.8251</v>
      </c>
      <c r="S246" s="254">
        <f t="shared" si="29"/>
        <v>-636545.5441</v>
      </c>
      <c r="T246" s="282"/>
      <c r="U246" s="257">
        <f t="shared" si="18"/>
        <v>2.312954687</v>
      </c>
      <c r="V246" s="254">
        <f t="shared" si="19"/>
        <v>1151854.114</v>
      </c>
      <c r="W246" s="254">
        <f t="shared" si="20"/>
        <v>515308.57</v>
      </c>
      <c r="X246" s="254">
        <f t="shared" si="21"/>
        <v>2109462.496</v>
      </c>
      <c r="Y246" s="258">
        <f t="shared" si="22"/>
        <v>2.109462496</v>
      </c>
      <c r="Z246" s="334">
        <f t="shared" si="23"/>
        <v>1472916.952</v>
      </c>
      <c r="AA246" s="258">
        <f t="shared" si="24"/>
        <v>1.472916952</v>
      </c>
      <c r="AB246" s="320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299"/>
      <c r="AM246" s="299"/>
      <c r="AN246" s="299"/>
      <c r="AO246" s="299"/>
      <c r="AP246" s="299"/>
      <c r="AQ246" s="299"/>
      <c r="AR246" s="299"/>
      <c r="AS246" s="299"/>
      <c r="AT246" s="299"/>
      <c r="AU246" s="299"/>
    </row>
    <row r="247" ht="19.5" customHeight="1">
      <c r="A247" s="276" t="s">
        <v>343</v>
      </c>
      <c r="B247" s="277">
        <v>181.509995</v>
      </c>
      <c r="C247" s="278">
        <v>191.320007</v>
      </c>
      <c r="D247" s="278">
        <v>180.770004</v>
      </c>
      <c r="E247" s="278">
        <v>189.539993</v>
      </c>
      <c r="F247" s="278">
        <v>183.735977</v>
      </c>
      <c r="G247" s="278">
        <v>5.501577E8</v>
      </c>
      <c r="H247" s="283" t="s">
        <v>343</v>
      </c>
      <c r="I247" s="278">
        <v>22.9025</v>
      </c>
      <c r="J247" s="278">
        <v>25.3825</v>
      </c>
      <c r="K247" s="278">
        <v>22.74</v>
      </c>
      <c r="L247" s="278">
        <v>24.92</v>
      </c>
      <c r="M247" s="278">
        <v>24.729399</v>
      </c>
      <c r="N247" s="278">
        <v>8.80632E7</v>
      </c>
      <c r="O247" s="278"/>
      <c r="P247" s="254">
        <f t="shared" si="26"/>
        <v>1073881.212</v>
      </c>
      <c r="Q247" s="254">
        <f t="shared" si="139"/>
        <v>725813.5224</v>
      </c>
      <c r="R247" s="254">
        <f t="shared" si="140"/>
        <v>466320.8251</v>
      </c>
      <c r="S247" s="254">
        <f t="shared" si="29"/>
        <v>-640864.4838</v>
      </c>
      <c r="T247" s="282"/>
      <c r="U247" s="257">
        <f t="shared" si="18"/>
        <v>2.403319385</v>
      </c>
      <c r="V247" s="254">
        <f t="shared" si="19"/>
        <v>1199384.84</v>
      </c>
      <c r="W247" s="254">
        <f t="shared" si="20"/>
        <v>558520.3566</v>
      </c>
      <c r="X247" s="254">
        <f t="shared" si="21"/>
        <v>2266015.559</v>
      </c>
      <c r="Y247" s="258">
        <f t="shared" si="22"/>
        <v>2.266015559</v>
      </c>
      <c r="Z247" s="334">
        <f t="shared" si="23"/>
        <v>1625151.076</v>
      </c>
      <c r="AA247" s="258">
        <f t="shared" si="24"/>
        <v>1.625151076</v>
      </c>
      <c r="AB247" s="320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299"/>
      <c r="AM247" s="299"/>
      <c r="AN247" s="299"/>
      <c r="AO247" s="299"/>
      <c r="AP247" s="299"/>
      <c r="AQ247" s="299"/>
      <c r="AR247" s="299"/>
      <c r="AS247" s="299"/>
      <c r="AT247" s="299"/>
      <c r="AU247" s="299"/>
    </row>
    <row r="248" ht="19.5" customHeight="1">
      <c r="A248" s="276" t="s">
        <v>344</v>
      </c>
      <c r="B248" s="277">
        <v>190.779999</v>
      </c>
      <c r="C248" s="278">
        <v>191.320007</v>
      </c>
      <c r="D248" s="278">
        <v>173.869995</v>
      </c>
      <c r="E248" s="278">
        <v>173.949997</v>
      </c>
      <c r="F248" s="278">
        <v>168.623383</v>
      </c>
      <c r="G248" s="278">
        <v>9.01554E8</v>
      </c>
      <c r="H248" s="283" t="s">
        <v>344</v>
      </c>
      <c r="I248" s="278">
        <v>25.2325</v>
      </c>
      <c r="J248" s="278">
        <v>25.377501</v>
      </c>
      <c r="K248" s="278">
        <v>20.815001</v>
      </c>
      <c r="L248" s="278">
        <v>20.817499</v>
      </c>
      <c r="M248" s="278">
        <v>20.658276</v>
      </c>
      <c r="N248" s="278">
        <v>1.840024E8</v>
      </c>
      <c r="O248" s="278"/>
      <c r="P248" s="254">
        <f t="shared" si="26"/>
        <v>1032891.059</v>
      </c>
      <c r="Q248" s="254">
        <f t="shared" si="139"/>
        <v>664371.5565</v>
      </c>
      <c r="R248" s="254">
        <f t="shared" si="140"/>
        <v>466320.8251</v>
      </c>
      <c r="S248" s="254">
        <f t="shared" si="29"/>
        <v>-645201.4192</v>
      </c>
      <c r="T248" s="282"/>
      <c r="U248" s="257">
        <f t="shared" si="18"/>
        <v>2.323633892</v>
      </c>
      <c r="V248" s="254">
        <f t="shared" si="19"/>
        <v>1170691.734</v>
      </c>
      <c r="W248" s="254">
        <f t="shared" si="20"/>
        <v>525490.3145</v>
      </c>
      <c r="X248" s="254">
        <f t="shared" si="21"/>
        <v>2163583.441</v>
      </c>
      <c r="Y248" s="258">
        <f t="shared" si="22"/>
        <v>2.163583441</v>
      </c>
      <c r="Z248" s="334">
        <f t="shared" si="23"/>
        <v>1518382.022</v>
      </c>
      <c r="AA248" s="258">
        <f t="shared" si="24"/>
        <v>1.518382022</v>
      </c>
      <c r="AB248" s="320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299"/>
      <c r="AM248" s="299"/>
      <c r="AN248" s="299"/>
      <c r="AO248" s="299"/>
      <c r="AP248" s="299"/>
      <c r="AQ248" s="299"/>
      <c r="AR248" s="299"/>
      <c r="AS248" s="299"/>
      <c r="AT248" s="299"/>
      <c r="AU248" s="299"/>
    </row>
    <row r="249" ht="19.5" customHeight="1">
      <c r="A249" s="276" t="s">
        <v>345</v>
      </c>
      <c r="B249" s="277">
        <v>173.479996</v>
      </c>
      <c r="C249" s="278">
        <v>189.770004</v>
      </c>
      <c r="D249" s="278">
        <v>169.270004</v>
      </c>
      <c r="E249" s="278">
        <v>186.740005</v>
      </c>
      <c r="F249" s="278">
        <v>181.021744</v>
      </c>
      <c r="G249" s="278">
        <v>6.887304E8</v>
      </c>
      <c r="H249" s="283" t="s">
        <v>345</v>
      </c>
      <c r="I249" s="278">
        <v>20.727501</v>
      </c>
      <c r="J249" s="278">
        <v>24.695</v>
      </c>
      <c r="K249" s="278">
        <v>19.709999</v>
      </c>
      <c r="L249" s="278">
        <v>24.002501</v>
      </c>
      <c r="M249" s="278">
        <v>23.818918</v>
      </c>
      <c r="N249" s="278">
        <v>1.21086E8</v>
      </c>
      <c r="O249" s="278"/>
      <c r="P249" s="254">
        <f t="shared" si="26"/>
        <v>1005564.38</v>
      </c>
      <c r="Q249" s="254">
        <f t="shared" si="139"/>
        <v>629102.19</v>
      </c>
      <c r="R249" s="254">
        <f t="shared" si="140"/>
        <v>466320.8251</v>
      </c>
      <c r="S249" s="254">
        <f t="shared" si="29"/>
        <v>-649556.4251</v>
      </c>
      <c r="T249" s="282"/>
      <c r="U249" s="257">
        <f t="shared" si="18"/>
        <v>2.265985138</v>
      </c>
      <c r="V249" s="254">
        <f t="shared" si="19"/>
        <v>1151563.058</v>
      </c>
      <c r="W249" s="254">
        <f t="shared" si="20"/>
        <v>502006.6331</v>
      </c>
      <c r="X249" s="254">
        <f t="shared" si="21"/>
        <v>2100987.395</v>
      </c>
      <c r="Y249" s="258">
        <f t="shared" si="22"/>
        <v>2.100987395</v>
      </c>
      <c r="Z249" s="334">
        <f t="shared" si="23"/>
        <v>1451430.97</v>
      </c>
      <c r="AA249" s="258">
        <f t="shared" si="24"/>
        <v>1.45143097</v>
      </c>
      <c r="AB249" s="320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299"/>
      <c r="AN249" s="299"/>
      <c r="AO249" s="299"/>
      <c r="AP249" s="299"/>
      <c r="AQ249" s="299"/>
      <c r="AR249" s="299"/>
      <c r="AS249" s="299"/>
      <c r="AT249" s="299"/>
      <c r="AU249" s="299"/>
    </row>
    <row r="250" ht="19.5" customHeight="1">
      <c r="A250" s="276" t="s">
        <v>346</v>
      </c>
      <c r="B250" s="277">
        <v>190.320007</v>
      </c>
      <c r="C250" s="278">
        <v>195.550003</v>
      </c>
      <c r="D250" s="278">
        <v>188.380005</v>
      </c>
      <c r="E250" s="278">
        <v>191.100006</v>
      </c>
      <c r="F250" s="278">
        <v>185.657791</v>
      </c>
      <c r="G250" s="278">
        <v>4.940255E8</v>
      </c>
      <c r="H250" s="283" t="s">
        <v>346</v>
      </c>
      <c r="I250" s="278">
        <v>24.897499</v>
      </c>
      <c r="J250" s="278">
        <v>26.200001</v>
      </c>
      <c r="K250" s="278">
        <v>24.4025</v>
      </c>
      <c r="L250" s="278">
        <v>25.0375</v>
      </c>
      <c r="M250" s="278">
        <v>24.856449</v>
      </c>
      <c r="N250" s="278">
        <v>7.85968E7</v>
      </c>
      <c r="O250" s="278"/>
      <c r="P250" s="254">
        <f t="shared" si="26"/>
        <v>1119089.139</v>
      </c>
      <c r="Q250" s="254">
        <f t="shared" si="139"/>
        <v>778877.066</v>
      </c>
      <c r="R250" s="254">
        <f t="shared" si="140"/>
        <v>466320.8251</v>
      </c>
      <c r="S250" s="254">
        <f t="shared" si="29"/>
        <v>-653929.5769</v>
      </c>
      <c r="T250" s="282"/>
      <c r="U250" s="257">
        <f t="shared" si="18"/>
        <v>2.424435321</v>
      </c>
      <c r="V250" s="254">
        <f t="shared" si="19"/>
        <v>1231030.389</v>
      </c>
      <c r="W250" s="254">
        <f t="shared" si="20"/>
        <v>577100.8122</v>
      </c>
      <c r="X250" s="254">
        <f t="shared" si="21"/>
        <v>2364287.03</v>
      </c>
      <c r="Y250" s="258">
        <f t="shared" si="22"/>
        <v>2.36428703</v>
      </c>
      <c r="Z250" s="334">
        <f t="shared" si="23"/>
        <v>1710357.453</v>
      </c>
      <c r="AA250" s="258">
        <f t="shared" si="24"/>
        <v>1.710357453</v>
      </c>
      <c r="AB250" s="320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299"/>
      <c r="AM250" s="299"/>
      <c r="AN250" s="299"/>
      <c r="AO250" s="299"/>
      <c r="AP250" s="299"/>
      <c r="AQ250" s="299"/>
      <c r="AR250" s="299"/>
      <c r="AS250" s="299"/>
      <c r="AT250" s="299"/>
      <c r="AU250" s="299"/>
    </row>
    <row r="251" ht="19.5" customHeight="1">
      <c r="A251" s="276" t="s">
        <v>347</v>
      </c>
      <c r="B251" s="277">
        <v>191.429993</v>
      </c>
      <c r="C251" s="278">
        <v>194.979996</v>
      </c>
      <c r="D251" s="278">
        <v>179.199997</v>
      </c>
      <c r="E251" s="278">
        <v>187.470001</v>
      </c>
      <c r="F251" s="278">
        <v>182.131195</v>
      </c>
      <c r="G251" s="278">
        <v>8.142865E8</v>
      </c>
      <c r="H251" s="283" t="s">
        <v>347</v>
      </c>
      <c r="I251" s="278">
        <v>25.1075</v>
      </c>
      <c r="J251" s="278">
        <v>26.012501</v>
      </c>
      <c r="K251" s="278">
        <v>21.9275</v>
      </c>
      <c r="L251" s="278">
        <v>23.8575</v>
      </c>
      <c r="M251" s="278">
        <v>23.684978</v>
      </c>
      <c r="N251" s="278">
        <v>1.474268E8</v>
      </c>
      <c r="O251" s="278"/>
      <c r="P251" s="254">
        <f t="shared" si="26"/>
        <v>1064554.438</v>
      </c>
      <c r="Q251" s="254">
        <f t="shared" si="139"/>
        <v>699880.2116</v>
      </c>
      <c r="R251" s="254">
        <f t="shared" si="140"/>
        <v>466320.8251</v>
      </c>
      <c r="S251" s="254">
        <f t="shared" si="29"/>
        <v>-658320.9501</v>
      </c>
      <c r="T251" s="282"/>
      <c r="U251" s="257">
        <f t="shared" si="18"/>
        <v>2.325423887</v>
      </c>
      <c r="V251" s="254">
        <f t="shared" si="19"/>
        <v>1192856.098</v>
      </c>
      <c r="W251" s="254">
        <f t="shared" si="20"/>
        <v>534535.1483</v>
      </c>
      <c r="X251" s="254">
        <f t="shared" si="21"/>
        <v>2230755.474</v>
      </c>
      <c r="Y251" s="258">
        <f t="shared" si="22"/>
        <v>2.230755474</v>
      </c>
      <c r="Z251" s="334">
        <f t="shared" si="23"/>
        <v>1572434.524</v>
      </c>
      <c r="AA251" s="258">
        <f t="shared" si="24"/>
        <v>1.572434524</v>
      </c>
      <c r="AB251" s="320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299"/>
      <c r="AM251" s="299"/>
      <c r="AN251" s="299"/>
      <c r="AO251" s="299"/>
      <c r="AP251" s="299"/>
      <c r="AQ251" s="299"/>
      <c r="AR251" s="299"/>
      <c r="AS251" s="299"/>
      <c r="AT251" s="299"/>
      <c r="AU251" s="299"/>
    </row>
    <row r="252" ht="19.5" customHeight="1">
      <c r="A252" s="276" t="s">
        <v>348</v>
      </c>
      <c r="B252" s="277">
        <v>186.220001</v>
      </c>
      <c r="C252" s="278">
        <v>194.710007</v>
      </c>
      <c r="D252" s="278">
        <v>185.029999</v>
      </c>
      <c r="E252" s="278">
        <v>188.809998</v>
      </c>
      <c r="F252" s="278">
        <v>183.433029</v>
      </c>
      <c r="G252" s="278">
        <v>5.506502E8</v>
      </c>
      <c r="H252" s="283" t="s">
        <v>348</v>
      </c>
      <c r="I252" s="278">
        <v>23.540001</v>
      </c>
      <c r="J252" s="278">
        <v>25.674999</v>
      </c>
      <c r="K252" s="278">
        <v>23.225</v>
      </c>
      <c r="L252" s="278">
        <v>24.182501</v>
      </c>
      <c r="M252" s="278">
        <v>24.007629</v>
      </c>
      <c r="N252" s="278">
        <v>7.9662E7</v>
      </c>
      <c r="O252" s="278"/>
      <c r="P252" s="254">
        <f t="shared" si="26"/>
        <v>1099188.113</v>
      </c>
      <c r="Q252" s="254">
        <f t="shared" si="139"/>
        <v>741293.7141</v>
      </c>
      <c r="R252" s="254">
        <f t="shared" si="140"/>
        <v>466320.8251</v>
      </c>
      <c r="S252" s="254">
        <f t="shared" si="29"/>
        <v>-662730.6207</v>
      </c>
      <c r="T252" s="282"/>
      <c r="U252" s="257">
        <f t="shared" si="18"/>
        <v>2.362210058</v>
      </c>
      <c r="V252" s="254">
        <f t="shared" si="19"/>
        <v>1217099.671</v>
      </c>
      <c r="W252" s="254">
        <f t="shared" si="20"/>
        <v>554369.0504</v>
      </c>
      <c r="X252" s="254">
        <f t="shared" si="21"/>
        <v>2306802.652</v>
      </c>
      <c r="Y252" s="258">
        <f t="shared" si="22"/>
        <v>2.306802652</v>
      </c>
      <c r="Z252" s="334">
        <f t="shared" si="23"/>
        <v>1644072.031</v>
      </c>
      <c r="AA252" s="258">
        <f t="shared" si="24"/>
        <v>1.644072031</v>
      </c>
      <c r="AB252" s="320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299"/>
      <c r="AM252" s="299"/>
      <c r="AN252" s="299"/>
      <c r="AO252" s="299"/>
      <c r="AP252" s="299"/>
      <c r="AQ252" s="299"/>
      <c r="AR252" s="299"/>
      <c r="AS252" s="299"/>
      <c r="AT252" s="299"/>
      <c r="AU252" s="299"/>
    </row>
    <row r="253" ht="19.5" customHeight="1">
      <c r="A253" s="276" t="s">
        <v>349</v>
      </c>
      <c r="B253" s="277">
        <v>189.5</v>
      </c>
      <c r="C253" s="278">
        <v>197.830002</v>
      </c>
      <c r="D253" s="278">
        <v>181.820007</v>
      </c>
      <c r="E253" s="278">
        <v>197.080002</v>
      </c>
      <c r="F253" s="278">
        <v>191.853638</v>
      </c>
      <c r="G253" s="278">
        <v>5.769834E8</v>
      </c>
      <c r="H253" s="283" t="s">
        <v>349</v>
      </c>
      <c r="I253" s="278">
        <v>24.360001</v>
      </c>
      <c r="J253" s="278">
        <v>26.442499</v>
      </c>
      <c r="K253" s="278">
        <v>22.4125</v>
      </c>
      <c r="L253" s="278">
        <v>26.2225</v>
      </c>
      <c r="M253" s="278">
        <v>26.032879</v>
      </c>
      <c r="N253" s="278">
        <v>8.57292E7</v>
      </c>
      <c r="O253" s="278"/>
      <c r="P253" s="254">
        <f t="shared" si="26"/>
        <v>1080118.853</v>
      </c>
      <c r="Q253" s="254">
        <f t="shared" si="139"/>
        <v>715360.4033</v>
      </c>
      <c r="R253" s="254">
        <f t="shared" si="140"/>
        <v>466320.8251</v>
      </c>
      <c r="S253" s="254">
        <f t="shared" si="29"/>
        <v>-667158.665</v>
      </c>
      <c r="T253" s="282"/>
      <c r="U253" s="257">
        <f t="shared" si="18"/>
        <v>2.317948877</v>
      </c>
      <c r="V253" s="254">
        <f t="shared" si="19"/>
        <v>1203751.189</v>
      </c>
      <c r="W253" s="254">
        <f t="shared" si="20"/>
        <v>536592.5245</v>
      </c>
      <c r="X253" s="254">
        <f t="shared" si="21"/>
        <v>2261800.082</v>
      </c>
      <c r="Y253" s="258">
        <f t="shared" si="22"/>
        <v>2.261800082</v>
      </c>
      <c r="Z253" s="334">
        <f t="shared" si="23"/>
        <v>1594641.417</v>
      </c>
      <c r="AA253" s="258">
        <f t="shared" si="24"/>
        <v>1.594641417</v>
      </c>
      <c r="AB253" s="320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  <c r="AM253" s="299"/>
      <c r="AN253" s="299"/>
      <c r="AO253" s="299"/>
      <c r="AP253" s="299"/>
      <c r="AQ253" s="299"/>
      <c r="AR253" s="299"/>
      <c r="AS253" s="299"/>
      <c r="AT253" s="299"/>
      <c r="AU253" s="299"/>
    </row>
    <row r="254" ht="19.5" customHeight="1">
      <c r="A254" s="276" t="s">
        <v>350</v>
      </c>
      <c r="B254" s="277">
        <v>197.929993</v>
      </c>
      <c r="C254" s="278">
        <v>206.050003</v>
      </c>
      <c r="D254" s="278">
        <v>197.630005</v>
      </c>
      <c r="E254" s="278">
        <v>205.100006</v>
      </c>
      <c r="F254" s="278">
        <v>199.66095</v>
      </c>
      <c r="G254" s="278">
        <v>3.514297E8</v>
      </c>
      <c r="H254" s="283" t="s">
        <v>350</v>
      </c>
      <c r="I254" s="278">
        <v>26.455</v>
      </c>
      <c r="J254" s="278">
        <v>28.6</v>
      </c>
      <c r="K254" s="278">
        <v>26.377501</v>
      </c>
      <c r="L254" s="278">
        <v>28.33</v>
      </c>
      <c r="M254" s="278">
        <v>28.125137</v>
      </c>
      <c r="N254" s="278">
        <v>5.32656E7</v>
      </c>
      <c r="O254" s="278"/>
      <c r="P254" s="254">
        <f t="shared" si="26"/>
        <v>1174039.634</v>
      </c>
      <c r="Q254" s="254">
        <f t="shared" si="139"/>
        <v>841914.9918</v>
      </c>
      <c r="R254" s="254">
        <f t="shared" si="140"/>
        <v>466320.8251</v>
      </c>
      <c r="S254" s="254">
        <f t="shared" si="29"/>
        <v>-671605.1594</v>
      </c>
      <c r="T254" s="282"/>
      <c r="U254" s="257">
        <f t="shared" si="18"/>
        <v>2.442447673</v>
      </c>
      <c r="V254" s="254">
        <f t="shared" si="19"/>
        <v>1269495.736</v>
      </c>
      <c r="W254" s="254">
        <f t="shared" si="20"/>
        <v>597890.5762</v>
      </c>
      <c r="X254" s="254">
        <f t="shared" si="21"/>
        <v>2482275.45</v>
      </c>
      <c r="Y254" s="258">
        <f t="shared" si="22"/>
        <v>2.48227545</v>
      </c>
      <c r="Z254" s="334">
        <f t="shared" si="23"/>
        <v>1810670.291</v>
      </c>
      <c r="AA254" s="258">
        <f t="shared" si="24"/>
        <v>1.810670291</v>
      </c>
      <c r="AB254" s="320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299"/>
      <c r="AN254" s="299"/>
      <c r="AO254" s="299"/>
      <c r="AP254" s="299"/>
      <c r="AQ254" s="299"/>
      <c r="AR254" s="299"/>
      <c r="AS254" s="299"/>
      <c r="AT254" s="299"/>
      <c r="AU254" s="299"/>
    </row>
    <row r="255" ht="19.5" customHeight="1">
      <c r="A255" s="276" t="s">
        <v>351</v>
      </c>
      <c r="B255" s="337">
        <v>205.110001</v>
      </c>
      <c r="C255" s="338">
        <v>214.559998</v>
      </c>
      <c r="D255" s="338">
        <v>199.229996</v>
      </c>
      <c r="E255" s="338">
        <v>212.610001</v>
      </c>
      <c r="F255" s="338">
        <v>206.971786</v>
      </c>
      <c r="G255" s="338">
        <v>4.299511E8</v>
      </c>
      <c r="H255" s="340" t="s">
        <v>351</v>
      </c>
      <c r="I255" s="338">
        <v>28.3375</v>
      </c>
      <c r="J255" s="338">
        <v>31.047501</v>
      </c>
      <c r="K255" s="338">
        <v>26.717501</v>
      </c>
      <c r="L255" s="338">
        <v>30.4725</v>
      </c>
      <c r="M255" s="338">
        <v>30.252146</v>
      </c>
      <c r="N255" s="338">
        <v>7.42756E7</v>
      </c>
      <c r="O255" s="338"/>
      <c r="P255" s="254">
        <f t="shared" si="26"/>
        <v>1183544.531</v>
      </c>
      <c r="Q255" s="254">
        <f t="shared" si="139"/>
        <v>852767.0849</v>
      </c>
      <c r="R255" s="254">
        <f t="shared" si="140"/>
        <v>466320.8251</v>
      </c>
      <c r="S255" s="254">
        <f t="shared" si="29"/>
        <v>-676070.1809</v>
      </c>
      <c r="T255" s="339">
        <f>(P255-P243)/P243</f>
        <v>0.3887493816</v>
      </c>
      <c r="U255" s="257">
        <f t="shared" si="18"/>
        <v>2.44037587</v>
      </c>
      <c r="V255" s="254">
        <f t="shared" si="19"/>
        <v>1276149.164</v>
      </c>
      <c r="W255" s="254">
        <f t="shared" si="20"/>
        <v>600078.9826</v>
      </c>
      <c r="X255" s="254">
        <f t="shared" si="21"/>
        <v>2502632.441</v>
      </c>
      <c r="Y255" s="258">
        <f t="shared" si="22"/>
        <v>2.502632441</v>
      </c>
      <c r="Z255" s="334">
        <f t="shared" si="23"/>
        <v>1826562.26</v>
      </c>
      <c r="AA255" s="258">
        <f t="shared" si="24"/>
        <v>1.82656226</v>
      </c>
      <c r="AB255" s="320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299"/>
      <c r="AM255" s="299"/>
      <c r="AN255" s="299"/>
      <c r="AO255" s="299"/>
      <c r="AP255" s="299"/>
      <c r="AQ255" s="299"/>
      <c r="AR255" s="299"/>
      <c r="AS255" s="299"/>
      <c r="AT255" s="299"/>
      <c r="AU255" s="299"/>
    </row>
    <row r="256" ht="19.5" customHeight="1">
      <c r="A256" s="276" t="s">
        <v>352</v>
      </c>
      <c r="B256" s="277">
        <v>214.399994</v>
      </c>
      <c r="C256" s="278">
        <v>225.880005</v>
      </c>
      <c r="D256" s="278">
        <v>212.240005</v>
      </c>
      <c r="E256" s="278">
        <v>219.070007</v>
      </c>
      <c r="F256" s="278">
        <v>213.722824</v>
      </c>
      <c r="G256" s="278">
        <v>5.85493E8</v>
      </c>
      <c r="H256" s="283" t="s">
        <v>352</v>
      </c>
      <c r="I256" s="278">
        <v>30.977501</v>
      </c>
      <c r="J256" s="278">
        <v>34.299999</v>
      </c>
      <c r="K256" s="278">
        <v>30.3375</v>
      </c>
      <c r="L256" s="278">
        <v>32.185001</v>
      </c>
      <c r="M256" s="278">
        <v>31.965462</v>
      </c>
      <c r="N256" s="278">
        <v>8.53928E7</v>
      </c>
      <c r="O256" s="278"/>
      <c r="P256" s="254">
        <f t="shared" si="26"/>
        <v>1260831.713</v>
      </c>
      <c r="Q256" s="254">
        <f>((Q255+R255)/2)*K256/K255</f>
        <v>748906.6711</v>
      </c>
      <c r="R256" s="254">
        <f>(Q255+R255)/2</f>
        <v>659543.955</v>
      </c>
      <c r="S256" s="254">
        <f t="shared" si="29"/>
        <v>-680553.8067</v>
      </c>
      <c r="T256" s="282"/>
      <c r="U256" s="257">
        <f t="shared" si="18"/>
        <v>2.821783743</v>
      </c>
      <c r="V256" s="254">
        <f t="shared" si="19"/>
        <v>1515744.396</v>
      </c>
      <c r="W256" s="254">
        <f t="shared" si="20"/>
        <v>835190.5891</v>
      </c>
      <c r="X256" s="254">
        <f t="shared" si="21"/>
        <v>2669282.339</v>
      </c>
      <c r="Y256" s="258">
        <f t="shared" si="22"/>
        <v>2.669282339</v>
      </c>
      <c r="Z256" s="334">
        <f t="shared" si="23"/>
        <v>1988728.532</v>
      </c>
      <c r="AA256" s="258">
        <f t="shared" si="24"/>
        <v>1.988728532</v>
      </c>
      <c r="AB256" s="320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299"/>
      <c r="AM256" s="299"/>
      <c r="AN256" s="299"/>
      <c r="AO256" s="299"/>
      <c r="AP256" s="299"/>
      <c r="AQ256" s="299"/>
      <c r="AR256" s="299"/>
      <c r="AS256" s="299"/>
      <c r="AT256" s="299"/>
      <c r="AU256" s="299"/>
    </row>
    <row r="257" ht="19.5" customHeight="1">
      <c r="A257" s="276" t="s">
        <v>353</v>
      </c>
      <c r="B257" s="277">
        <v>220.139999</v>
      </c>
      <c r="C257" s="278">
        <v>237.470001</v>
      </c>
      <c r="D257" s="278">
        <v>198.169998</v>
      </c>
      <c r="E257" s="278">
        <v>205.800003</v>
      </c>
      <c r="F257" s="278">
        <v>200.776718</v>
      </c>
      <c r="G257" s="278">
        <v>9.523923E8</v>
      </c>
      <c r="H257" s="283" t="s">
        <v>353</v>
      </c>
      <c r="I257" s="278">
        <v>32.509998</v>
      </c>
      <c r="J257" s="278">
        <v>37.759998</v>
      </c>
      <c r="K257" s="278">
        <v>26.0875</v>
      </c>
      <c r="L257" s="278">
        <v>28.395</v>
      </c>
      <c r="M257" s="278">
        <v>28.201315</v>
      </c>
      <c r="N257" s="278">
        <v>1.529848E8</v>
      </c>
      <c r="O257" s="278"/>
      <c r="P257" s="254">
        <f t="shared" si="26"/>
        <v>1177247.513</v>
      </c>
      <c r="Q257" s="254">
        <f t="shared" ref="Q257:Q267" si="141">Q256*K257/K256</f>
        <v>643991.8511</v>
      </c>
      <c r="R257" s="254">
        <f t="shared" ref="R257:R267" si="142">R256</f>
        <v>659543.955</v>
      </c>
      <c r="S257" s="254">
        <f t="shared" si="29"/>
        <v>-685056.1142</v>
      </c>
      <c r="T257" s="282"/>
      <c r="U257" s="257">
        <f t="shared" si="18"/>
        <v>2.681227756</v>
      </c>
      <c r="V257" s="254">
        <f t="shared" si="19"/>
        <v>1457235.456</v>
      </c>
      <c r="W257" s="254">
        <f t="shared" si="20"/>
        <v>772179.3416</v>
      </c>
      <c r="X257" s="254">
        <f t="shared" si="21"/>
        <v>2480783.319</v>
      </c>
      <c r="Y257" s="258">
        <f t="shared" si="22"/>
        <v>2.480783319</v>
      </c>
      <c r="Z257" s="334">
        <f t="shared" si="23"/>
        <v>1795727.205</v>
      </c>
      <c r="AA257" s="258">
        <f t="shared" si="24"/>
        <v>1.795727205</v>
      </c>
      <c r="AB257" s="320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299"/>
      <c r="AM257" s="299"/>
      <c r="AN257" s="299"/>
      <c r="AO257" s="299"/>
      <c r="AP257" s="299"/>
      <c r="AQ257" s="299"/>
      <c r="AR257" s="299"/>
      <c r="AS257" s="299"/>
      <c r="AT257" s="299"/>
      <c r="AU257" s="299"/>
    </row>
    <row r="258" ht="19.5" customHeight="1">
      <c r="A258" s="276" t="s">
        <v>354</v>
      </c>
      <c r="B258" s="277">
        <v>208.880005</v>
      </c>
      <c r="C258" s="278">
        <v>219.610001</v>
      </c>
      <c r="D258" s="278">
        <v>164.929993</v>
      </c>
      <c r="E258" s="278">
        <v>190.399994</v>
      </c>
      <c r="F258" s="278">
        <v>185.752625</v>
      </c>
      <c r="G258" s="278">
        <v>2.1917757E9</v>
      </c>
      <c r="H258" s="283" t="s">
        <v>354</v>
      </c>
      <c r="I258" s="278">
        <v>28.9925</v>
      </c>
      <c r="J258" s="278">
        <v>31.9825</v>
      </c>
      <c r="K258" s="278">
        <v>17.0075</v>
      </c>
      <c r="L258" s="278">
        <v>22.395</v>
      </c>
      <c r="M258" s="278">
        <v>22.242237</v>
      </c>
      <c r="N258" s="278">
        <v>3.038252E8</v>
      </c>
      <c r="O258" s="278"/>
      <c r="P258" s="254">
        <f t="shared" si="26"/>
        <v>979782.1366</v>
      </c>
      <c r="Q258" s="254">
        <f t="shared" si="141"/>
        <v>419844.4239</v>
      </c>
      <c r="R258" s="254">
        <f t="shared" si="142"/>
        <v>659543.955</v>
      </c>
      <c r="S258" s="254">
        <f t="shared" si="29"/>
        <v>-689577.1813</v>
      </c>
      <c r="T258" s="282"/>
      <c r="U258" s="257">
        <f t="shared" si="18"/>
        <v>2.377291674</v>
      </c>
      <c r="V258" s="254">
        <f t="shared" si="19"/>
        <v>1319009.692</v>
      </c>
      <c r="W258" s="254">
        <f t="shared" si="20"/>
        <v>629432.5111</v>
      </c>
      <c r="X258" s="254">
        <f t="shared" si="21"/>
        <v>2059170.515</v>
      </c>
      <c r="Y258" s="258">
        <f t="shared" si="22"/>
        <v>2.059170515</v>
      </c>
      <c r="Z258" s="334">
        <f t="shared" si="23"/>
        <v>1369593.334</v>
      </c>
      <c r="AA258" s="258">
        <f t="shared" si="24"/>
        <v>1.369593334</v>
      </c>
      <c r="AB258" s="320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299"/>
      <c r="AM258" s="299"/>
      <c r="AN258" s="299"/>
      <c r="AO258" s="299"/>
      <c r="AP258" s="299"/>
      <c r="AQ258" s="299"/>
      <c r="AR258" s="299"/>
      <c r="AS258" s="299"/>
      <c r="AT258" s="299"/>
      <c r="AU258" s="299"/>
    </row>
    <row r="259" ht="19.5" customHeight="1">
      <c r="A259" s="276" t="s">
        <v>355</v>
      </c>
      <c r="B259" s="277">
        <v>184.770004</v>
      </c>
      <c r="C259" s="278">
        <v>220.039993</v>
      </c>
      <c r="D259" s="278">
        <v>180.860001</v>
      </c>
      <c r="E259" s="278">
        <v>218.910004</v>
      </c>
      <c r="F259" s="278">
        <v>214.021866</v>
      </c>
      <c r="G259" s="278">
        <v>1.0920712E9</v>
      </c>
      <c r="H259" s="283" t="s">
        <v>355</v>
      </c>
      <c r="I259" s="278">
        <v>21.105</v>
      </c>
      <c r="J259" s="278">
        <v>29.4625</v>
      </c>
      <c r="K259" s="278">
        <v>20.1875</v>
      </c>
      <c r="L259" s="278">
        <v>29.245001</v>
      </c>
      <c r="M259" s="278">
        <v>29.048622</v>
      </c>
      <c r="N259" s="278">
        <v>1.815044E8</v>
      </c>
      <c r="O259" s="278"/>
      <c r="P259" s="254">
        <f t="shared" si="26"/>
        <v>1074415.848</v>
      </c>
      <c r="Q259" s="254">
        <f t="shared" si="141"/>
        <v>498345.3951</v>
      </c>
      <c r="R259" s="254">
        <f t="shared" si="142"/>
        <v>659543.955</v>
      </c>
      <c r="S259" s="254">
        <f t="shared" si="29"/>
        <v>-694117.0863</v>
      </c>
      <c r="T259" s="282"/>
      <c r="U259" s="257">
        <f t="shared" si="18"/>
        <v>2.4980797</v>
      </c>
      <c r="V259" s="254">
        <f t="shared" si="19"/>
        <v>1385253.29</v>
      </c>
      <c r="W259" s="254">
        <f t="shared" si="20"/>
        <v>691136.2038</v>
      </c>
      <c r="X259" s="254">
        <f t="shared" si="21"/>
        <v>2232305.198</v>
      </c>
      <c r="Y259" s="258">
        <f t="shared" si="22"/>
        <v>2.232305198</v>
      </c>
      <c r="Z259" s="334">
        <f t="shared" si="23"/>
        <v>1538188.111</v>
      </c>
      <c r="AA259" s="258">
        <f t="shared" si="24"/>
        <v>1.538188111</v>
      </c>
      <c r="AB259" s="320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  <c r="AM259" s="299"/>
      <c r="AN259" s="299"/>
      <c r="AO259" s="299"/>
      <c r="AP259" s="299"/>
      <c r="AQ259" s="299"/>
      <c r="AR259" s="299"/>
      <c r="AS259" s="299"/>
      <c r="AT259" s="299"/>
      <c r="AU259" s="299"/>
    </row>
    <row r="260" ht="19.5" customHeight="1">
      <c r="A260" s="276" t="s">
        <v>356</v>
      </c>
      <c r="B260" s="277">
        <v>214.5</v>
      </c>
      <c r="C260" s="278">
        <v>233.600006</v>
      </c>
      <c r="D260" s="278">
        <v>211.119995</v>
      </c>
      <c r="E260" s="278">
        <v>233.360001</v>
      </c>
      <c r="F260" s="278">
        <v>228.149216</v>
      </c>
      <c r="G260" s="278">
        <v>8.46592E8</v>
      </c>
      <c r="H260" s="283" t="s">
        <v>356</v>
      </c>
      <c r="I260" s="278">
        <v>27.985001</v>
      </c>
      <c r="J260" s="278">
        <v>33.047501</v>
      </c>
      <c r="K260" s="278">
        <v>27.09</v>
      </c>
      <c r="L260" s="278">
        <v>32.8675</v>
      </c>
      <c r="M260" s="278">
        <v>32.646797</v>
      </c>
      <c r="N260" s="278">
        <v>1.388456E8</v>
      </c>
      <c r="O260" s="278"/>
      <c r="P260" s="254">
        <f t="shared" si="26"/>
        <v>1254178.188</v>
      </c>
      <c r="Q260" s="254">
        <f t="shared" si="141"/>
        <v>668739.4057</v>
      </c>
      <c r="R260" s="254">
        <f t="shared" si="142"/>
        <v>659543.955</v>
      </c>
      <c r="S260" s="254">
        <f t="shared" si="29"/>
        <v>-698675.9075</v>
      </c>
      <c r="T260" s="282"/>
      <c r="U260" s="257">
        <f t="shared" si="18"/>
        <v>2.739069893</v>
      </c>
      <c r="V260" s="254">
        <f t="shared" si="19"/>
        <v>1511086.928</v>
      </c>
      <c r="W260" s="254">
        <f t="shared" si="20"/>
        <v>812411.021</v>
      </c>
      <c r="X260" s="254">
        <f t="shared" si="21"/>
        <v>2582461.549</v>
      </c>
      <c r="Y260" s="258">
        <f t="shared" si="22"/>
        <v>2.582461549</v>
      </c>
      <c r="Z260" s="334">
        <f t="shared" si="23"/>
        <v>1883785.641</v>
      </c>
      <c r="AA260" s="258">
        <f t="shared" si="24"/>
        <v>1.883785641</v>
      </c>
      <c r="AB260" s="320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  <c r="AM260" s="299"/>
      <c r="AN260" s="299"/>
      <c r="AO260" s="299"/>
      <c r="AP260" s="299"/>
      <c r="AQ260" s="299"/>
      <c r="AR260" s="299"/>
      <c r="AS260" s="299"/>
      <c r="AT260" s="299"/>
      <c r="AU260" s="299"/>
    </row>
    <row r="261" ht="19.5" customHeight="1">
      <c r="A261" s="276" t="s">
        <v>357</v>
      </c>
      <c r="B261" s="277">
        <v>232.460007</v>
      </c>
      <c r="C261" s="278">
        <v>251.149994</v>
      </c>
      <c r="D261" s="278">
        <v>231.470001</v>
      </c>
      <c r="E261" s="278">
        <v>247.600006</v>
      </c>
      <c r="F261" s="278">
        <v>242.071228</v>
      </c>
      <c r="G261" s="278">
        <v>9.283604E8</v>
      </c>
      <c r="H261" s="283" t="s">
        <v>357</v>
      </c>
      <c r="I261" s="278">
        <v>32.709999</v>
      </c>
      <c r="J261" s="278">
        <v>38.130001</v>
      </c>
      <c r="K261" s="278">
        <v>32.307499</v>
      </c>
      <c r="L261" s="278">
        <v>36.922501</v>
      </c>
      <c r="M261" s="278">
        <v>36.674572</v>
      </c>
      <c r="N261" s="278">
        <v>1.447896E8</v>
      </c>
      <c r="O261" s="278"/>
      <c r="P261" s="254">
        <f t="shared" si="26"/>
        <v>1375069.313</v>
      </c>
      <c r="Q261" s="254">
        <f t="shared" si="141"/>
        <v>797537.7512</v>
      </c>
      <c r="R261" s="254">
        <f t="shared" si="142"/>
        <v>659543.955</v>
      </c>
      <c r="S261" s="254">
        <f t="shared" si="29"/>
        <v>-703253.7237</v>
      </c>
      <c r="T261" s="282"/>
      <c r="U261" s="257">
        <f t="shared" si="18"/>
        <v>2.893142545</v>
      </c>
      <c r="V261" s="254">
        <f t="shared" si="19"/>
        <v>1595710.716</v>
      </c>
      <c r="W261" s="254">
        <f t="shared" si="20"/>
        <v>892456.9921</v>
      </c>
      <c r="X261" s="254">
        <f t="shared" si="21"/>
        <v>2832151.019</v>
      </c>
      <c r="Y261" s="258">
        <f t="shared" si="22"/>
        <v>2.832151019</v>
      </c>
      <c r="Z261" s="334">
        <f t="shared" si="23"/>
        <v>2128897.295</v>
      </c>
      <c r="AA261" s="258">
        <f t="shared" si="24"/>
        <v>2.128897295</v>
      </c>
      <c r="AB261" s="320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299"/>
      <c r="AM261" s="299"/>
      <c r="AN261" s="299"/>
      <c r="AO261" s="299"/>
      <c r="AP261" s="299"/>
      <c r="AQ261" s="299"/>
      <c r="AR261" s="299"/>
      <c r="AS261" s="299"/>
      <c r="AT261" s="299"/>
      <c r="AU261" s="299"/>
    </row>
    <row r="262" ht="19.5" customHeight="1">
      <c r="A262" s="276" t="s">
        <v>358</v>
      </c>
      <c r="B262" s="277">
        <v>247.639999</v>
      </c>
      <c r="C262" s="278">
        <v>269.790009</v>
      </c>
      <c r="D262" s="278">
        <v>247.080002</v>
      </c>
      <c r="E262" s="278">
        <v>265.790009</v>
      </c>
      <c r="F262" s="278">
        <v>260.306946</v>
      </c>
      <c r="G262" s="278">
        <v>9.249351E8</v>
      </c>
      <c r="H262" s="283" t="s">
        <v>358</v>
      </c>
      <c r="I262" s="278">
        <v>37.009998</v>
      </c>
      <c r="J262" s="278">
        <v>43.845001</v>
      </c>
      <c r="K262" s="278">
        <v>36.849998</v>
      </c>
      <c r="L262" s="278">
        <v>42.419998</v>
      </c>
      <c r="M262" s="278">
        <v>42.135147</v>
      </c>
      <c r="N262" s="278">
        <v>1.221412E8</v>
      </c>
      <c r="O262" s="278"/>
      <c r="P262" s="254">
        <f t="shared" si="26"/>
        <v>1467801.992</v>
      </c>
      <c r="Q262" s="254">
        <f t="shared" si="141"/>
        <v>909673.1548</v>
      </c>
      <c r="R262" s="254">
        <f t="shared" si="142"/>
        <v>659543.955</v>
      </c>
      <c r="S262" s="254">
        <f t="shared" si="29"/>
        <v>-707850.6142</v>
      </c>
      <c r="T262" s="282"/>
      <c r="U262" s="257">
        <f t="shared" si="18"/>
        <v>3.005360035</v>
      </c>
      <c r="V262" s="254">
        <f t="shared" si="19"/>
        <v>1660623.591</v>
      </c>
      <c r="W262" s="254">
        <f t="shared" si="20"/>
        <v>952772.977</v>
      </c>
      <c r="X262" s="254">
        <f t="shared" si="21"/>
        <v>3037019.102</v>
      </c>
      <c r="Y262" s="258">
        <f t="shared" si="22"/>
        <v>3.037019102</v>
      </c>
      <c r="Z262" s="334">
        <f t="shared" si="23"/>
        <v>2329168.488</v>
      </c>
      <c r="AA262" s="258">
        <f t="shared" si="24"/>
        <v>2.329168488</v>
      </c>
      <c r="AB262" s="320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299"/>
      <c r="AM262" s="299"/>
      <c r="AN262" s="299"/>
      <c r="AO262" s="299"/>
      <c r="AP262" s="299"/>
      <c r="AQ262" s="299"/>
      <c r="AR262" s="299"/>
      <c r="AS262" s="299"/>
      <c r="AT262" s="299"/>
      <c r="AU262" s="299"/>
    </row>
    <row r="263" ht="19.5" customHeight="1">
      <c r="A263" s="276" t="s">
        <v>359</v>
      </c>
      <c r="B263" s="277">
        <v>268.0</v>
      </c>
      <c r="C263" s="278">
        <v>296.75</v>
      </c>
      <c r="D263" s="278">
        <v>264.630005</v>
      </c>
      <c r="E263" s="278">
        <v>294.880005</v>
      </c>
      <c r="F263" s="278">
        <v>288.796844</v>
      </c>
      <c r="G263" s="278">
        <v>7.014146E8</v>
      </c>
      <c r="H263" s="283" t="s">
        <v>359</v>
      </c>
      <c r="I263" s="278">
        <v>43.137501</v>
      </c>
      <c r="J263" s="278">
        <v>52.674999</v>
      </c>
      <c r="K263" s="278">
        <v>41.987499</v>
      </c>
      <c r="L263" s="278">
        <v>52.080002</v>
      </c>
      <c r="M263" s="278">
        <v>51.730289</v>
      </c>
      <c r="N263" s="278">
        <v>7.4779E7</v>
      </c>
      <c r="O263" s="278"/>
      <c r="P263" s="254">
        <f t="shared" si="26"/>
        <v>1572059.436</v>
      </c>
      <c r="Q263" s="254">
        <f t="shared" si="141"/>
        <v>1036496.682</v>
      </c>
      <c r="R263" s="254">
        <f t="shared" si="142"/>
        <v>659543.955</v>
      </c>
      <c r="S263" s="254">
        <f t="shared" si="29"/>
        <v>-712466.6585</v>
      </c>
      <c r="T263" s="282"/>
      <c r="U263" s="257">
        <f t="shared" si="18"/>
        <v>3.132221507</v>
      </c>
      <c r="V263" s="254">
        <f t="shared" si="19"/>
        <v>1733603.802</v>
      </c>
      <c r="W263" s="254">
        <f t="shared" si="20"/>
        <v>1021137.143</v>
      </c>
      <c r="X263" s="254">
        <f t="shared" si="21"/>
        <v>3268100.073</v>
      </c>
      <c r="Y263" s="258">
        <f t="shared" si="22"/>
        <v>3.268100073</v>
      </c>
      <c r="Z263" s="334">
        <f t="shared" si="23"/>
        <v>2555633.415</v>
      </c>
      <c r="AA263" s="258">
        <f t="shared" si="24"/>
        <v>2.555633415</v>
      </c>
      <c r="AB263" s="320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299"/>
      <c r="AM263" s="299"/>
      <c r="AN263" s="299"/>
      <c r="AO263" s="299"/>
      <c r="AP263" s="299"/>
      <c r="AQ263" s="299"/>
      <c r="AR263" s="299"/>
      <c r="AS263" s="299"/>
      <c r="AT263" s="299"/>
      <c r="AU263" s="299"/>
    </row>
    <row r="264" ht="19.5" customHeight="1">
      <c r="A264" s="276" t="s">
        <v>360</v>
      </c>
      <c r="B264" s="277">
        <v>297.619995</v>
      </c>
      <c r="C264" s="278">
        <v>303.5</v>
      </c>
      <c r="D264" s="278">
        <v>260.109985</v>
      </c>
      <c r="E264" s="278">
        <v>277.839996</v>
      </c>
      <c r="F264" s="278">
        <v>272.108307</v>
      </c>
      <c r="G264" s="278">
        <v>1.3253743E9</v>
      </c>
      <c r="H264" s="283" t="s">
        <v>360</v>
      </c>
      <c r="I264" s="278">
        <v>52.994999</v>
      </c>
      <c r="J264" s="278">
        <v>55.014999</v>
      </c>
      <c r="K264" s="278">
        <v>40.189999</v>
      </c>
      <c r="L264" s="278">
        <v>45.825001</v>
      </c>
      <c r="M264" s="278">
        <v>45.517292</v>
      </c>
      <c r="N264" s="278">
        <v>1.356276E8</v>
      </c>
      <c r="O264" s="278"/>
      <c r="P264" s="254">
        <f t="shared" si="26"/>
        <v>1545207.832</v>
      </c>
      <c r="Q264" s="254">
        <f t="shared" si="141"/>
        <v>992123.8851</v>
      </c>
      <c r="R264" s="254">
        <f t="shared" si="142"/>
        <v>659543.955</v>
      </c>
      <c r="S264" s="254">
        <f t="shared" si="29"/>
        <v>-717101.9362</v>
      </c>
      <c r="T264" s="282"/>
      <c r="U264" s="257">
        <f t="shared" si="18"/>
        <v>3.074530517</v>
      </c>
      <c r="V264" s="254">
        <f t="shared" si="19"/>
        <v>1714807.679</v>
      </c>
      <c r="W264" s="254">
        <f t="shared" si="20"/>
        <v>997705.7427</v>
      </c>
      <c r="X264" s="254">
        <f t="shared" si="21"/>
        <v>3196875.672</v>
      </c>
      <c r="Y264" s="258">
        <f t="shared" si="22"/>
        <v>3.196875672</v>
      </c>
      <c r="Z264" s="334">
        <f t="shared" si="23"/>
        <v>2479773.735</v>
      </c>
      <c r="AA264" s="258">
        <f t="shared" si="24"/>
        <v>2.479773735</v>
      </c>
      <c r="AB264" s="320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299"/>
      <c r="AM264" s="299"/>
      <c r="AN264" s="299"/>
      <c r="AO264" s="299"/>
      <c r="AP264" s="299"/>
      <c r="AQ264" s="299"/>
      <c r="AR264" s="299"/>
      <c r="AS264" s="299"/>
      <c r="AT264" s="299"/>
      <c r="AU264" s="299"/>
    </row>
    <row r="265" ht="19.5" customHeight="1">
      <c r="A265" s="276" t="s">
        <v>361</v>
      </c>
      <c r="B265" s="277">
        <v>281.790009</v>
      </c>
      <c r="C265" s="278">
        <v>297.459991</v>
      </c>
      <c r="D265" s="278">
        <v>267.070007</v>
      </c>
      <c r="E265" s="278">
        <v>269.380005</v>
      </c>
      <c r="F265" s="278">
        <v>263.822876</v>
      </c>
      <c r="G265" s="278">
        <v>9.368265E8</v>
      </c>
      <c r="H265" s="283" t="s">
        <v>361</v>
      </c>
      <c r="I265" s="278">
        <v>47.055</v>
      </c>
      <c r="J265" s="278">
        <v>52.200001</v>
      </c>
      <c r="K265" s="278">
        <v>41.904999</v>
      </c>
      <c r="L265" s="278">
        <v>42.75</v>
      </c>
      <c r="M265" s="278">
        <v>42.462936</v>
      </c>
      <c r="N265" s="278">
        <v>1.13851E8</v>
      </c>
      <c r="O265" s="278"/>
      <c r="P265" s="254">
        <f t="shared" si="26"/>
        <v>1586554.497</v>
      </c>
      <c r="Q265" s="254">
        <f t="shared" si="141"/>
        <v>1034460.101</v>
      </c>
      <c r="R265" s="254">
        <f t="shared" si="142"/>
        <v>659543.955</v>
      </c>
      <c r="S265" s="254">
        <f t="shared" si="29"/>
        <v>-721756.5276</v>
      </c>
      <c r="T265" s="282"/>
      <c r="U265" s="257">
        <f t="shared" si="18"/>
        <v>3.111989107</v>
      </c>
      <c r="V265" s="254">
        <f t="shared" si="19"/>
        <v>1743750.345</v>
      </c>
      <c r="W265" s="254">
        <f t="shared" si="20"/>
        <v>1021993.817</v>
      </c>
      <c r="X265" s="254">
        <f t="shared" si="21"/>
        <v>3280558.553</v>
      </c>
      <c r="Y265" s="258">
        <f t="shared" si="22"/>
        <v>3.280558553</v>
      </c>
      <c r="Z265" s="334">
        <f t="shared" si="23"/>
        <v>2558802.025</v>
      </c>
      <c r="AA265" s="258">
        <f t="shared" si="24"/>
        <v>2.558802025</v>
      </c>
      <c r="AB265" s="320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299"/>
      <c r="AM265" s="299"/>
      <c r="AN265" s="299"/>
      <c r="AO265" s="299"/>
      <c r="AP265" s="299"/>
      <c r="AQ265" s="299"/>
      <c r="AR265" s="299"/>
      <c r="AS265" s="299"/>
      <c r="AT265" s="299"/>
      <c r="AU265" s="299"/>
    </row>
    <row r="266" ht="19.5" customHeight="1">
      <c r="A266" s="276" t="s">
        <v>362</v>
      </c>
      <c r="B266" s="277">
        <v>271.850006</v>
      </c>
      <c r="C266" s="278">
        <v>300.170013</v>
      </c>
      <c r="D266" s="278">
        <v>266.970001</v>
      </c>
      <c r="E266" s="278">
        <v>299.619995</v>
      </c>
      <c r="F266" s="278">
        <v>293.438995</v>
      </c>
      <c r="G266" s="278">
        <v>7.516458E8</v>
      </c>
      <c r="H266" s="283" t="s">
        <v>362</v>
      </c>
      <c r="I266" s="278">
        <v>43.400002</v>
      </c>
      <c r="J266" s="278">
        <v>52.66</v>
      </c>
      <c r="K266" s="278">
        <v>41.900002</v>
      </c>
      <c r="L266" s="278">
        <v>52.404999</v>
      </c>
      <c r="M266" s="278">
        <v>52.053104</v>
      </c>
      <c r="N266" s="278">
        <v>7.03196E7</v>
      </c>
      <c r="O266" s="278"/>
      <c r="P266" s="254">
        <f t="shared" si="26"/>
        <v>1585960.402</v>
      </c>
      <c r="Q266" s="254">
        <f t="shared" si="141"/>
        <v>1034336.746</v>
      </c>
      <c r="R266" s="254">
        <f t="shared" si="142"/>
        <v>659543.955</v>
      </c>
      <c r="S266" s="254">
        <f t="shared" si="29"/>
        <v>-726430.5131</v>
      </c>
      <c r="T266" s="282"/>
      <c r="U266" s="257">
        <f t="shared" si="18"/>
        <v>3.091148178</v>
      </c>
      <c r="V266" s="254">
        <f t="shared" si="19"/>
        <v>1743334.478</v>
      </c>
      <c r="W266" s="254">
        <f t="shared" si="20"/>
        <v>1016903.965</v>
      </c>
      <c r="X266" s="254">
        <f t="shared" si="21"/>
        <v>3279841.102</v>
      </c>
      <c r="Y266" s="258">
        <f t="shared" si="22"/>
        <v>3.279841102</v>
      </c>
      <c r="Z266" s="334">
        <f t="shared" si="23"/>
        <v>2553410.589</v>
      </c>
      <c r="AA266" s="258">
        <f t="shared" si="24"/>
        <v>2.553410589</v>
      </c>
      <c r="AB266" s="320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299"/>
      <c r="AM266" s="299"/>
      <c r="AN266" s="299"/>
      <c r="AO266" s="299"/>
      <c r="AP266" s="299"/>
      <c r="AQ266" s="299"/>
      <c r="AR266" s="299"/>
      <c r="AS266" s="299"/>
      <c r="AT266" s="299"/>
      <c r="AU266" s="299"/>
    </row>
    <row r="267" ht="19.5" customHeight="1">
      <c r="A267" s="276" t="s">
        <v>363</v>
      </c>
      <c r="B267" s="337">
        <v>301.970001</v>
      </c>
      <c r="C267" s="338">
        <v>314.690002</v>
      </c>
      <c r="D267" s="338">
        <v>298.089996</v>
      </c>
      <c r="E267" s="338">
        <v>313.73999</v>
      </c>
      <c r="F267" s="338">
        <v>307.267731</v>
      </c>
      <c r="G267" s="338">
        <v>5.698706E8</v>
      </c>
      <c r="H267" s="340" t="s">
        <v>363</v>
      </c>
      <c r="I267" s="338">
        <v>53.255001</v>
      </c>
      <c r="J267" s="338">
        <v>57.959999</v>
      </c>
      <c r="K267" s="338">
        <v>51.880001</v>
      </c>
      <c r="L267" s="338">
        <v>57.555</v>
      </c>
      <c r="M267" s="338">
        <v>57.168526</v>
      </c>
      <c r="N267" s="338">
        <v>5.61828E7</v>
      </c>
      <c r="O267" s="338"/>
      <c r="P267" s="254">
        <f t="shared" si="26"/>
        <v>1770831.659</v>
      </c>
      <c r="Q267" s="254">
        <f t="shared" si="141"/>
        <v>1280701.404</v>
      </c>
      <c r="R267" s="254">
        <f t="shared" si="142"/>
        <v>659543.955</v>
      </c>
      <c r="S267" s="254">
        <f t="shared" si="29"/>
        <v>-731123.9736</v>
      </c>
      <c r="T267" s="339">
        <f>(P267-P255)/P255</f>
        <v>0.49621042</v>
      </c>
      <c r="U267" s="257">
        <f t="shared" si="18"/>
        <v>3.324163483</v>
      </c>
      <c r="V267" s="254">
        <f t="shared" si="19"/>
        <v>1872744.358</v>
      </c>
      <c r="W267" s="254">
        <f t="shared" si="20"/>
        <v>1141620.385</v>
      </c>
      <c r="X267" s="254">
        <f t="shared" si="21"/>
        <v>3711077.018</v>
      </c>
      <c r="Y267" s="258">
        <f t="shared" si="22"/>
        <v>3.711077018</v>
      </c>
      <c r="Z267" s="334">
        <f t="shared" si="23"/>
        <v>2979953.045</v>
      </c>
      <c r="AA267" s="258">
        <f t="shared" si="24"/>
        <v>2.979953045</v>
      </c>
      <c r="AB267" s="320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299"/>
      <c r="AM267" s="299"/>
      <c r="AN267" s="299"/>
      <c r="AO267" s="299"/>
      <c r="AP267" s="299"/>
      <c r="AQ267" s="299"/>
      <c r="AR267" s="299"/>
      <c r="AS267" s="299"/>
      <c r="AT267" s="299"/>
      <c r="AU267" s="299"/>
    </row>
    <row r="268" ht="19.5" customHeight="1">
      <c r="A268" s="276" t="s">
        <v>364</v>
      </c>
      <c r="B268" s="277">
        <v>315.109985</v>
      </c>
      <c r="C268" s="278">
        <v>330.320007</v>
      </c>
      <c r="D268" s="278">
        <v>305.179993</v>
      </c>
      <c r="E268" s="278">
        <v>314.559998</v>
      </c>
      <c r="F268" s="278">
        <v>308.629242</v>
      </c>
      <c r="G268" s="278">
        <v>6.55263E8</v>
      </c>
      <c r="H268" s="283" t="s">
        <v>364</v>
      </c>
      <c r="I268" s="278">
        <v>58.110001</v>
      </c>
      <c r="J268" s="278">
        <v>63.605</v>
      </c>
      <c r="K268" s="278">
        <v>54.48</v>
      </c>
      <c r="L268" s="278">
        <v>57.685001</v>
      </c>
      <c r="M268" s="278">
        <v>57.297649</v>
      </c>
      <c r="N268" s="278">
        <v>7.81004E7</v>
      </c>
      <c r="O268" s="278"/>
      <c r="P268" s="254">
        <f t="shared" si="26"/>
        <v>1812950.453</v>
      </c>
      <c r="Q268" s="254">
        <f>((Q267+R267)/2)*K268/K267</f>
        <v>1018740.99</v>
      </c>
      <c r="R268" s="254">
        <f>(Q267+R267)/2</f>
        <v>970122.6795</v>
      </c>
      <c r="S268" s="254">
        <f t="shared" si="29"/>
        <v>-735836.9902</v>
      </c>
      <c r="T268" s="282"/>
      <c r="U268" s="257">
        <f t="shared" si="18"/>
        <v>3.782187047</v>
      </c>
      <c r="V268" s="254">
        <f t="shared" si="19"/>
        <v>2200383.09</v>
      </c>
      <c r="W268" s="254">
        <f t="shared" si="20"/>
        <v>1464546.1</v>
      </c>
      <c r="X268" s="254">
        <f t="shared" si="21"/>
        <v>3801814.123</v>
      </c>
      <c r="Y268" s="258">
        <f t="shared" si="22"/>
        <v>3.801814123</v>
      </c>
      <c r="Z268" s="334">
        <f t="shared" si="23"/>
        <v>3065977.133</v>
      </c>
      <c r="AA268" s="258">
        <f t="shared" si="24"/>
        <v>3.065977133</v>
      </c>
      <c r="AB268" s="320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299"/>
      <c r="AM268" s="299"/>
      <c r="AN268" s="299"/>
      <c r="AO268" s="299"/>
      <c r="AP268" s="299"/>
      <c r="AQ268" s="299"/>
      <c r="AR268" s="299"/>
      <c r="AS268" s="299"/>
      <c r="AT268" s="299"/>
      <c r="AU268" s="299"/>
    </row>
    <row r="269" ht="19.5" customHeight="1">
      <c r="A269" s="276" t="s">
        <v>365</v>
      </c>
      <c r="B269" s="277">
        <v>318.109985</v>
      </c>
      <c r="C269" s="278">
        <v>338.190002</v>
      </c>
      <c r="D269" s="278">
        <v>310.880005</v>
      </c>
      <c r="E269" s="278">
        <v>314.140015</v>
      </c>
      <c r="F269" s="278">
        <v>308.217194</v>
      </c>
      <c r="G269" s="278">
        <v>7.954686E8</v>
      </c>
      <c r="H269" s="283" t="s">
        <v>365</v>
      </c>
      <c r="I269" s="278">
        <v>58.939999</v>
      </c>
      <c r="J269" s="278">
        <v>66.480003</v>
      </c>
      <c r="K269" s="278">
        <v>56.044998</v>
      </c>
      <c r="L269" s="278">
        <v>57.27</v>
      </c>
      <c r="M269" s="278">
        <v>56.885437</v>
      </c>
      <c r="N269" s="278">
        <v>7.47164E7</v>
      </c>
      <c r="O269" s="278"/>
      <c r="P269" s="254">
        <f t="shared" si="26"/>
        <v>1846811.911</v>
      </c>
      <c r="Q269" s="254">
        <f t="shared" ref="Q269:Q279" si="143">Q268*K269/K268</f>
        <v>1048005.447</v>
      </c>
      <c r="R269" s="254">
        <f t="shared" ref="R269:R279" si="144">R268</f>
        <v>970122.6795</v>
      </c>
      <c r="S269" s="254">
        <f t="shared" si="29"/>
        <v>-740569.6443</v>
      </c>
      <c r="T269" s="282"/>
      <c r="U269" s="257">
        <f t="shared" si="18"/>
        <v>3.803740286</v>
      </c>
      <c r="V269" s="254">
        <f t="shared" si="19"/>
        <v>2224086.11</v>
      </c>
      <c r="W269" s="254">
        <f t="shared" si="20"/>
        <v>1483516.466</v>
      </c>
      <c r="X269" s="254">
        <f t="shared" si="21"/>
        <v>3864940.037</v>
      </c>
      <c r="Y269" s="258">
        <f t="shared" si="22"/>
        <v>3.864940037</v>
      </c>
      <c r="Z269" s="334">
        <f t="shared" si="23"/>
        <v>3124370.393</v>
      </c>
      <c r="AA269" s="258">
        <f t="shared" si="24"/>
        <v>3.124370393</v>
      </c>
      <c r="AB269" s="320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299"/>
      <c r="AM269" s="299"/>
      <c r="AN269" s="299"/>
      <c r="AO269" s="299"/>
      <c r="AP269" s="299"/>
      <c r="AQ269" s="299"/>
      <c r="AR269" s="299"/>
      <c r="AS269" s="299"/>
      <c r="AT269" s="299"/>
      <c r="AU269" s="299"/>
    </row>
    <row r="270" ht="19.5" customHeight="1">
      <c r="A270" s="276" t="s">
        <v>366</v>
      </c>
      <c r="B270" s="277">
        <v>319.269989</v>
      </c>
      <c r="C270" s="278">
        <v>324.329987</v>
      </c>
      <c r="D270" s="278">
        <v>297.450012</v>
      </c>
      <c r="E270" s="278">
        <v>319.130005</v>
      </c>
      <c r="F270" s="278">
        <v>313.113098</v>
      </c>
      <c r="G270" s="278">
        <v>1.6211736E9</v>
      </c>
      <c r="H270" s="283" t="s">
        <v>366</v>
      </c>
      <c r="I270" s="278">
        <v>59.115002</v>
      </c>
      <c r="J270" s="278">
        <v>60.919998</v>
      </c>
      <c r="K270" s="278">
        <v>51.200001</v>
      </c>
      <c r="L270" s="278">
        <v>58.595001</v>
      </c>
      <c r="M270" s="278">
        <v>58.201542</v>
      </c>
      <c r="N270" s="278">
        <v>1.168626E8</v>
      </c>
      <c r="O270" s="278"/>
      <c r="P270" s="254">
        <f t="shared" si="26"/>
        <v>1767029.774</v>
      </c>
      <c r="Q270" s="254">
        <f t="shared" si="143"/>
        <v>957407.1165</v>
      </c>
      <c r="R270" s="254">
        <f t="shared" si="144"/>
        <v>970122.6795</v>
      </c>
      <c r="S270" s="254">
        <f t="shared" si="29"/>
        <v>-745322.0178</v>
      </c>
      <c r="T270" s="282"/>
      <c r="U270" s="257">
        <f t="shared" si="18"/>
        <v>3.672442767</v>
      </c>
      <c r="V270" s="254">
        <f t="shared" si="19"/>
        <v>2168238.614</v>
      </c>
      <c r="W270" s="254">
        <f t="shared" si="20"/>
        <v>1422916.597</v>
      </c>
      <c r="X270" s="254">
        <f t="shared" si="21"/>
        <v>3694559.57</v>
      </c>
      <c r="Y270" s="258">
        <f t="shared" si="22"/>
        <v>3.69455957</v>
      </c>
      <c r="Z270" s="334">
        <f t="shared" si="23"/>
        <v>2949237.552</v>
      </c>
      <c r="AA270" s="258">
        <f t="shared" si="24"/>
        <v>2.949237552</v>
      </c>
      <c r="AB270" s="320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299"/>
      <c r="AM270" s="299"/>
      <c r="AN270" s="299"/>
      <c r="AO270" s="299"/>
      <c r="AP270" s="299"/>
      <c r="AQ270" s="299"/>
      <c r="AR270" s="299"/>
      <c r="AS270" s="299"/>
      <c r="AT270" s="299"/>
      <c r="AU270" s="299"/>
    </row>
    <row r="271" ht="19.5" customHeight="1">
      <c r="A271" s="276" t="s">
        <v>367</v>
      </c>
      <c r="B271" s="277">
        <v>323.070007</v>
      </c>
      <c r="C271" s="278">
        <v>342.799988</v>
      </c>
      <c r="D271" s="278">
        <v>322.809998</v>
      </c>
      <c r="E271" s="278">
        <v>337.98999</v>
      </c>
      <c r="F271" s="278">
        <v>332.036346</v>
      </c>
      <c r="G271" s="278">
        <v>7.711398E8</v>
      </c>
      <c r="H271" s="283" t="s">
        <v>367</v>
      </c>
      <c r="I271" s="278">
        <v>60.115002</v>
      </c>
      <c r="J271" s="278">
        <v>67.449997</v>
      </c>
      <c r="K271" s="278">
        <v>60.009998</v>
      </c>
      <c r="L271" s="278">
        <v>65.535004</v>
      </c>
      <c r="M271" s="278">
        <v>65.09494</v>
      </c>
      <c r="N271" s="278">
        <v>5.64114E7</v>
      </c>
      <c r="O271" s="278"/>
      <c r="P271" s="254">
        <f t="shared" si="26"/>
        <v>1917683.156</v>
      </c>
      <c r="Q271" s="254">
        <f t="shared" si="143"/>
        <v>1122148.399</v>
      </c>
      <c r="R271" s="254">
        <f t="shared" si="144"/>
        <v>970122.6795</v>
      </c>
      <c r="S271" s="254">
        <f t="shared" si="29"/>
        <v>-750094.1929</v>
      </c>
      <c r="T271" s="282"/>
      <c r="U271" s="257">
        <f t="shared" si="18"/>
        <v>3.849924267</v>
      </c>
      <c r="V271" s="254">
        <f t="shared" si="19"/>
        <v>2273695.982</v>
      </c>
      <c r="W271" s="254">
        <f t="shared" si="20"/>
        <v>1523601.789</v>
      </c>
      <c r="X271" s="254">
        <f t="shared" si="21"/>
        <v>4009954.235</v>
      </c>
      <c r="Y271" s="258">
        <f t="shared" si="22"/>
        <v>4.009954235</v>
      </c>
      <c r="Z271" s="334">
        <f t="shared" si="23"/>
        <v>3259860.042</v>
      </c>
      <c r="AA271" s="258">
        <f t="shared" si="24"/>
        <v>3.259860042</v>
      </c>
      <c r="AB271" s="320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299"/>
      <c r="AM271" s="299"/>
      <c r="AN271" s="299"/>
      <c r="AO271" s="299"/>
      <c r="AP271" s="299"/>
      <c r="AQ271" s="299"/>
      <c r="AR271" s="299"/>
      <c r="AS271" s="299"/>
      <c r="AT271" s="299"/>
      <c r="AU271" s="299"/>
    </row>
    <row r="272" ht="19.5" customHeight="1">
      <c r="A272" s="276" t="s">
        <v>368</v>
      </c>
      <c r="B272" s="277">
        <v>339.230011</v>
      </c>
      <c r="C272" s="278">
        <v>340.0</v>
      </c>
      <c r="D272" s="278">
        <v>316.0</v>
      </c>
      <c r="E272" s="278">
        <v>333.929993</v>
      </c>
      <c r="F272" s="278">
        <v>328.047821</v>
      </c>
      <c r="G272" s="278">
        <v>9.654108E8</v>
      </c>
      <c r="H272" s="283" t="s">
        <v>368</v>
      </c>
      <c r="I272" s="278">
        <v>66.040001</v>
      </c>
      <c r="J272" s="278">
        <v>66.334999</v>
      </c>
      <c r="K272" s="278">
        <v>57.189999</v>
      </c>
      <c r="L272" s="278">
        <v>63.689999</v>
      </c>
      <c r="M272" s="278">
        <v>63.262321</v>
      </c>
      <c r="N272" s="278">
        <v>7.58614E7</v>
      </c>
      <c r="O272" s="278"/>
      <c r="P272" s="254">
        <f t="shared" si="26"/>
        <v>1877227.723</v>
      </c>
      <c r="Q272" s="254">
        <f t="shared" si="143"/>
        <v>1069416.23</v>
      </c>
      <c r="R272" s="254">
        <f t="shared" si="144"/>
        <v>970122.6795</v>
      </c>
      <c r="S272" s="254">
        <f t="shared" si="29"/>
        <v>-754886.252</v>
      </c>
      <c r="T272" s="282"/>
      <c r="U272" s="257">
        <f t="shared" si="18"/>
        <v>3.771893308</v>
      </c>
      <c r="V272" s="254">
        <f t="shared" si="19"/>
        <v>2245377.178</v>
      </c>
      <c r="W272" s="254">
        <f t="shared" si="20"/>
        <v>1490490.926</v>
      </c>
      <c r="X272" s="254">
        <f t="shared" si="21"/>
        <v>3916766.632</v>
      </c>
      <c r="Y272" s="258">
        <f t="shared" si="22"/>
        <v>3.916766632</v>
      </c>
      <c r="Z272" s="334">
        <f t="shared" si="23"/>
        <v>3161880.38</v>
      </c>
      <c r="AA272" s="258">
        <f t="shared" si="24"/>
        <v>3.16188038</v>
      </c>
      <c r="AB272" s="320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299"/>
      <c r="AT272" s="299"/>
      <c r="AU272" s="299"/>
    </row>
    <row r="273" ht="19.5" customHeight="1">
      <c r="A273" s="276" t="s">
        <v>369</v>
      </c>
      <c r="B273" s="277">
        <v>335.299988</v>
      </c>
      <c r="C273" s="278">
        <v>355.230011</v>
      </c>
      <c r="D273" s="278">
        <v>328.279999</v>
      </c>
      <c r="E273" s="278">
        <v>354.429993</v>
      </c>
      <c r="F273" s="278">
        <v>348.186798</v>
      </c>
      <c r="G273" s="278">
        <v>7.512885E8</v>
      </c>
      <c r="H273" s="283" t="s">
        <v>369</v>
      </c>
      <c r="I273" s="278">
        <v>64.260002</v>
      </c>
      <c r="J273" s="278">
        <v>72.120003</v>
      </c>
      <c r="K273" s="278">
        <v>61.57</v>
      </c>
      <c r="L273" s="278">
        <v>71.809998</v>
      </c>
      <c r="M273" s="278">
        <v>71.327797</v>
      </c>
      <c r="N273" s="278">
        <v>4.58176E7</v>
      </c>
      <c r="O273" s="278"/>
      <c r="P273" s="254">
        <f t="shared" si="26"/>
        <v>1950178.212</v>
      </c>
      <c r="Q273" s="254">
        <f t="shared" si="143"/>
        <v>1151319.434</v>
      </c>
      <c r="R273" s="254">
        <f t="shared" si="144"/>
        <v>970122.6795</v>
      </c>
      <c r="S273" s="254">
        <f t="shared" si="29"/>
        <v>-759698.2781</v>
      </c>
      <c r="T273" s="282"/>
      <c r="U273" s="257">
        <f t="shared" si="18"/>
        <v>3.844027261</v>
      </c>
      <c r="V273" s="254">
        <f t="shared" si="19"/>
        <v>2296442.521</v>
      </c>
      <c r="W273" s="254">
        <f t="shared" si="20"/>
        <v>1536744.243</v>
      </c>
      <c r="X273" s="254">
        <f t="shared" si="21"/>
        <v>4071620.325</v>
      </c>
      <c r="Y273" s="258">
        <f t="shared" si="22"/>
        <v>4.071620325</v>
      </c>
      <c r="Z273" s="334">
        <f t="shared" si="23"/>
        <v>3311922.047</v>
      </c>
      <c r="AA273" s="258">
        <f t="shared" si="24"/>
        <v>3.311922047</v>
      </c>
      <c r="AB273" s="320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299"/>
      <c r="AT273" s="299"/>
      <c r="AU273" s="299"/>
    </row>
    <row r="274" ht="19.5" customHeight="1">
      <c r="A274" s="276" t="s">
        <v>370</v>
      </c>
      <c r="B274" s="277">
        <v>354.070007</v>
      </c>
      <c r="C274" s="278">
        <v>368.890015</v>
      </c>
      <c r="D274" s="278">
        <v>352.040009</v>
      </c>
      <c r="E274" s="278">
        <v>364.570007</v>
      </c>
      <c r="F274" s="278">
        <v>358.563568</v>
      </c>
      <c r="G274" s="278">
        <v>8.132857E8</v>
      </c>
      <c r="H274" s="283" t="s">
        <v>370</v>
      </c>
      <c r="I274" s="278">
        <v>71.639999</v>
      </c>
      <c r="J274" s="278">
        <v>77.639999</v>
      </c>
      <c r="K274" s="278">
        <v>70.730003</v>
      </c>
      <c r="L274" s="278">
        <v>75.800003</v>
      </c>
      <c r="M274" s="278">
        <v>75.291016</v>
      </c>
      <c r="N274" s="278">
        <v>5.52846E7</v>
      </c>
      <c r="O274" s="278"/>
      <c r="P274" s="254">
        <f t="shared" si="26"/>
        <v>2091326.786</v>
      </c>
      <c r="Q274" s="254">
        <f t="shared" si="143"/>
        <v>1322605.604</v>
      </c>
      <c r="R274" s="254">
        <f t="shared" si="144"/>
        <v>970122.6795</v>
      </c>
      <c r="S274" s="254">
        <f t="shared" si="29"/>
        <v>-764530.3542</v>
      </c>
      <c r="T274" s="282"/>
      <c r="U274" s="257">
        <f t="shared" si="18"/>
        <v>4.004353063</v>
      </c>
      <c r="V274" s="254">
        <f t="shared" si="19"/>
        <v>2395246.523</v>
      </c>
      <c r="W274" s="254">
        <f t="shared" si="20"/>
        <v>1630716.168</v>
      </c>
      <c r="X274" s="254">
        <f t="shared" si="21"/>
        <v>4384055.069</v>
      </c>
      <c r="Y274" s="258">
        <f t="shared" si="22"/>
        <v>4.384055069</v>
      </c>
      <c r="Z274" s="334">
        <f t="shared" si="23"/>
        <v>3619524.715</v>
      </c>
      <c r="AA274" s="258">
        <f t="shared" si="24"/>
        <v>3.619524715</v>
      </c>
      <c r="AB274" s="320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9"/>
      <c r="AT274" s="299"/>
      <c r="AU274" s="299"/>
    </row>
    <row r="275" ht="19.5" customHeight="1">
      <c r="A275" s="276" t="s">
        <v>371</v>
      </c>
      <c r="B275" s="277">
        <v>366.279999</v>
      </c>
      <c r="C275" s="278">
        <v>380.76001</v>
      </c>
      <c r="D275" s="278">
        <v>359.959991</v>
      </c>
      <c r="E275" s="278">
        <v>379.950012</v>
      </c>
      <c r="F275" s="278">
        <v>373.690186</v>
      </c>
      <c r="G275" s="278">
        <v>6.834665E8</v>
      </c>
      <c r="H275" s="283" t="s">
        <v>371</v>
      </c>
      <c r="I275" s="278">
        <v>76.510002</v>
      </c>
      <c r="J275" s="278">
        <v>82.510002</v>
      </c>
      <c r="K275" s="278">
        <v>73.800003</v>
      </c>
      <c r="L275" s="278">
        <v>82.160004</v>
      </c>
      <c r="M275" s="278">
        <v>81.608299</v>
      </c>
      <c r="N275" s="278">
        <v>4.73665E7</v>
      </c>
      <c r="O275" s="278"/>
      <c r="P275" s="254">
        <f t="shared" si="26"/>
        <v>2138376.184</v>
      </c>
      <c r="Q275" s="254">
        <f t="shared" si="143"/>
        <v>1380012.631</v>
      </c>
      <c r="R275" s="254">
        <f t="shared" si="144"/>
        <v>970122.6795</v>
      </c>
      <c r="S275" s="254">
        <f t="shared" si="29"/>
        <v>-769382.5641</v>
      </c>
      <c r="T275" s="282"/>
      <c r="U275" s="257">
        <f t="shared" si="18"/>
        <v>4.040251247</v>
      </c>
      <c r="V275" s="254">
        <f t="shared" si="19"/>
        <v>2428181.101</v>
      </c>
      <c r="W275" s="254">
        <f t="shared" si="20"/>
        <v>1658798.537</v>
      </c>
      <c r="X275" s="254">
        <f t="shared" si="21"/>
        <v>4488511.494</v>
      </c>
      <c r="Y275" s="258">
        <f t="shared" si="22"/>
        <v>4.488511494</v>
      </c>
      <c r="Z275" s="334">
        <f t="shared" si="23"/>
        <v>3719128.93</v>
      </c>
      <c r="AA275" s="258">
        <f t="shared" si="24"/>
        <v>3.71912893</v>
      </c>
      <c r="AB275" s="320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299"/>
      <c r="AT275" s="299"/>
      <c r="AU275" s="299"/>
    </row>
    <row r="276" ht="19.5" customHeight="1">
      <c r="A276" s="276" t="s">
        <v>372</v>
      </c>
      <c r="B276" s="277">
        <v>381.040009</v>
      </c>
      <c r="C276" s="278">
        <v>382.779999</v>
      </c>
      <c r="D276" s="278">
        <v>357.100006</v>
      </c>
      <c r="E276" s="278">
        <v>357.959991</v>
      </c>
      <c r="F276" s="278">
        <v>352.0625</v>
      </c>
      <c r="G276" s="278">
        <v>9.318499E8</v>
      </c>
      <c r="H276" s="283" t="s">
        <v>372</v>
      </c>
      <c r="I276" s="278">
        <v>82.639999</v>
      </c>
      <c r="J276" s="278">
        <v>83.370003</v>
      </c>
      <c r="K276" s="278">
        <v>72.730003</v>
      </c>
      <c r="L276" s="278">
        <v>72.769997</v>
      </c>
      <c r="M276" s="278">
        <v>72.281357</v>
      </c>
      <c r="N276" s="278">
        <v>6.29031E7</v>
      </c>
      <c r="O276" s="278"/>
      <c r="P276" s="254">
        <f t="shared" si="26"/>
        <v>2121386.174</v>
      </c>
      <c r="Q276" s="254">
        <f t="shared" si="143"/>
        <v>1360004.318</v>
      </c>
      <c r="R276" s="254">
        <f t="shared" si="144"/>
        <v>970122.6795</v>
      </c>
      <c r="S276" s="254">
        <f t="shared" si="29"/>
        <v>-774254.9914</v>
      </c>
      <c r="T276" s="282"/>
      <c r="U276" s="257">
        <f t="shared" si="18"/>
        <v>3.992882045</v>
      </c>
      <c r="V276" s="254">
        <f t="shared" si="19"/>
        <v>2416288.094</v>
      </c>
      <c r="W276" s="254">
        <f t="shared" si="20"/>
        <v>1642033.103</v>
      </c>
      <c r="X276" s="254">
        <f t="shared" si="21"/>
        <v>4451513.172</v>
      </c>
      <c r="Y276" s="258">
        <f t="shared" si="22"/>
        <v>4.451513172</v>
      </c>
      <c r="Z276" s="334">
        <f t="shared" si="23"/>
        <v>3677258.181</v>
      </c>
      <c r="AA276" s="258">
        <f t="shared" si="24"/>
        <v>3.677258181</v>
      </c>
      <c r="AB276" s="320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299"/>
      <c r="AT276" s="299"/>
      <c r="AU276" s="299"/>
    </row>
    <row r="277" ht="19.5" customHeight="1">
      <c r="A277" s="276" t="s">
        <v>373</v>
      </c>
      <c r="B277" s="277">
        <v>358.600006</v>
      </c>
      <c r="C277" s="278">
        <v>386.279999</v>
      </c>
      <c r="D277" s="278">
        <v>350.320007</v>
      </c>
      <c r="E277" s="278">
        <v>386.109985</v>
      </c>
      <c r="F277" s="278">
        <v>380.169678</v>
      </c>
      <c r="G277" s="278">
        <v>8.787479E8</v>
      </c>
      <c r="H277" s="283" t="s">
        <v>373</v>
      </c>
      <c r="I277" s="278">
        <v>73.089996</v>
      </c>
      <c r="J277" s="278">
        <v>84.599998</v>
      </c>
      <c r="K277" s="278">
        <v>69.730003</v>
      </c>
      <c r="L277" s="278">
        <v>84.540001</v>
      </c>
      <c r="M277" s="278">
        <v>83.972328</v>
      </c>
      <c r="N277" s="278">
        <v>5.71178E7</v>
      </c>
      <c r="O277" s="278"/>
      <c r="P277" s="254">
        <f t="shared" si="26"/>
        <v>2081108.952</v>
      </c>
      <c r="Q277" s="254">
        <f t="shared" si="143"/>
        <v>1303906.246</v>
      </c>
      <c r="R277" s="254">
        <f t="shared" si="144"/>
        <v>970122.6795</v>
      </c>
      <c r="S277" s="254">
        <f t="shared" si="29"/>
        <v>-779147.7205</v>
      </c>
      <c r="T277" s="282"/>
      <c r="U277" s="257">
        <f t="shared" si="18"/>
        <v>3.916114431</v>
      </c>
      <c r="V277" s="254">
        <f t="shared" si="19"/>
        <v>2388094.039</v>
      </c>
      <c r="W277" s="254">
        <f t="shared" si="20"/>
        <v>1608946.319</v>
      </c>
      <c r="X277" s="254">
        <f t="shared" si="21"/>
        <v>4355137.878</v>
      </c>
      <c r="Y277" s="258">
        <f t="shared" si="22"/>
        <v>4.355137878</v>
      </c>
      <c r="Z277" s="334">
        <f t="shared" si="23"/>
        <v>3575990.158</v>
      </c>
      <c r="AA277" s="258">
        <f t="shared" si="24"/>
        <v>3.575990158</v>
      </c>
      <c r="AB277" s="320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299"/>
      <c r="AM277" s="299"/>
      <c r="AN277" s="299"/>
      <c r="AO277" s="299"/>
      <c r="AP277" s="299"/>
      <c r="AQ277" s="299"/>
      <c r="AR277" s="299"/>
      <c r="AS277" s="299"/>
      <c r="AT277" s="299"/>
      <c r="AU277" s="299"/>
    </row>
    <row r="278" ht="19.5" customHeight="1">
      <c r="A278" s="276" t="s">
        <v>374</v>
      </c>
      <c r="B278" s="277">
        <v>386.559998</v>
      </c>
      <c r="C278" s="278">
        <v>408.709991</v>
      </c>
      <c r="D278" s="278">
        <v>384.420013</v>
      </c>
      <c r="E278" s="278">
        <v>393.820007</v>
      </c>
      <c r="F278" s="278">
        <v>387.761139</v>
      </c>
      <c r="G278" s="278">
        <v>9.222445E8</v>
      </c>
      <c r="H278" s="283" t="s">
        <v>374</v>
      </c>
      <c r="I278" s="278">
        <v>84.739998</v>
      </c>
      <c r="J278" s="278">
        <v>94.540001</v>
      </c>
      <c r="K278" s="278">
        <v>83.790001</v>
      </c>
      <c r="L278" s="278">
        <v>87.610001</v>
      </c>
      <c r="M278" s="278">
        <v>87.021706</v>
      </c>
      <c r="N278" s="278">
        <v>6.23369E7</v>
      </c>
      <c r="O278" s="278"/>
      <c r="P278" s="254">
        <f t="shared" si="26"/>
        <v>2283683.246</v>
      </c>
      <c r="Q278" s="254">
        <f t="shared" si="143"/>
        <v>1566819.173</v>
      </c>
      <c r="R278" s="254">
        <f t="shared" si="144"/>
        <v>970122.6795</v>
      </c>
      <c r="S278" s="254">
        <f t="shared" si="29"/>
        <v>-784060.836</v>
      </c>
      <c r="T278" s="282"/>
      <c r="U278" s="257">
        <f t="shared" si="18"/>
        <v>4.149940637</v>
      </c>
      <c r="V278" s="254">
        <f t="shared" si="19"/>
        <v>2529896.044</v>
      </c>
      <c r="W278" s="254">
        <f t="shared" si="20"/>
        <v>1745835.208</v>
      </c>
      <c r="X278" s="254">
        <f t="shared" si="21"/>
        <v>4820625.099</v>
      </c>
      <c r="Y278" s="258">
        <f t="shared" si="22"/>
        <v>4.820625099</v>
      </c>
      <c r="Z278" s="334">
        <f t="shared" si="23"/>
        <v>4036564.263</v>
      </c>
      <c r="AA278" s="258">
        <f t="shared" si="24"/>
        <v>4.036564263</v>
      </c>
      <c r="AB278" s="320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299"/>
      <c r="AM278" s="299"/>
      <c r="AN278" s="299"/>
      <c r="AO278" s="299"/>
      <c r="AP278" s="299"/>
      <c r="AQ278" s="299"/>
      <c r="AR278" s="299"/>
      <c r="AS278" s="299"/>
      <c r="AT278" s="299"/>
      <c r="AU278" s="299"/>
    </row>
    <row r="279" ht="19.5" customHeight="1">
      <c r="A279" s="276" t="s">
        <v>375</v>
      </c>
      <c r="B279" s="337">
        <v>398.279999</v>
      </c>
      <c r="C279" s="338">
        <v>404.579987</v>
      </c>
      <c r="D279" s="338">
        <v>377.470001</v>
      </c>
      <c r="E279" s="338">
        <v>397.850006</v>
      </c>
      <c r="F279" s="338">
        <v>391.729095</v>
      </c>
      <c r="G279" s="338">
        <v>1.2328172E9</v>
      </c>
      <c r="H279" s="340" t="s">
        <v>375</v>
      </c>
      <c r="I279" s="338">
        <v>89.650002</v>
      </c>
      <c r="J279" s="338">
        <v>92.25</v>
      </c>
      <c r="K279" s="338">
        <v>80.330002</v>
      </c>
      <c r="L279" s="338">
        <v>89.019997</v>
      </c>
      <c r="M279" s="338">
        <v>88.422226</v>
      </c>
      <c r="N279" s="338">
        <v>1.017614E8</v>
      </c>
      <c r="O279" s="338"/>
      <c r="P279" s="254">
        <f t="shared" si="26"/>
        <v>2242396.046</v>
      </c>
      <c r="Q279" s="254">
        <f t="shared" si="143"/>
        <v>1502119.416</v>
      </c>
      <c r="R279" s="254">
        <f t="shared" si="144"/>
        <v>970122.6795</v>
      </c>
      <c r="S279" s="254">
        <f t="shared" si="29"/>
        <v>-788994.4229</v>
      </c>
      <c r="T279" s="339">
        <f>(P279-P267)/P267</f>
        <v>0.2662954345</v>
      </c>
      <c r="U279" s="257">
        <f t="shared" si="18"/>
        <v>4.071662146</v>
      </c>
      <c r="V279" s="254">
        <f t="shared" si="19"/>
        <v>2500995.004</v>
      </c>
      <c r="W279" s="254">
        <f t="shared" si="20"/>
        <v>1712000.581</v>
      </c>
      <c r="X279" s="254">
        <f t="shared" si="21"/>
        <v>4714638.141</v>
      </c>
      <c r="Y279" s="258">
        <f t="shared" si="22"/>
        <v>4.714638141</v>
      </c>
      <c r="Z279" s="334">
        <f t="shared" si="23"/>
        <v>3925643.718</v>
      </c>
      <c r="AA279" s="258">
        <f t="shared" si="24"/>
        <v>3.925643718</v>
      </c>
      <c r="AB279" s="320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299"/>
      <c r="AM279" s="299"/>
      <c r="AN279" s="299"/>
      <c r="AO279" s="299"/>
      <c r="AP279" s="299"/>
      <c r="AQ279" s="299"/>
      <c r="AR279" s="299"/>
      <c r="AS279" s="299"/>
      <c r="AT279" s="299"/>
      <c r="AU279" s="299"/>
    </row>
    <row r="280" ht="19.5" customHeight="1">
      <c r="A280" s="276" t="s">
        <v>376</v>
      </c>
      <c r="B280" s="277">
        <v>399.049988</v>
      </c>
      <c r="C280" s="278">
        <v>402.279999</v>
      </c>
      <c r="D280" s="278">
        <v>334.149994</v>
      </c>
      <c r="E280" s="278">
        <v>363.049988</v>
      </c>
      <c r="F280" s="278">
        <v>357.921021</v>
      </c>
      <c r="G280" s="278">
        <v>1.847203E9</v>
      </c>
      <c r="H280" s="283" t="s">
        <v>376</v>
      </c>
      <c r="I280" s="278">
        <v>89.650002</v>
      </c>
      <c r="J280" s="278">
        <v>91.099998</v>
      </c>
      <c r="K280" s="278">
        <v>62.369999</v>
      </c>
      <c r="L280" s="278">
        <v>73.709999</v>
      </c>
      <c r="M280" s="278">
        <v>73.21505</v>
      </c>
      <c r="N280" s="278">
        <v>2.354233E8</v>
      </c>
      <c r="O280" s="278"/>
      <c r="P280" s="254">
        <f t="shared" si="26"/>
        <v>1985049.469</v>
      </c>
      <c r="Q280" s="254">
        <f>((Q279+R279)/2)*K280/K279</f>
        <v>959751.8559</v>
      </c>
      <c r="R280" s="254">
        <f>(Q279+R279)/2</f>
        <v>1236121.048</v>
      </c>
      <c r="S280" s="254">
        <f t="shared" si="29"/>
        <v>-793948.5663</v>
      </c>
      <c r="T280" s="282"/>
      <c r="U280" s="257">
        <f t="shared" si="18"/>
        <v>4.057152634</v>
      </c>
      <c r="V280" s="254">
        <f t="shared" si="19"/>
        <v>2576210.834</v>
      </c>
      <c r="W280" s="254">
        <f t="shared" si="20"/>
        <v>1782262.268</v>
      </c>
      <c r="X280" s="254">
        <f t="shared" si="21"/>
        <v>4180922.373</v>
      </c>
      <c r="Y280" s="258">
        <f t="shared" si="22"/>
        <v>4.180922373</v>
      </c>
      <c r="Z280" s="334">
        <f t="shared" si="23"/>
        <v>3386973.806</v>
      </c>
      <c r="AA280" s="258">
        <f t="shared" si="24"/>
        <v>3.386973806</v>
      </c>
      <c r="AB280" s="320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299"/>
      <c r="AM280" s="299"/>
      <c r="AN280" s="299"/>
      <c r="AO280" s="299"/>
      <c r="AP280" s="299"/>
      <c r="AQ280" s="299"/>
      <c r="AR280" s="299"/>
      <c r="AS280" s="299"/>
      <c r="AT280" s="299"/>
      <c r="AU280" s="299"/>
    </row>
    <row r="281" ht="19.5" customHeight="1">
      <c r="A281" s="276" t="s">
        <v>377</v>
      </c>
      <c r="B281" s="277">
        <v>364.429993</v>
      </c>
      <c r="C281" s="278">
        <v>370.100006</v>
      </c>
      <c r="D281" s="278">
        <v>318.26001</v>
      </c>
      <c r="E281" s="278">
        <v>346.799988</v>
      </c>
      <c r="F281" s="278">
        <v>341.900604</v>
      </c>
      <c r="G281" s="278">
        <v>1.5229236E9</v>
      </c>
      <c r="H281" s="283" t="s">
        <v>377</v>
      </c>
      <c r="I281" s="278">
        <v>74.139999</v>
      </c>
      <c r="J281" s="278">
        <v>76.449997</v>
      </c>
      <c r="K281" s="278">
        <v>56.119999</v>
      </c>
      <c r="L281" s="278">
        <v>66.669998</v>
      </c>
      <c r="M281" s="278">
        <v>66.222313</v>
      </c>
      <c r="N281" s="278">
        <v>1.590101E8</v>
      </c>
      <c r="O281" s="278"/>
      <c r="P281" s="254">
        <f t="shared" si="26"/>
        <v>1890653.525</v>
      </c>
      <c r="Q281" s="254">
        <f t="shared" ref="Q281:Q291" si="145">Q280*K281/K280</f>
        <v>863576.6243</v>
      </c>
      <c r="R281" s="254">
        <f t="shared" ref="R281:R291" si="146">R280</f>
        <v>1236121.048</v>
      </c>
      <c r="S281" s="254">
        <f t="shared" si="29"/>
        <v>-798923.352</v>
      </c>
      <c r="T281" s="282"/>
      <c r="U281" s="257">
        <f t="shared" si="18"/>
        <v>3.91373536</v>
      </c>
      <c r="V281" s="254">
        <f t="shared" si="19"/>
        <v>2510133.673</v>
      </c>
      <c r="W281" s="254">
        <f t="shared" si="20"/>
        <v>1711210.321</v>
      </c>
      <c r="X281" s="254">
        <f t="shared" si="21"/>
        <v>3990351.197</v>
      </c>
      <c r="Y281" s="258">
        <f t="shared" si="22"/>
        <v>3.990351197</v>
      </c>
      <c r="Z281" s="334">
        <f t="shared" si="23"/>
        <v>3191427.845</v>
      </c>
      <c r="AA281" s="258">
        <f t="shared" si="24"/>
        <v>3.191427845</v>
      </c>
      <c r="AB281" s="320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299"/>
      <c r="AM281" s="299"/>
      <c r="AN281" s="299"/>
      <c r="AO281" s="299"/>
      <c r="AP281" s="299"/>
      <c r="AQ281" s="299"/>
      <c r="AR281" s="299"/>
      <c r="AS281" s="299"/>
      <c r="AT281" s="299"/>
      <c r="AU281" s="299"/>
    </row>
    <row r="282" ht="19.5" customHeight="1">
      <c r="A282" s="276" t="s">
        <v>378</v>
      </c>
      <c r="B282" s="277">
        <v>345.75</v>
      </c>
      <c r="C282" s="278">
        <v>371.829987</v>
      </c>
      <c r="D282" s="278">
        <v>317.450012</v>
      </c>
      <c r="E282" s="278">
        <v>362.540009</v>
      </c>
      <c r="F282" s="278">
        <v>357.418304</v>
      </c>
      <c r="G282" s="278">
        <v>1.6867928E9</v>
      </c>
      <c r="H282" s="283" t="s">
        <v>378</v>
      </c>
      <c r="I282" s="278">
        <v>66.120003</v>
      </c>
      <c r="J282" s="278">
        <v>75.860001</v>
      </c>
      <c r="K282" s="278">
        <v>55.43</v>
      </c>
      <c r="L282" s="278">
        <v>71.919998</v>
      </c>
      <c r="M282" s="278">
        <v>71.437057</v>
      </c>
      <c r="N282" s="278">
        <v>1.740802E8</v>
      </c>
      <c r="O282" s="278"/>
      <c r="P282" s="254">
        <f t="shared" si="26"/>
        <v>1885841.655</v>
      </c>
      <c r="Q282" s="254">
        <f t="shared" si="145"/>
        <v>852958.8941</v>
      </c>
      <c r="R282" s="254">
        <f t="shared" si="146"/>
        <v>1236121.048</v>
      </c>
      <c r="S282" s="254">
        <f t="shared" si="29"/>
        <v>-803918.8659</v>
      </c>
      <c r="T282" s="282"/>
      <c r="U282" s="257">
        <f t="shared" si="18"/>
        <v>3.883430076</v>
      </c>
      <c r="V282" s="254">
        <f t="shared" si="19"/>
        <v>2506765.364</v>
      </c>
      <c r="W282" s="254">
        <f t="shared" si="20"/>
        <v>1702846.499</v>
      </c>
      <c r="X282" s="254">
        <f t="shared" si="21"/>
        <v>3974921.597</v>
      </c>
      <c r="Y282" s="258">
        <f t="shared" si="22"/>
        <v>3.974921597</v>
      </c>
      <c r="Z282" s="334">
        <f t="shared" si="23"/>
        <v>3171002.731</v>
      </c>
      <c r="AA282" s="258">
        <f t="shared" si="24"/>
        <v>3.171002731</v>
      </c>
      <c r="AB282" s="320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299"/>
      <c r="AM282" s="299"/>
      <c r="AN282" s="299"/>
      <c r="AO282" s="299"/>
      <c r="AP282" s="299"/>
      <c r="AQ282" s="299"/>
      <c r="AR282" s="299"/>
      <c r="AS282" s="299"/>
      <c r="AT282" s="299"/>
      <c r="AU282" s="299"/>
    </row>
    <row r="283" ht="19.5" customHeight="1">
      <c r="A283" s="276" t="s">
        <v>379</v>
      </c>
      <c r="B283" s="277">
        <v>362.809998</v>
      </c>
      <c r="C283" s="278">
        <v>369.309998</v>
      </c>
      <c r="D283" s="278">
        <v>312.600006</v>
      </c>
      <c r="E283" s="278">
        <v>313.25</v>
      </c>
      <c r="F283" s="278">
        <v>309.20636</v>
      </c>
      <c r="G283" s="278">
        <v>1.5019591E9</v>
      </c>
      <c r="H283" s="283" t="s">
        <v>379</v>
      </c>
      <c r="I283" s="278">
        <v>72.220001</v>
      </c>
      <c r="J283" s="278">
        <v>74.769997</v>
      </c>
      <c r="K283" s="278">
        <v>53.009998</v>
      </c>
      <c r="L283" s="278">
        <v>53.200001</v>
      </c>
      <c r="M283" s="278">
        <v>52.842766</v>
      </c>
      <c r="N283" s="278">
        <v>1.590007E8</v>
      </c>
      <c r="O283" s="278"/>
      <c r="P283" s="254">
        <f t="shared" si="26"/>
        <v>1857029.739</v>
      </c>
      <c r="Q283" s="254">
        <f t="shared" si="145"/>
        <v>815719.8136</v>
      </c>
      <c r="R283" s="254">
        <f t="shared" si="146"/>
        <v>1236121.048</v>
      </c>
      <c r="S283" s="254">
        <f t="shared" si="29"/>
        <v>-808935.1945</v>
      </c>
      <c r="T283" s="282"/>
      <c r="U283" s="257">
        <f t="shared" si="18"/>
        <v>3.823731254</v>
      </c>
      <c r="V283" s="254">
        <f t="shared" si="19"/>
        <v>2486597.023</v>
      </c>
      <c r="W283" s="254">
        <f t="shared" si="20"/>
        <v>1677661.828</v>
      </c>
      <c r="X283" s="254">
        <f t="shared" si="21"/>
        <v>3908870.6</v>
      </c>
      <c r="Y283" s="258">
        <f t="shared" si="22"/>
        <v>3.9088706</v>
      </c>
      <c r="Z283" s="334">
        <f t="shared" si="23"/>
        <v>3099935.405</v>
      </c>
      <c r="AA283" s="258">
        <f t="shared" si="24"/>
        <v>3.099935405</v>
      </c>
      <c r="AB283" s="320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299"/>
      <c r="AM283" s="299"/>
      <c r="AN283" s="299"/>
      <c r="AO283" s="299"/>
      <c r="AP283" s="299"/>
      <c r="AQ283" s="299"/>
      <c r="AR283" s="299"/>
      <c r="AS283" s="299"/>
      <c r="AT283" s="299"/>
      <c r="AU283" s="299"/>
    </row>
    <row r="284" ht="19.5" customHeight="1">
      <c r="A284" s="276" t="s">
        <v>380</v>
      </c>
      <c r="B284" s="277">
        <v>312.829987</v>
      </c>
      <c r="C284" s="278">
        <v>330.290009</v>
      </c>
      <c r="D284" s="278">
        <v>280.209991</v>
      </c>
      <c r="E284" s="278">
        <v>308.279999</v>
      </c>
      <c r="F284" s="278">
        <v>304.300568</v>
      </c>
      <c r="G284" s="278">
        <v>1.9511625E9</v>
      </c>
      <c r="H284" s="283" t="s">
        <v>380</v>
      </c>
      <c r="I284" s="278">
        <v>53.060001</v>
      </c>
      <c r="J284" s="278">
        <v>59.060001</v>
      </c>
      <c r="K284" s="278">
        <v>41.959999</v>
      </c>
      <c r="L284" s="278">
        <v>50.669998</v>
      </c>
      <c r="M284" s="278">
        <v>50.329754</v>
      </c>
      <c r="N284" s="278">
        <v>1.978816E8</v>
      </c>
      <c r="O284" s="278"/>
      <c r="P284" s="254">
        <f t="shared" si="26"/>
        <v>1664613.808</v>
      </c>
      <c r="Q284" s="254">
        <f t="shared" si="145"/>
        <v>645682.0195</v>
      </c>
      <c r="R284" s="254">
        <f t="shared" si="146"/>
        <v>1236121.048</v>
      </c>
      <c r="S284" s="254">
        <f t="shared" si="29"/>
        <v>-813972.4245</v>
      </c>
      <c r="T284" s="282"/>
      <c r="U284" s="257">
        <f t="shared" si="18"/>
        <v>3.563677058</v>
      </c>
      <c r="V284" s="254">
        <f t="shared" si="19"/>
        <v>2351905.871</v>
      </c>
      <c r="W284" s="254">
        <f t="shared" si="20"/>
        <v>1537933.447</v>
      </c>
      <c r="X284" s="254">
        <f t="shared" si="21"/>
        <v>3546416.875</v>
      </c>
      <c r="Y284" s="258">
        <f t="shared" si="22"/>
        <v>3.546416875</v>
      </c>
      <c r="Z284" s="334">
        <f t="shared" si="23"/>
        <v>2732444.451</v>
      </c>
      <c r="AA284" s="258">
        <f t="shared" si="24"/>
        <v>2.732444451</v>
      </c>
      <c r="AB284" s="320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299"/>
      <c r="AM284" s="299"/>
      <c r="AN284" s="299"/>
      <c r="AO284" s="299"/>
      <c r="AP284" s="299"/>
      <c r="AQ284" s="299"/>
      <c r="AR284" s="299"/>
      <c r="AS284" s="299"/>
      <c r="AT284" s="299"/>
      <c r="AU284" s="299"/>
    </row>
    <row r="285" ht="19.5" customHeight="1">
      <c r="A285" s="276" t="s">
        <v>381</v>
      </c>
      <c r="B285" s="277">
        <v>310.470001</v>
      </c>
      <c r="C285" s="278">
        <v>314.559998</v>
      </c>
      <c r="D285" s="278">
        <v>269.279999</v>
      </c>
      <c r="E285" s="278">
        <v>280.279999</v>
      </c>
      <c r="F285" s="278">
        <v>276.661987</v>
      </c>
      <c r="G285" s="278">
        <v>1.359608E9</v>
      </c>
      <c r="H285" s="283" t="s">
        <v>381</v>
      </c>
      <c r="I285" s="278">
        <v>51.41</v>
      </c>
      <c r="J285" s="278">
        <v>52.700001</v>
      </c>
      <c r="K285" s="278">
        <v>38.240002</v>
      </c>
      <c r="L285" s="278">
        <v>41.41</v>
      </c>
      <c r="M285" s="278">
        <v>41.131935</v>
      </c>
      <c r="N285" s="278">
        <v>1.292261E8</v>
      </c>
      <c r="O285" s="278"/>
      <c r="P285" s="254">
        <f t="shared" si="26"/>
        <v>1599683.162</v>
      </c>
      <c r="Q285" s="254">
        <f t="shared" si="145"/>
        <v>588438.5678</v>
      </c>
      <c r="R285" s="254">
        <f t="shared" si="146"/>
        <v>1236121.048</v>
      </c>
      <c r="S285" s="254">
        <f t="shared" si="29"/>
        <v>-819030.643</v>
      </c>
      <c r="T285" s="282"/>
      <c r="U285" s="257">
        <f t="shared" si="18"/>
        <v>3.462390857</v>
      </c>
      <c r="V285" s="254">
        <f t="shared" si="19"/>
        <v>2306454.419</v>
      </c>
      <c r="W285" s="254">
        <f t="shared" si="20"/>
        <v>1487423.776</v>
      </c>
      <c r="X285" s="254">
        <f t="shared" si="21"/>
        <v>3424242.778</v>
      </c>
      <c r="Y285" s="258">
        <f t="shared" si="22"/>
        <v>3.424242778</v>
      </c>
      <c r="Z285" s="334">
        <f t="shared" si="23"/>
        <v>2605212.135</v>
      </c>
      <c r="AA285" s="258">
        <f t="shared" si="24"/>
        <v>2.605212135</v>
      </c>
      <c r="AB285" s="320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299"/>
      <c r="AM285" s="299"/>
      <c r="AN285" s="299"/>
      <c r="AO285" s="299"/>
      <c r="AP285" s="299"/>
      <c r="AQ285" s="299"/>
      <c r="AR285" s="299"/>
      <c r="AS285" s="299"/>
      <c r="AT285" s="299"/>
      <c r="AU285" s="299"/>
    </row>
    <row r="286" ht="19.5" customHeight="1">
      <c r="A286" s="276" t="s">
        <v>382</v>
      </c>
      <c r="B286" s="277">
        <v>278.950012</v>
      </c>
      <c r="C286" s="278">
        <v>316.390015</v>
      </c>
      <c r="D286" s="278">
        <v>276.75</v>
      </c>
      <c r="E286" s="278">
        <v>315.459991</v>
      </c>
      <c r="F286" s="278">
        <v>311.98645</v>
      </c>
      <c r="G286" s="278">
        <v>1.1780255E9</v>
      </c>
      <c r="H286" s="283" t="s">
        <v>382</v>
      </c>
      <c r="I286" s="278">
        <v>40.98</v>
      </c>
      <c r="J286" s="278">
        <v>52.299999</v>
      </c>
      <c r="K286" s="278">
        <v>40.34</v>
      </c>
      <c r="L286" s="278">
        <v>52.02</v>
      </c>
      <c r="M286" s="278">
        <v>51.670692</v>
      </c>
      <c r="N286" s="278">
        <v>8.72705E7</v>
      </c>
      <c r="O286" s="278"/>
      <c r="P286" s="254">
        <f t="shared" si="26"/>
        <v>1644059.406</v>
      </c>
      <c r="Q286" s="254">
        <f t="shared" si="145"/>
        <v>620753.4149</v>
      </c>
      <c r="R286" s="254">
        <f t="shared" si="146"/>
        <v>1236121.048</v>
      </c>
      <c r="S286" s="254">
        <f t="shared" si="29"/>
        <v>-824109.9373</v>
      </c>
      <c r="T286" s="282"/>
      <c r="U286" s="257">
        <f t="shared" si="18"/>
        <v>3.494898342</v>
      </c>
      <c r="V286" s="254">
        <f t="shared" si="19"/>
        <v>2337517.79</v>
      </c>
      <c r="W286" s="254">
        <f t="shared" si="20"/>
        <v>1513407.853</v>
      </c>
      <c r="X286" s="254">
        <f t="shared" si="21"/>
        <v>3500933.868</v>
      </c>
      <c r="Y286" s="258">
        <f t="shared" si="22"/>
        <v>3.500933868</v>
      </c>
      <c r="Z286" s="334">
        <f t="shared" si="23"/>
        <v>2676823.931</v>
      </c>
      <c r="AA286" s="258">
        <f t="shared" si="24"/>
        <v>2.676823931</v>
      </c>
      <c r="AB286" s="320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299"/>
      <c r="AM286" s="299"/>
      <c r="AN286" s="299"/>
      <c r="AO286" s="299"/>
      <c r="AP286" s="299"/>
      <c r="AQ286" s="299"/>
      <c r="AR286" s="299"/>
      <c r="AS286" s="299"/>
      <c r="AT286" s="299"/>
      <c r="AU286" s="299"/>
    </row>
    <row r="287" ht="19.5" customHeight="1">
      <c r="A287" s="276" t="s">
        <v>383</v>
      </c>
      <c r="B287" s="277">
        <v>313.649994</v>
      </c>
      <c r="C287" s="278">
        <v>334.420013</v>
      </c>
      <c r="D287" s="278">
        <v>298.440002</v>
      </c>
      <c r="E287" s="278">
        <v>299.269989</v>
      </c>
      <c r="F287" s="278">
        <v>295.974701</v>
      </c>
      <c r="G287" s="278">
        <v>1.0699201E9</v>
      </c>
      <c r="H287" s="283" t="s">
        <v>383</v>
      </c>
      <c r="I287" s="278">
        <v>51.419998</v>
      </c>
      <c r="J287" s="278">
        <v>58.220001</v>
      </c>
      <c r="K287" s="278">
        <v>46.099998</v>
      </c>
      <c r="L287" s="278">
        <v>46.369999</v>
      </c>
      <c r="M287" s="278">
        <v>46.058628</v>
      </c>
      <c r="N287" s="278">
        <v>9.09502E7</v>
      </c>
      <c r="O287" s="278"/>
      <c r="P287" s="254">
        <f t="shared" si="26"/>
        <v>1772910.903</v>
      </c>
      <c r="Q287" s="254">
        <f t="shared" si="145"/>
        <v>709388.4776</v>
      </c>
      <c r="R287" s="254">
        <f t="shared" si="146"/>
        <v>1236121.048</v>
      </c>
      <c r="S287" s="254">
        <f t="shared" si="29"/>
        <v>-829210.3954</v>
      </c>
      <c r="T287" s="282"/>
      <c r="U287" s="257">
        <f t="shared" si="18"/>
        <v>3.628791881</v>
      </c>
      <c r="V287" s="254">
        <f t="shared" si="19"/>
        <v>2427713.838</v>
      </c>
      <c r="W287" s="254">
        <f t="shared" si="20"/>
        <v>1598503.442</v>
      </c>
      <c r="X287" s="254">
        <f t="shared" si="21"/>
        <v>3718420.428</v>
      </c>
      <c r="Y287" s="258">
        <f t="shared" si="22"/>
        <v>3.718420428</v>
      </c>
      <c r="Z287" s="334">
        <f t="shared" si="23"/>
        <v>2889210.033</v>
      </c>
      <c r="AA287" s="258">
        <f t="shared" si="24"/>
        <v>2.889210033</v>
      </c>
      <c r="AB287" s="320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299"/>
      <c r="AM287" s="299"/>
      <c r="AN287" s="299"/>
      <c r="AO287" s="299"/>
      <c r="AP287" s="299"/>
      <c r="AQ287" s="299"/>
      <c r="AR287" s="299"/>
      <c r="AS287" s="299"/>
      <c r="AT287" s="299"/>
      <c r="AU287" s="299"/>
    </row>
    <row r="288" ht="19.5" customHeight="1">
      <c r="A288" s="276" t="s">
        <v>384</v>
      </c>
      <c r="B288" s="277">
        <v>296.720001</v>
      </c>
      <c r="C288" s="278">
        <v>311.079987</v>
      </c>
      <c r="D288" s="278">
        <v>267.100006</v>
      </c>
      <c r="E288" s="278">
        <v>267.26001</v>
      </c>
      <c r="F288" s="278">
        <v>264.3172</v>
      </c>
      <c r="G288" s="278">
        <v>1.3709887E9</v>
      </c>
      <c r="H288" s="283" t="s">
        <v>384</v>
      </c>
      <c r="I288" s="278">
        <v>45.549999</v>
      </c>
      <c r="J288" s="278">
        <v>49.959999</v>
      </c>
      <c r="K288" s="278">
        <v>36.630001</v>
      </c>
      <c r="L288" s="278">
        <v>36.66</v>
      </c>
      <c r="M288" s="278">
        <v>36.413834</v>
      </c>
      <c r="N288" s="278">
        <v>1.142396E8</v>
      </c>
      <c r="O288" s="278"/>
      <c r="P288" s="254">
        <f t="shared" si="26"/>
        <v>1586732.709</v>
      </c>
      <c r="Q288" s="254">
        <f t="shared" si="145"/>
        <v>563663.8128</v>
      </c>
      <c r="R288" s="254">
        <f t="shared" si="146"/>
        <v>1236121.048</v>
      </c>
      <c r="S288" s="254">
        <f t="shared" si="29"/>
        <v>-834332.1054</v>
      </c>
      <c r="T288" s="282"/>
      <c r="U288" s="257">
        <f t="shared" si="18"/>
        <v>3.38336945</v>
      </c>
      <c r="V288" s="254">
        <f t="shared" si="19"/>
        <v>2297389.102</v>
      </c>
      <c r="W288" s="254">
        <f t="shared" si="20"/>
        <v>1463056.997</v>
      </c>
      <c r="X288" s="254">
        <f t="shared" si="21"/>
        <v>3386517.569</v>
      </c>
      <c r="Y288" s="258">
        <f t="shared" si="22"/>
        <v>3.386517569</v>
      </c>
      <c r="Z288" s="334">
        <f t="shared" si="23"/>
        <v>2552185.464</v>
      </c>
      <c r="AA288" s="258">
        <f t="shared" si="24"/>
        <v>2.552185464</v>
      </c>
      <c r="AB288" s="320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299"/>
      <c r="AM288" s="299"/>
      <c r="AN288" s="299"/>
      <c r="AO288" s="299"/>
      <c r="AP288" s="299"/>
      <c r="AQ288" s="299"/>
      <c r="AR288" s="299"/>
      <c r="AS288" s="299"/>
      <c r="AT288" s="299"/>
      <c r="AU288" s="299"/>
    </row>
    <row r="289" ht="19.5" customHeight="1">
      <c r="A289" s="276" t="s">
        <v>385</v>
      </c>
      <c r="B289" s="277">
        <v>269.070007</v>
      </c>
      <c r="C289" s="278">
        <v>284.600006</v>
      </c>
      <c r="D289" s="278">
        <v>254.259995</v>
      </c>
      <c r="E289" s="278">
        <v>277.950012</v>
      </c>
      <c r="F289" s="278">
        <v>275.383514</v>
      </c>
      <c r="G289" s="278">
        <v>1.356809E9</v>
      </c>
      <c r="H289" s="283" t="s">
        <v>385</v>
      </c>
      <c r="I289" s="278">
        <v>37.139999</v>
      </c>
      <c r="J289" s="278">
        <v>41.349998</v>
      </c>
      <c r="K289" s="278">
        <v>32.98</v>
      </c>
      <c r="L289" s="278">
        <v>39.080002</v>
      </c>
      <c r="M289" s="278">
        <v>38.817581</v>
      </c>
      <c r="N289" s="278">
        <v>1.28472E8</v>
      </c>
      <c r="O289" s="278"/>
      <c r="P289" s="254">
        <f t="shared" si="26"/>
        <v>1510455.416</v>
      </c>
      <c r="Q289" s="254">
        <f t="shared" si="145"/>
        <v>507497.4621</v>
      </c>
      <c r="R289" s="254">
        <f t="shared" si="146"/>
        <v>1236121.048</v>
      </c>
      <c r="S289" s="254">
        <f t="shared" si="29"/>
        <v>-839475.1558</v>
      </c>
      <c r="T289" s="282"/>
      <c r="U289" s="257">
        <f t="shared" si="18"/>
        <v>3.27177814</v>
      </c>
      <c r="V289" s="254">
        <f t="shared" si="19"/>
        <v>2243994.997</v>
      </c>
      <c r="W289" s="254">
        <f t="shared" si="20"/>
        <v>1404519.841</v>
      </c>
      <c r="X289" s="254">
        <f t="shared" si="21"/>
        <v>3254073.926</v>
      </c>
      <c r="Y289" s="258">
        <f t="shared" si="22"/>
        <v>3.254073926</v>
      </c>
      <c r="Z289" s="334">
        <f t="shared" si="23"/>
        <v>2414598.77</v>
      </c>
      <c r="AA289" s="258">
        <f t="shared" si="24"/>
        <v>2.41459877</v>
      </c>
      <c r="AB289" s="320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299"/>
      <c r="AM289" s="299"/>
      <c r="AN289" s="299"/>
      <c r="AO289" s="299"/>
      <c r="AP289" s="299"/>
      <c r="AQ289" s="299"/>
      <c r="AR289" s="299"/>
      <c r="AS289" s="299"/>
      <c r="AT289" s="299"/>
      <c r="AU289" s="299"/>
    </row>
    <row r="290" ht="19.5" customHeight="1">
      <c r="A290" s="276" t="s">
        <v>386</v>
      </c>
      <c r="B290" s="277">
        <v>281.5</v>
      </c>
      <c r="C290" s="278">
        <v>293.470001</v>
      </c>
      <c r="D290" s="278">
        <v>259.079987</v>
      </c>
      <c r="E290" s="278">
        <v>293.359985</v>
      </c>
      <c r="F290" s="278">
        <v>290.651154</v>
      </c>
      <c r="G290" s="278">
        <v>1.1957628E9</v>
      </c>
      <c r="H290" s="283" t="s">
        <v>386</v>
      </c>
      <c r="I290" s="278">
        <v>40.110001</v>
      </c>
      <c r="J290" s="278">
        <v>43.049999</v>
      </c>
      <c r="K290" s="278">
        <v>33.900002</v>
      </c>
      <c r="L290" s="278">
        <v>42.900002</v>
      </c>
      <c r="M290" s="278">
        <v>42.611935</v>
      </c>
      <c r="N290" s="278">
        <v>1.058583E8</v>
      </c>
      <c r="O290" s="278"/>
      <c r="P290" s="254">
        <f t="shared" si="26"/>
        <v>1539089.032</v>
      </c>
      <c r="Q290" s="254">
        <f t="shared" si="145"/>
        <v>521654.487</v>
      </c>
      <c r="R290" s="254">
        <f t="shared" si="146"/>
        <v>1236121.048</v>
      </c>
      <c r="S290" s="254">
        <f t="shared" si="29"/>
        <v>-844639.6356</v>
      </c>
      <c r="T290" s="282"/>
      <c r="U290" s="257">
        <f t="shared" si="18"/>
        <v>3.285673514</v>
      </c>
      <c r="V290" s="254">
        <f t="shared" si="19"/>
        <v>2264038.528</v>
      </c>
      <c r="W290" s="254">
        <f t="shared" si="20"/>
        <v>1419398.892</v>
      </c>
      <c r="X290" s="254">
        <f t="shared" si="21"/>
        <v>3296864.566</v>
      </c>
      <c r="Y290" s="258">
        <f t="shared" si="22"/>
        <v>3.296864566</v>
      </c>
      <c r="Z290" s="334">
        <f t="shared" si="23"/>
        <v>2452224.931</v>
      </c>
      <c r="AA290" s="258">
        <f t="shared" si="24"/>
        <v>2.452224931</v>
      </c>
      <c r="AB290" s="320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299"/>
      <c r="AM290" s="299"/>
      <c r="AN290" s="299"/>
      <c r="AO290" s="299"/>
      <c r="AP290" s="299"/>
      <c r="AQ290" s="299"/>
      <c r="AR290" s="299"/>
      <c r="AS290" s="299"/>
      <c r="AT290" s="299"/>
      <c r="AU290" s="299"/>
    </row>
    <row r="291" ht="19.5" customHeight="1">
      <c r="A291" s="276" t="s">
        <v>387</v>
      </c>
      <c r="B291" s="337">
        <v>293.690002</v>
      </c>
      <c r="C291" s="338">
        <v>296.880005</v>
      </c>
      <c r="D291" s="338">
        <v>259.730011</v>
      </c>
      <c r="E291" s="338">
        <v>266.279999</v>
      </c>
      <c r="F291" s="338">
        <v>263.821228</v>
      </c>
      <c r="G291" s="338">
        <v>1.0570377E9</v>
      </c>
      <c r="H291" s="340" t="s">
        <v>387</v>
      </c>
      <c r="I291" s="338">
        <v>42.970001</v>
      </c>
      <c r="J291" s="338">
        <v>43.720001</v>
      </c>
      <c r="K291" s="338">
        <v>33.380001</v>
      </c>
      <c r="L291" s="338">
        <v>35.040001</v>
      </c>
      <c r="M291" s="338">
        <v>34.80471</v>
      </c>
      <c r="N291" s="338">
        <v>9.87134E7</v>
      </c>
      <c r="O291" s="338"/>
      <c r="P291" s="254">
        <f t="shared" si="26"/>
        <v>1542950.56</v>
      </c>
      <c r="Q291" s="254">
        <f t="shared" si="145"/>
        <v>513652.6924</v>
      </c>
      <c r="R291" s="254">
        <f t="shared" si="146"/>
        <v>1236121.048</v>
      </c>
      <c r="S291" s="254">
        <f t="shared" si="29"/>
        <v>-849825.6341</v>
      </c>
      <c r="T291" s="339">
        <f>(P291-P279)/P279</f>
        <v>-0.3119188007</v>
      </c>
      <c r="U291" s="257">
        <f t="shared" si="18"/>
        <v>3.27016684</v>
      </c>
      <c r="V291" s="254">
        <f t="shared" si="19"/>
        <v>2266741.598</v>
      </c>
      <c r="W291" s="254">
        <f t="shared" si="20"/>
        <v>1416915.964</v>
      </c>
      <c r="X291" s="254">
        <f t="shared" si="21"/>
        <v>3292724.3</v>
      </c>
      <c r="Y291" s="258">
        <f t="shared" si="22"/>
        <v>3.2927243</v>
      </c>
      <c r="Z291" s="334">
        <f t="shared" si="23"/>
        <v>2442898.666</v>
      </c>
      <c r="AA291" s="258">
        <f t="shared" si="24"/>
        <v>2.442898666</v>
      </c>
      <c r="AB291" s="320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299"/>
      <c r="AM291" s="299"/>
      <c r="AN291" s="299"/>
      <c r="AO291" s="299"/>
      <c r="AP291" s="299"/>
      <c r="AQ291" s="299"/>
      <c r="AR291" s="299"/>
      <c r="AS291" s="299"/>
      <c r="AT291" s="299"/>
      <c r="AU291" s="299"/>
    </row>
    <row r="292" ht="19.5" customHeight="1">
      <c r="A292" s="276" t="s">
        <v>388</v>
      </c>
      <c r="B292" s="277">
        <v>268.649994</v>
      </c>
      <c r="C292" s="278">
        <v>298.26001</v>
      </c>
      <c r="D292" s="278">
        <v>260.339996</v>
      </c>
      <c r="E292" s="278">
        <v>294.619995</v>
      </c>
      <c r="F292" s="278">
        <v>292.598358</v>
      </c>
      <c r="G292" s="278">
        <v>9.619273E8</v>
      </c>
      <c r="H292" s="283" t="s">
        <v>388</v>
      </c>
      <c r="I292" s="278">
        <v>35.639999</v>
      </c>
      <c r="J292" s="278">
        <v>43.560001</v>
      </c>
      <c r="K292" s="278">
        <v>33.419998</v>
      </c>
      <c r="L292" s="278">
        <v>42.470001</v>
      </c>
      <c r="M292" s="278">
        <v>42.308758</v>
      </c>
      <c r="N292" s="278">
        <v>9.56641E7</v>
      </c>
      <c r="O292" s="278"/>
      <c r="P292" s="254">
        <f t="shared" si="26"/>
        <v>1546574.234</v>
      </c>
      <c r="Q292" s="254">
        <f>((Q291+R291)/2)*K292/K291</f>
        <v>875935.1878</v>
      </c>
      <c r="R292" s="254">
        <f>(Q291+R291)/2</f>
        <v>874886.87</v>
      </c>
      <c r="S292" s="254">
        <f t="shared" si="29"/>
        <v>-855033.2409</v>
      </c>
      <c r="T292" s="282"/>
      <c r="U292" s="257">
        <f t="shared" si="18"/>
        <v>2.832008146</v>
      </c>
      <c r="V292" s="254">
        <f t="shared" si="19"/>
        <v>1922493.359</v>
      </c>
      <c r="W292" s="254">
        <f t="shared" si="20"/>
        <v>1067460.118</v>
      </c>
      <c r="X292" s="254">
        <f t="shared" si="21"/>
        <v>3297396.291</v>
      </c>
      <c r="Y292" s="258">
        <f t="shared" si="22"/>
        <v>3.297396291</v>
      </c>
      <c r="Z292" s="334">
        <f t="shared" si="23"/>
        <v>2442363.051</v>
      </c>
      <c r="AA292" s="258">
        <f t="shared" si="24"/>
        <v>2.442363051</v>
      </c>
      <c r="AB292" s="320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299"/>
      <c r="AM292" s="299"/>
      <c r="AN292" s="299"/>
      <c r="AO292" s="299"/>
      <c r="AP292" s="299"/>
      <c r="AQ292" s="299"/>
      <c r="AR292" s="299"/>
      <c r="AS292" s="299"/>
      <c r="AT292" s="299"/>
      <c r="AU292" s="299"/>
    </row>
    <row r="293" ht="19.5" customHeight="1">
      <c r="A293" s="276" t="s">
        <v>389</v>
      </c>
      <c r="B293" s="277">
        <v>294.410004</v>
      </c>
      <c r="C293" s="278">
        <v>313.679993</v>
      </c>
      <c r="D293" s="278">
        <v>290.049988</v>
      </c>
      <c r="E293" s="278">
        <v>293.559998</v>
      </c>
      <c r="F293" s="278">
        <v>291.545685</v>
      </c>
      <c r="G293" s="278">
        <v>1.0944248E9</v>
      </c>
      <c r="H293" s="283" t="s">
        <v>389</v>
      </c>
      <c r="I293" s="278">
        <v>42.400002</v>
      </c>
      <c r="J293" s="278">
        <v>48.009998</v>
      </c>
      <c r="K293" s="278">
        <v>40.75</v>
      </c>
      <c r="L293" s="278">
        <v>41.73</v>
      </c>
      <c r="M293" s="278">
        <v>41.57156</v>
      </c>
      <c r="N293" s="278">
        <v>1.067048E8</v>
      </c>
      <c r="O293" s="278"/>
      <c r="P293" s="254">
        <f t="shared" si="26"/>
        <v>1723069.236</v>
      </c>
      <c r="Q293" s="254">
        <f t="shared" ref="Q293:Q303" si="147">Q292*K293/K292</f>
        <v>1068053.891</v>
      </c>
      <c r="R293" s="254">
        <f t="shared" ref="R293:R303" si="148">R292</f>
        <v>874886.87</v>
      </c>
      <c r="S293" s="254">
        <f t="shared" si="29"/>
        <v>-860262.5461</v>
      </c>
      <c r="T293" s="282"/>
      <c r="U293" s="257">
        <f t="shared" si="18"/>
        <v>3.019957242</v>
      </c>
      <c r="V293" s="254">
        <f t="shared" si="19"/>
        <v>2046039.86</v>
      </c>
      <c r="W293" s="254">
        <f t="shared" si="20"/>
        <v>1185777.314</v>
      </c>
      <c r="X293" s="254">
        <f t="shared" si="21"/>
        <v>3666009.997</v>
      </c>
      <c r="Y293" s="258">
        <f t="shared" si="22"/>
        <v>3.666009997</v>
      </c>
      <c r="Z293" s="334">
        <f t="shared" si="23"/>
        <v>2805747.451</v>
      </c>
      <c r="AA293" s="258">
        <f t="shared" si="24"/>
        <v>2.805747451</v>
      </c>
      <c r="AB293" s="320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299"/>
      <c r="AM293" s="299"/>
      <c r="AN293" s="299"/>
      <c r="AO293" s="299"/>
      <c r="AP293" s="299"/>
      <c r="AQ293" s="299"/>
      <c r="AR293" s="299"/>
      <c r="AS293" s="299"/>
      <c r="AT293" s="299"/>
      <c r="AU293" s="299"/>
    </row>
    <row r="294" ht="19.5" customHeight="1">
      <c r="A294" s="276" t="s">
        <v>390</v>
      </c>
      <c r="B294" s="277">
        <v>293.26001</v>
      </c>
      <c r="C294" s="278">
        <v>321.170013</v>
      </c>
      <c r="D294" s="278">
        <v>285.190002</v>
      </c>
      <c r="E294" s="278">
        <v>320.929993</v>
      </c>
      <c r="F294" s="278">
        <v>318.727844</v>
      </c>
      <c r="G294" s="278">
        <v>1.5447826E9</v>
      </c>
      <c r="H294" s="283" t="s">
        <v>390</v>
      </c>
      <c r="I294" s="278">
        <v>41.639999</v>
      </c>
      <c r="J294" s="278">
        <v>49.630001</v>
      </c>
      <c r="K294" s="278">
        <v>39.240002</v>
      </c>
      <c r="L294" s="278">
        <v>49.57</v>
      </c>
      <c r="M294" s="278">
        <v>49.381794</v>
      </c>
      <c r="N294" s="278">
        <v>1.41906E8</v>
      </c>
      <c r="O294" s="278"/>
      <c r="P294" s="254">
        <f t="shared" si="26"/>
        <v>1694198.032</v>
      </c>
      <c r="Q294" s="254">
        <f t="shared" si="147"/>
        <v>1028476.977</v>
      </c>
      <c r="R294" s="254">
        <f t="shared" si="148"/>
        <v>874886.87</v>
      </c>
      <c r="S294" s="254">
        <f t="shared" si="29"/>
        <v>-865513.64</v>
      </c>
      <c r="T294" s="282"/>
      <c r="U294" s="257">
        <f t="shared" si="18"/>
        <v>2.968277775</v>
      </c>
      <c r="V294" s="254">
        <f t="shared" si="19"/>
        <v>2025830.017</v>
      </c>
      <c r="W294" s="254">
        <f t="shared" si="20"/>
        <v>1160316.377</v>
      </c>
      <c r="X294" s="254">
        <f t="shared" si="21"/>
        <v>3597561.879</v>
      </c>
      <c r="Y294" s="258">
        <f t="shared" si="22"/>
        <v>3.597561879</v>
      </c>
      <c r="Z294" s="334">
        <f t="shared" si="23"/>
        <v>2732048.239</v>
      </c>
      <c r="AA294" s="258">
        <f t="shared" si="24"/>
        <v>2.732048239</v>
      </c>
      <c r="AB294" s="320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299"/>
      <c r="AM294" s="299"/>
      <c r="AN294" s="299"/>
      <c r="AO294" s="299"/>
      <c r="AP294" s="299"/>
      <c r="AQ294" s="299"/>
      <c r="AR294" s="299"/>
      <c r="AS294" s="299"/>
      <c r="AT294" s="299"/>
      <c r="AU294" s="299"/>
    </row>
    <row r="295" ht="19.5" customHeight="1">
      <c r="A295" s="276" t="s">
        <v>391</v>
      </c>
      <c r="B295" s="277">
        <v>318.769989</v>
      </c>
      <c r="C295" s="278">
        <v>322.649994</v>
      </c>
      <c r="D295" s="278">
        <v>309.890015</v>
      </c>
      <c r="E295" s="278">
        <v>322.559998</v>
      </c>
      <c r="F295" s="278">
        <v>320.84256</v>
      </c>
      <c r="G295" s="278">
        <v>9.934946E8</v>
      </c>
      <c r="H295" s="283" t="s">
        <v>391</v>
      </c>
      <c r="I295" s="278">
        <v>48.889999</v>
      </c>
      <c r="J295" s="278">
        <v>49.759998</v>
      </c>
      <c r="K295" s="278">
        <v>45.98</v>
      </c>
      <c r="L295" s="278">
        <v>49.740002</v>
      </c>
      <c r="M295" s="278">
        <v>49.551155</v>
      </c>
      <c r="N295" s="278">
        <v>7.41259E7</v>
      </c>
      <c r="O295" s="278"/>
      <c r="P295" s="254">
        <f t="shared" si="26"/>
        <v>1840930.782</v>
      </c>
      <c r="Q295" s="254">
        <f t="shared" si="147"/>
        <v>1205131.728</v>
      </c>
      <c r="R295" s="254">
        <f t="shared" si="148"/>
        <v>874886.87</v>
      </c>
      <c r="S295" s="254">
        <f t="shared" si="29"/>
        <v>-870786.6135</v>
      </c>
      <c r="T295" s="282"/>
      <c r="U295" s="257">
        <f t="shared" si="18"/>
        <v>3.118809603</v>
      </c>
      <c r="V295" s="254">
        <f t="shared" si="19"/>
        <v>2128542.943</v>
      </c>
      <c r="W295" s="254">
        <f t="shared" si="20"/>
        <v>1257756.329</v>
      </c>
      <c r="X295" s="254">
        <f t="shared" si="21"/>
        <v>3920949.38</v>
      </c>
      <c r="Y295" s="258">
        <f t="shared" si="22"/>
        <v>3.92094938</v>
      </c>
      <c r="Z295" s="334">
        <f t="shared" si="23"/>
        <v>3050162.767</v>
      </c>
      <c r="AA295" s="258">
        <f t="shared" si="24"/>
        <v>3.050162767</v>
      </c>
      <c r="AB295" s="320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299"/>
      <c r="AM295" s="299"/>
      <c r="AN295" s="299"/>
      <c r="AO295" s="299"/>
      <c r="AP295" s="299"/>
      <c r="AQ295" s="299"/>
      <c r="AR295" s="299"/>
      <c r="AS295" s="299"/>
      <c r="AT295" s="299"/>
      <c r="AU295" s="299"/>
    </row>
    <row r="296" ht="19.5" customHeight="1">
      <c r="A296" s="276" t="s">
        <v>392</v>
      </c>
      <c r="B296" s="277">
        <v>322.089996</v>
      </c>
      <c r="C296" s="278">
        <v>353.929993</v>
      </c>
      <c r="D296" s="278">
        <v>315.119995</v>
      </c>
      <c r="E296" s="278">
        <v>347.98999</v>
      </c>
      <c r="F296" s="278">
        <v>346.137146</v>
      </c>
      <c r="G296" s="278">
        <v>1.1490793E9</v>
      </c>
      <c r="H296" s="283" t="s">
        <v>392</v>
      </c>
      <c r="I296" s="278">
        <v>49.599998</v>
      </c>
      <c r="J296" s="278">
        <v>59.389999</v>
      </c>
      <c r="K296" s="278">
        <v>47.41</v>
      </c>
      <c r="L296" s="278">
        <v>57.32</v>
      </c>
      <c r="M296" s="278">
        <v>57.102371</v>
      </c>
      <c r="N296" s="278">
        <v>8.46147E7</v>
      </c>
      <c r="O296" s="278"/>
      <c r="P296" s="254">
        <f t="shared" si="26"/>
        <v>1871999.97</v>
      </c>
      <c r="Q296" s="254">
        <f t="shared" si="147"/>
        <v>1242611.901</v>
      </c>
      <c r="R296" s="254">
        <f t="shared" si="148"/>
        <v>874886.87</v>
      </c>
      <c r="S296" s="254">
        <f t="shared" si="29"/>
        <v>-876081.5577</v>
      </c>
      <c r="T296" s="282"/>
      <c r="U296" s="257">
        <f t="shared" si="18"/>
        <v>3.135423655</v>
      </c>
      <c r="V296" s="254">
        <f t="shared" si="19"/>
        <v>2150291.374</v>
      </c>
      <c r="W296" s="254">
        <f t="shared" si="20"/>
        <v>1274209.817</v>
      </c>
      <c r="X296" s="254">
        <f t="shared" si="21"/>
        <v>3989498.741</v>
      </c>
      <c r="Y296" s="258">
        <f t="shared" si="22"/>
        <v>3.989498741</v>
      </c>
      <c r="Z296" s="334">
        <f t="shared" si="23"/>
        <v>3113417.184</v>
      </c>
      <c r="AA296" s="258">
        <f t="shared" si="24"/>
        <v>3.113417184</v>
      </c>
      <c r="AB296" s="320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299"/>
      <c r="AM296" s="299"/>
      <c r="AN296" s="299"/>
      <c r="AO296" s="299"/>
      <c r="AP296" s="299"/>
      <c r="AQ296" s="299"/>
      <c r="AR296" s="299"/>
      <c r="AS296" s="299"/>
      <c r="AT296" s="299"/>
      <c r="AU296" s="299"/>
    </row>
    <row r="297" ht="19.5" customHeight="1">
      <c r="A297" s="276" t="s">
        <v>393</v>
      </c>
      <c r="B297" s="277">
        <v>347.730011</v>
      </c>
      <c r="C297" s="278">
        <v>372.850006</v>
      </c>
      <c r="D297" s="278">
        <v>346.660004</v>
      </c>
      <c r="E297" s="278">
        <v>369.420013</v>
      </c>
      <c r="F297" s="278">
        <v>367.453094</v>
      </c>
      <c r="G297" s="278">
        <v>1.1377103E9</v>
      </c>
      <c r="H297" s="283" t="s">
        <v>393</v>
      </c>
      <c r="I297" s="278">
        <v>57.290001</v>
      </c>
      <c r="J297" s="278">
        <v>65.620003</v>
      </c>
      <c r="K297" s="278">
        <v>56.950001</v>
      </c>
      <c r="L297" s="278">
        <v>64.379997</v>
      </c>
      <c r="M297" s="278">
        <v>64.135559</v>
      </c>
      <c r="N297" s="278">
        <v>7.68441E7</v>
      </c>
      <c r="O297" s="278"/>
      <c r="P297" s="254">
        <f t="shared" si="26"/>
        <v>2059366.36</v>
      </c>
      <c r="Q297" s="254">
        <f t="shared" si="147"/>
        <v>1492654.483</v>
      </c>
      <c r="R297" s="254">
        <f t="shared" si="148"/>
        <v>874886.87</v>
      </c>
      <c r="S297" s="254">
        <f t="shared" si="29"/>
        <v>-881398.5642</v>
      </c>
      <c r="T297" s="282"/>
      <c r="U297" s="257">
        <f t="shared" si="18"/>
        <v>3.329087826</v>
      </c>
      <c r="V297" s="254">
        <f t="shared" si="19"/>
        <v>2281447.847</v>
      </c>
      <c r="W297" s="254">
        <f t="shared" si="20"/>
        <v>1400049.283</v>
      </c>
      <c r="X297" s="254">
        <f t="shared" si="21"/>
        <v>4426907.713</v>
      </c>
      <c r="Y297" s="258">
        <f t="shared" si="22"/>
        <v>4.426907713</v>
      </c>
      <c r="Z297" s="334">
        <f t="shared" si="23"/>
        <v>3545509.149</v>
      </c>
      <c r="AA297" s="258">
        <f t="shared" si="24"/>
        <v>3.545509149</v>
      </c>
      <c r="AB297" s="320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299"/>
      <c r="AM297" s="299"/>
      <c r="AN297" s="299"/>
      <c r="AO297" s="299"/>
      <c r="AP297" s="299"/>
      <c r="AQ297" s="299"/>
      <c r="AR297" s="299"/>
      <c r="AS297" s="299"/>
      <c r="AT297" s="299"/>
      <c r="AU297" s="299"/>
    </row>
    <row r="298" ht="19.5" customHeight="1">
      <c r="A298" s="276" t="s">
        <v>394</v>
      </c>
      <c r="B298" s="277">
        <v>370.070007</v>
      </c>
      <c r="C298" s="278">
        <v>387.980011</v>
      </c>
      <c r="D298" s="278">
        <v>363.410004</v>
      </c>
      <c r="E298" s="278">
        <v>383.679993</v>
      </c>
      <c r="F298" s="278">
        <v>382.160675</v>
      </c>
      <c r="G298" s="278">
        <v>9.749974E8</v>
      </c>
      <c r="H298" s="283" t="s">
        <v>394</v>
      </c>
      <c r="I298" s="278">
        <v>64.580002</v>
      </c>
      <c r="J298" s="278">
        <v>70.739998</v>
      </c>
      <c r="K298" s="278">
        <v>62.200001</v>
      </c>
      <c r="L298" s="278">
        <v>69.029999</v>
      </c>
      <c r="M298" s="278">
        <v>68.767914</v>
      </c>
      <c r="N298" s="278">
        <v>8.75018E7</v>
      </c>
      <c r="O298" s="278"/>
      <c r="P298" s="254">
        <f t="shared" si="26"/>
        <v>2158871.311</v>
      </c>
      <c r="Q298" s="254">
        <f t="shared" si="147"/>
        <v>1630256.518</v>
      </c>
      <c r="R298" s="254">
        <f t="shared" si="148"/>
        <v>874886.87</v>
      </c>
      <c r="S298" s="254">
        <f t="shared" si="29"/>
        <v>-886737.7249</v>
      </c>
      <c r="T298" s="282"/>
      <c r="U298" s="257">
        <f t="shared" si="18"/>
        <v>3.4212576</v>
      </c>
      <c r="V298" s="254">
        <f t="shared" si="19"/>
        <v>2351101.313</v>
      </c>
      <c r="W298" s="254">
        <f t="shared" si="20"/>
        <v>1464363.588</v>
      </c>
      <c r="X298" s="254">
        <f t="shared" si="21"/>
        <v>4664014.698</v>
      </c>
      <c r="Y298" s="258">
        <f t="shared" si="22"/>
        <v>4.664014698</v>
      </c>
      <c r="Z298" s="334">
        <f t="shared" si="23"/>
        <v>3777276.974</v>
      </c>
      <c r="AA298" s="258">
        <f t="shared" si="24"/>
        <v>3.777276974</v>
      </c>
      <c r="AB298" s="320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299"/>
      <c r="AM298" s="299"/>
      <c r="AN298" s="299"/>
      <c r="AO298" s="299"/>
      <c r="AP298" s="299"/>
      <c r="AQ298" s="299"/>
      <c r="AR298" s="299"/>
      <c r="AS298" s="299"/>
      <c r="AT298" s="299"/>
      <c r="AU298" s="299"/>
    </row>
    <row r="299" ht="19.5" customHeight="1">
      <c r="A299" s="276" t="s">
        <v>395</v>
      </c>
      <c r="B299" s="277">
        <v>382.309998</v>
      </c>
      <c r="C299" s="278">
        <v>383.559998</v>
      </c>
      <c r="D299" s="278">
        <v>354.709991</v>
      </c>
      <c r="E299" s="278">
        <v>377.98999</v>
      </c>
      <c r="F299" s="278">
        <v>376.493195</v>
      </c>
      <c r="G299" s="278">
        <v>1.2022204E9</v>
      </c>
      <c r="H299" s="283" t="s">
        <v>395</v>
      </c>
      <c r="I299" s="278">
        <v>68.470001</v>
      </c>
      <c r="J299" s="278">
        <v>68.900002</v>
      </c>
      <c r="K299" s="278">
        <v>58.639999</v>
      </c>
      <c r="L299" s="278">
        <v>66.279999</v>
      </c>
      <c r="M299" s="278">
        <v>66.028351</v>
      </c>
      <c r="N299" s="278">
        <v>9.8946E7</v>
      </c>
      <c r="O299" s="278"/>
      <c r="P299" s="254">
        <f t="shared" si="26"/>
        <v>2107188.065</v>
      </c>
      <c r="Q299" s="254">
        <f t="shared" si="147"/>
        <v>1536949.18</v>
      </c>
      <c r="R299" s="254">
        <f t="shared" si="148"/>
        <v>874886.87</v>
      </c>
      <c r="S299" s="254">
        <f t="shared" si="29"/>
        <v>-892099.1321</v>
      </c>
      <c r="T299" s="282"/>
      <c r="U299" s="257">
        <f t="shared" si="18"/>
        <v>3.342761839</v>
      </c>
      <c r="V299" s="254">
        <f t="shared" si="19"/>
        <v>2314923.041</v>
      </c>
      <c r="W299" s="254">
        <f t="shared" si="20"/>
        <v>1422823.909</v>
      </c>
      <c r="X299" s="254">
        <f t="shared" si="21"/>
        <v>4519024.116</v>
      </c>
      <c r="Y299" s="258">
        <f t="shared" si="22"/>
        <v>4.519024116</v>
      </c>
      <c r="Z299" s="334">
        <f t="shared" si="23"/>
        <v>3626924.984</v>
      </c>
      <c r="AA299" s="258">
        <f t="shared" si="24"/>
        <v>3.626924984</v>
      </c>
      <c r="AB299" s="320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299"/>
      <c r="AM299" s="299"/>
      <c r="AN299" s="299"/>
      <c r="AO299" s="299"/>
      <c r="AP299" s="299"/>
      <c r="AQ299" s="299"/>
      <c r="AR299" s="299"/>
      <c r="AS299" s="299"/>
      <c r="AT299" s="299"/>
      <c r="AU299" s="299"/>
    </row>
    <row r="300" ht="19.5" customHeight="1">
      <c r="A300" s="276" t="s">
        <v>396</v>
      </c>
      <c r="B300" s="277">
        <v>380.399994</v>
      </c>
      <c r="C300" s="278">
        <v>380.829987</v>
      </c>
      <c r="D300" s="278">
        <v>351.359985</v>
      </c>
      <c r="E300" s="278">
        <v>358.269989</v>
      </c>
      <c r="F300" s="278">
        <v>356.851288</v>
      </c>
      <c r="G300" s="278">
        <v>9.597146E8</v>
      </c>
      <c r="H300" s="283" t="s">
        <v>396</v>
      </c>
      <c r="I300" s="278">
        <v>67.169998</v>
      </c>
      <c r="J300" s="278">
        <v>67.290001</v>
      </c>
      <c r="K300" s="278">
        <v>57.099998</v>
      </c>
      <c r="L300" s="278">
        <v>59.349998</v>
      </c>
      <c r="M300" s="278">
        <v>59.124664</v>
      </c>
      <c r="N300" s="278">
        <v>7.61258E7</v>
      </c>
      <c r="O300" s="278"/>
      <c r="P300" s="254">
        <f t="shared" si="26"/>
        <v>2087287.04</v>
      </c>
      <c r="Q300" s="254">
        <f t="shared" si="147"/>
        <v>1496585.891</v>
      </c>
      <c r="R300" s="254">
        <f t="shared" si="148"/>
        <v>874886.87</v>
      </c>
      <c r="S300" s="254">
        <f t="shared" si="29"/>
        <v>-897482.8785</v>
      </c>
      <c r="T300" s="282"/>
      <c r="U300" s="257">
        <f t="shared" si="18"/>
        <v>3.300535287</v>
      </c>
      <c r="V300" s="254">
        <f t="shared" si="19"/>
        <v>2300992.323</v>
      </c>
      <c r="W300" s="254">
        <f t="shared" si="20"/>
        <v>1403509.444</v>
      </c>
      <c r="X300" s="254">
        <f t="shared" si="21"/>
        <v>4458759.8</v>
      </c>
      <c r="Y300" s="258">
        <f t="shared" si="22"/>
        <v>4.4587598</v>
      </c>
      <c r="Z300" s="334">
        <f t="shared" si="23"/>
        <v>3561276.922</v>
      </c>
      <c r="AA300" s="258">
        <f t="shared" si="24"/>
        <v>3.561276922</v>
      </c>
      <c r="AB300" s="320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299"/>
      <c r="AM300" s="299"/>
      <c r="AN300" s="299"/>
      <c r="AO300" s="299"/>
      <c r="AP300" s="299"/>
      <c r="AQ300" s="299"/>
      <c r="AR300" s="299"/>
      <c r="AS300" s="299"/>
      <c r="AT300" s="299"/>
      <c r="AU300" s="299"/>
    </row>
    <row r="301" ht="19.5" customHeight="1">
      <c r="A301" s="276" t="s">
        <v>397</v>
      </c>
      <c r="B301" s="277">
        <v>358.540009</v>
      </c>
      <c r="C301" s="278">
        <v>373.73999</v>
      </c>
      <c r="D301" s="278">
        <v>342.350006</v>
      </c>
      <c r="E301" s="278">
        <v>350.869995</v>
      </c>
      <c r="F301" s="278">
        <v>349.986481</v>
      </c>
      <c r="G301" s="278">
        <v>1.2384244E9</v>
      </c>
      <c r="H301" s="283" t="s">
        <v>397</v>
      </c>
      <c r="I301" s="278">
        <v>59.389999</v>
      </c>
      <c r="J301" s="278">
        <v>64.260002</v>
      </c>
      <c r="K301" s="278">
        <v>53.720001</v>
      </c>
      <c r="L301" s="278">
        <v>56.419998</v>
      </c>
      <c r="M301" s="278">
        <v>56.362152</v>
      </c>
      <c r="N301" s="278">
        <v>1.272724E8</v>
      </c>
      <c r="O301" s="278"/>
      <c r="P301" s="254">
        <f t="shared" si="26"/>
        <v>2033762.412</v>
      </c>
      <c r="Q301" s="254">
        <f t="shared" si="147"/>
        <v>1407996.469</v>
      </c>
      <c r="R301" s="254">
        <f t="shared" si="148"/>
        <v>874886.87</v>
      </c>
      <c r="S301" s="254">
        <f t="shared" si="29"/>
        <v>-902889.0571</v>
      </c>
      <c r="T301" s="282"/>
      <c r="U301" s="257">
        <f t="shared" si="18"/>
        <v>3.221491344</v>
      </c>
      <c r="V301" s="254">
        <f t="shared" si="19"/>
        <v>2263525.083</v>
      </c>
      <c r="W301" s="254">
        <f t="shared" si="20"/>
        <v>1360636.026</v>
      </c>
      <c r="X301" s="254">
        <f t="shared" si="21"/>
        <v>4316645.75</v>
      </c>
      <c r="Y301" s="258">
        <f t="shared" si="22"/>
        <v>4.31664575</v>
      </c>
      <c r="Z301" s="334">
        <f t="shared" si="23"/>
        <v>3413756.693</v>
      </c>
      <c r="AA301" s="258">
        <f t="shared" si="24"/>
        <v>3.413756693</v>
      </c>
      <c r="AB301" s="320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299"/>
      <c r="AM301" s="299"/>
      <c r="AN301" s="299"/>
      <c r="AO301" s="299"/>
      <c r="AP301" s="299"/>
      <c r="AQ301" s="299"/>
      <c r="AR301" s="299"/>
      <c r="AS301" s="299"/>
      <c r="AT301" s="299"/>
      <c r="AU301" s="299"/>
    </row>
    <row r="302" ht="19.5" customHeight="1">
      <c r="A302" s="276" t="s">
        <v>398</v>
      </c>
      <c r="B302" s="277">
        <v>351.720001</v>
      </c>
      <c r="C302" s="278">
        <v>394.140015</v>
      </c>
      <c r="D302" s="278">
        <v>351.619995</v>
      </c>
      <c r="E302" s="278">
        <v>388.829987</v>
      </c>
      <c r="F302" s="278">
        <v>387.850891</v>
      </c>
      <c r="G302" s="278">
        <v>9.713191E8</v>
      </c>
      <c r="H302" s="283" t="s">
        <v>398</v>
      </c>
      <c r="I302" s="278">
        <v>56.66</v>
      </c>
      <c r="J302" s="278">
        <v>70.629997</v>
      </c>
      <c r="K302" s="278">
        <v>56.639999</v>
      </c>
      <c r="L302" s="278">
        <v>68.709999</v>
      </c>
      <c r="M302" s="278">
        <v>68.639557</v>
      </c>
      <c r="N302" s="278">
        <v>9.37581E7</v>
      </c>
      <c r="O302" s="278"/>
      <c r="P302" s="254">
        <f t="shared" si="26"/>
        <v>2088831.653</v>
      </c>
      <c r="Q302" s="254">
        <f t="shared" si="147"/>
        <v>1484529.358</v>
      </c>
      <c r="R302" s="254">
        <f t="shared" si="148"/>
        <v>874886.87</v>
      </c>
      <c r="S302" s="254">
        <f t="shared" si="29"/>
        <v>-908317.7615</v>
      </c>
      <c r="T302" s="282"/>
      <c r="U302" s="257">
        <f t="shared" si="18"/>
        <v>3.26286532</v>
      </c>
      <c r="V302" s="254">
        <f t="shared" si="19"/>
        <v>2302073.553</v>
      </c>
      <c r="W302" s="254">
        <f t="shared" si="20"/>
        <v>1393755.791</v>
      </c>
      <c r="X302" s="254">
        <f t="shared" si="21"/>
        <v>4448247.881</v>
      </c>
      <c r="Y302" s="258">
        <f t="shared" si="22"/>
        <v>4.448247881</v>
      </c>
      <c r="Z302" s="334">
        <f t="shared" si="23"/>
        <v>3539930.119</v>
      </c>
      <c r="AA302" s="258">
        <f t="shared" si="24"/>
        <v>3.539930119</v>
      </c>
      <c r="AB302" s="320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299"/>
      <c r="AM302" s="299"/>
      <c r="AN302" s="299"/>
      <c r="AO302" s="299"/>
      <c r="AP302" s="299"/>
      <c r="AQ302" s="299"/>
      <c r="AR302" s="299"/>
      <c r="AS302" s="299"/>
      <c r="AT302" s="299"/>
      <c r="AU302" s="299"/>
    </row>
    <row r="303" ht="19.5" customHeight="1">
      <c r="A303" s="276" t="s">
        <v>399</v>
      </c>
      <c r="B303" s="337">
        <v>387.75</v>
      </c>
      <c r="C303" s="338">
        <v>412.920013</v>
      </c>
      <c r="D303" s="338">
        <v>382.660004</v>
      </c>
      <c r="E303" s="338">
        <v>409.519989</v>
      </c>
      <c r="F303" s="338">
        <v>408.48877</v>
      </c>
      <c r="G303" s="338">
        <v>8.672359E8</v>
      </c>
      <c r="H303" s="340" t="s">
        <v>399</v>
      </c>
      <c r="I303" s="338">
        <v>68.300003</v>
      </c>
      <c r="J303" s="338">
        <v>77.290001</v>
      </c>
      <c r="K303" s="338">
        <v>66.489998</v>
      </c>
      <c r="L303" s="338">
        <v>76.0</v>
      </c>
      <c r="M303" s="338">
        <v>75.922081</v>
      </c>
      <c r="N303" s="338">
        <v>6.67206E7</v>
      </c>
      <c r="O303" s="338"/>
      <c r="P303" s="254">
        <f t="shared" si="26"/>
        <v>2273227.747</v>
      </c>
      <c r="Q303" s="254">
        <f t="shared" si="147"/>
        <v>1742696.959</v>
      </c>
      <c r="R303" s="254">
        <f t="shared" si="148"/>
        <v>874886.87</v>
      </c>
      <c r="S303" s="254">
        <f t="shared" si="29"/>
        <v>-913769.0856</v>
      </c>
      <c r="T303" s="339">
        <f>(P303-P291)/P291</f>
        <v>0.4732991483</v>
      </c>
      <c r="U303" s="257">
        <f t="shared" si="18"/>
        <v>3.445197114</v>
      </c>
      <c r="V303" s="254">
        <f t="shared" si="19"/>
        <v>2431150.818</v>
      </c>
      <c r="W303" s="254">
        <f t="shared" si="20"/>
        <v>1517381.732</v>
      </c>
      <c r="X303" s="254">
        <f t="shared" si="21"/>
        <v>4890811.576</v>
      </c>
      <c r="Y303" s="258">
        <f t="shared" si="22"/>
        <v>4.890811576</v>
      </c>
      <c r="Z303" s="334">
        <f t="shared" si="23"/>
        <v>3977042.49</v>
      </c>
      <c r="AA303" s="258">
        <f t="shared" si="24"/>
        <v>3.97704249</v>
      </c>
      <c r="AB303" s="320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299"/>
      <c r="AM303" s="299"/>
      <c r="AN303" s="299"/>
      <c r="AO303" s="299"/>
      <c r="AP303" s="299"/>
      <c r="AQ303" s="299"/>
      <c r="AR303" s="299"/>
      <c r="AS303" s="299"/>
      <c r="AT303" s="299"/>
      <c r="AU303" s="299"/>
    </row>
    <row r="304" ht="19.5" customHeight="1">
      <c r="A304" s="276" t="s">
        <v>400</v>
      </c>
      <c r="B304" s="277">
        <v>405.839996</v>
      </c>
      <c r="C304" s="278">
        <v>411.25</v>
      </c>
      <c r="D304" s="278">
        <v>395.339996</v>
      </c>
      <c r="E304" s="278">
        <v>409.559998</v>
      </c>
      <c r="F304" s="278">
        <v>409.559998</v>
      </c>
      <c r="G304" s="278">
        <v>3.990175E8</v>
      </c>
      <c r="H304" s="283" t="s">
        <v>400</v>
      </c>
      <c r="I304" s="278">
        <v>74.639999</v>
      </c>
      <c r="J304" s="278">
        <v>76.389999</v>
      </c>
      <c r="K304" s="278">
        <v>70.739998</v>
      </c>
      <c r="L304" s="278">
        <v>75.779999</v>
      </c>
      <c r="M304" s="278">
        <v>75.779999</v>
      </c>
      <c r="N304" s="278">
        <v>3.32369E7</v>
      </c>
      <c r="O304" s="278"/>
      <c r="P304" s="254">
        <f t="shared" si="26"/>
        <v>2348554.432</v>
      </c>
      <c r="Q304" s="254">
        <f>((Q303+R303)/2)*K304/K303</f>
        <v>1392449.093</v>
      </c>
      <c r="R304" s="254">
        <f>(Q303+R303)/2</f>
        <v>1308791.914</v>
      </c>
      <c r="S304" s="254">
        <f t="shared" si="29"/>
        <v>-919243.1234</v>
      </c>
      <c r="T304" s="282"/>
      <c r="U304" s="257">
        <f t="shared" si="18"/>
        <v>3.978649666</v>
      </c>
      <c r="V304" s="254">
        <f t="shared" si="19"/>
        <v>2900428.34</v>
      </c>
      <c r="W304" s="254">
        <f t="shared" si="20"/>
        <v>1981185.217</v>
      </c>
      <c r="X304" s="254">
        <f t="shared" si="21"/>
        <v>5049795.439</v>
      </c>
      <c r="Y304" s="258">
        <f t="shared" si="22"/>
        <v>5.049795439</v>
      </c>
      <c r="Z304" s="334">
        <f t="shared" si="23"/>
        <v>4130552.316</v>
      </c>
      <c r="AA304" s="258">
        <f t="shared" si="24"/>
        <v>4.130552316</v>
      </c>
      <c r="AB304" s="320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299"/>
      <c r="AM304" s="299"/>
      <c r="AN304" s="299"/>
      <c r="AO304" s="299"/>
      <c r="AP304" s="299"/>
      <c r="AQ304" s="299"/>
      <c r="AR304" s="299"/>
      <c r="AS304" s="299"/>
      <c r="AT304" s="299"/>
      <c r="AU304" s="299"/>
    </row>
    <row r="305" ht="19.5" customHeight="1">
      <c r="A305" s="276" t="s">
        <v>401</v>
      </c>
      <c r="B305" s="277">
        <v>410.399994</v>
      </c>
      <c r="C305" s="278">
        <v>411.25</v>
      </c>
      <c r="D305" s="278">
        <v>408.149994</v>
      </c>
      <c r="E305" s="278">
        <v>409.559998</v>
      </c>
      <c r="F305" s="278">
        <v>409.559998</v>
      </c>
      <c r="G305" s="278">
        <v>3.5848964E7</v>
      </c>
      <c r="H305" s="283" t="s">
        <v>401</v>
      </c>
      <c r="I305" s="278">
        <v>76.089996</v>
      </c>
      <c r="J305" s="278">
        <v>76.389</v>
      </c>
      <c r="K305" s="278">
        <v>75.254997</v>
      </c>
      <c r="L305" s="278">
        <v>75.779999</v>
      </c>
      <c r="M305" s="278">
        <v>75.779999</v>
      </c>
      <c r="N305" s="278">
        <v>3132173.0</v>
      </c>
      <c r="O305" s="278"/>
      <c r="P305" s="254">
        <f t="shared" si="26"/>
        <v>2424653.43</v>
      </c>
      <c r="Q305" s="254">
        <f>Q304*K305/K304</f>
        <v>1481322.523</v>
      </c>
      <c r="R305" s="254">
        <f>R304</f>
        <v>1308791.914</v>
      </c>
      <c r="S305" s="254">
        <f t="shared" si="29"/>
        <v>-924739.9698</v>
      </c>
      <c r="T305" s="282"/>
      <c r="U305" s="257">
        <f t="shared" si="18"/>
        <v>4.037292067</v>
      </c>
      <c r="V305" s="254">
        <f t="shared" si="19"/>
        <v>2953697.639</v>
      </c>
      <c r="W305" s="254">
        <f t="shared" si="20"/>
        <v>2028957.669</v>
      </c>
      <c r="X305" s="254">
        <f t="shared" si="21"/>
        <v>5214767.867</v>
      </c>
      <c r="Y305" s="258">
        <f t="shared" si="22"/>
        <v>5.214767867</v>
      </c>
      <c r="Z305" s="334">
        <f t="shared" si="23"/>
        <v>4290027.898</v>
      </c>
      <c r="AA305" s="258">
        <f t="shared" si="24"/>
        <v>4.290027898</v>
      </c>
      <c r="AB305" s="320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299"/>
      <c r="AM305" s="299"/>
      <c r="AN305" s="299"/>
      <c r="AO305" s="299"/>
      <c r="AP305" s="299"/>
      <c r="AQ305" s="299"/>
      <c r="AR305" s="299"/>
      <c r="AS305" s="299"/>
      <c r="AT305" s="299"/>
      <c r="AU305" s="299"/>
    </row>
    <row r="306" ht="19.5" customHeight="1">
      <c r="A306" s="291"/>
      <c r="B306" s="292"/>
      <c r="C306" s="292"/>
      <c r="D306" s="292"/>
      <c r="E306" s="292"/>
      <c r="F306" s="292"/>
      <c r="G306" s="292"/>
      <c r="H306" s="292"/>
      <c r="I306" s="292"/>
      <c r="J306" s="292"/>
      <c r="K306" s="292"/>
      <c r="L306" s="292"/>
      <c r="M306" s="292"/>
      <c r="N306" s="292"/>
      <c r="O306" s="292"/>
      <c r="P306" s="292"/>
      <c r="Q306" s="292"/>
      <c r="R306" s="292"/>
      <c r="S306" s="292"/>
      <c r="T306" s="292"/>
      <c r="U306" s="292"/>
      <c r="V306" s="293"/>
      <c r="W306" s="293"/>
      <c r="X306" s="293"/>
      <c r="Y306" s="292"/>
      <c r="Z306" s="292"/>
      <c r="AA306" s="292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299"/>
      <c r="AM306" s="299"/>
      <c r="AN306" s="299"/>
      <c r="AO306" s="299"/>
      <c r="AP306" s="299"/>
      <c r="AQ306" s="299"/>
      <c r="AR306" s="299"/>
      <c r="AS306" s="299"/>
      <c r="AT306" s="299"/>
      <c r="AU306" s="299"/>
    </row>
    <row r="307" ht="19.5" customHeight="1">
      <c r="A307" s="298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299"/>
      <c r="N307" s="299"/>
      <c r="O307" s="299"/>
      <c r="P307" s="299"/>
      <c r="Q307" s="299"/>
      <c r="R307" s="299"/>
      <c r="S307" s="299"/>
      <c r="T307" s="299"/>
      <c r="U307" s="299"/>
      <c r="V307" s="300"/>
      <c r="W307" s="300"/>
      <c r="X307" s="300"/>
      <c r="Y307" s="299"/>
      <c r="Z307" s="299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299"/>
      <c r="AM307" s="299"/>
      <c r="AN307" s="299"/>
      <c r="AO307" s="299"/>
      <c r="AP307" s="299"/>
      <c r="AQ307" s="299"/>
      <c r="AR307" s="299"/>
      <c r="AS307" s="299"/>
      <c r="AT307" s="299"/>
      <c r="AU307" s="299"/>
    </row>
    <row r="308" ht="19.5" customHeight="1">
      <c r="A308" s="298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299"/>
      <c r="N308" s="299"/>
      <c r="O308" s="299"/>
      <c r="P308" s="299"/>
      <c r="Q308" s="299"/>
      <c r="R308" s="299"/>
      <c r="S308" s="299"/>
      <c r="T308" s="299"/>
      <c r="U308" s="299"/>
      <c r="V308" s="300"/>
      <c r="W308" s="300"/>
      <c r="X308" s="300"/>
      <c r="Y308" s="299"/>
      <c r="Z308" s="299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299"/>
      <c r="AM308" s="299"/>
      <c r="AN308" s="299"/>
      <c r="AO308" s="299"/>
      <c r="AP308" s="299"/>
      <c r="AQ308" s="299"/>
      <c r="AR308" s="299"/>
      <c r="AS308" s="299"/>
      <c r="AT308" s="299"/>
      <c r="AU308" s="299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300"/>
      <c r="W309" s="300"/>
      <c r="X309" s="300"/>
      <c r="Y309" s="299"/>
      <c r="Z309" s="299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299"/>
      <c r="AM309" s="299"/>
      <c r="AN309" s="299"/>
      <c r="AO309" s="299"/>
      <c r="AP309" s="299"/>
      <c r="AQ309" s="299"/>
      <c r="AR309" s="299"/>
      <c r="AS309" s="299"/>
      <c r="AT309" s="299"/>
      <c r="AU309" s="299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300"/>
      <c r="W310" s="300"/>
      <c r="X310" s="300"/>
      <c r="Y310" s="299"/>
      <c r="Z310" s="299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299"/>
      <c r="AM310" s="299"/>
      <c r="AN310" s="299"/>
      <c r="AO310" s="299"/>
      <c r="AP310" s="299"/>
      <c r="AQ310" s="299"/>
      <c r="AR310" s="299"/>
      <c r="AS310" s="299"/>
      <c r="AT310" s="299"/>
      <c r="AU310" s="299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300"/>
      <c r="W311" s="300"/>
      <c r="X311" s="300"/>
      <c r="Y311" s="299"/>
      <c r="Z311" s="299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299"/>
      <c r="AM311" s="299"/>
      <c r="AN311" s="299"/>
      <c r="AO311" s="299"/>
      <c r="AP311" s="299"/>
      <c r="AQ311" s="299"/>
      <c r="AR311" s="299"/>
      <c r="AS311" s="299"/>
      <c r="AT311" s="299"/>
      <c r="AU311" s="299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300"/>
      <c r="W312" s="300"/>
      <c r="X312" s="300"/>
      <c r="Y312" s="299"/>
      <c r="Z312" s="299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299"/>
      <c r="AM312" s="299"/>
      <c r="AN312" s="299"/>
      <c r="AO312" s="299"/>
      <c r="AP312" s="299"/>
      <c r="AQ312" s="299"/>
      <c r="AR312" s="299"/>
      <c r="AS312" s="299"/>
      <c r="AT312" s="299"/>
      <c r="AU312" s="299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300"/>
      <c r="W313" s="300"/>
      <c r="X313" s="300"/>
      <c r="Y313" s="299"/>
      <c r="Z313" s="299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299"/>
      <c r="AM313" s="299"/>
      <c r="AN313" s="299"/>
      <c r="AO313" s="299"/>
      <c r="AP313" s="299"/>
      <c r="AQ313" s="299"/>
      <c r="AR313" s="299"/>
      <c r="AS313" s="299"/>
      <c r="AT313" s="299"/>
      <c r="AU313" s="299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300"/>
      <c r="W314" s="300"/>
      <c r="X314" s="300"/>
      <c r="Y314" s="299"/>
      <c r="Z314" s="299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299"/>
      <c r="AM314" s="299"/>
      <c r="AN314" s="299"/>
      <c r="AO314" s="299"/>
      <c r="AP314" s="299"/>
      <c r="AQ314" s="299"/>
      <c r="AR314" s="299"/>
      <c r="AS314" s="299"/>
      <c r="AT314" s="299"/>
      <c r="AU314" s="299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300"/>
      <c r="W315" s="300"/>
      <c r="X315" s="300"/>
      <c r="Y315" s="299"/>
      <c r="Z315" s="299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299"/>
      <c r="AM315" s="299"/>
      <c r="AN315" s="299"/>
      <c r="AO315" s="299"/>
      <c r="AP315" s="299"/>
      <c r="AQ315" s="299"/>
      <c r="AR315" s="299"/>
      <c r="AS315" s="299"/>
      <c r="AT315" s="299"/>
      <c r="AU315" s="299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300"/>
      <c r="W316" s="300"/>
      <c r="X316" s="300"/>
      <c r="Y316" s="299"/>
      <c r="Z316" s="299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299"/>
      <c r="AM316" s="299"/>
      <c r="AN316" s="299"/>
      <c r="AO316" s="299"/>
      <c r="AP316" s="299"/>
      <c r="AQ316" s="299"/>
      <c r="AR316" s="299"/>
      <c r="AS316" s="299"/>
      <c r="AT316" s="299"/>
      <c r="AU316" s="299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300"/>
      <c r="W317" s="300"/>
      <c r="X317" s="300"/>
      <c r="Y317" s="299"/>
      <c r="Z317" s="299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299"/>
      <c r="AM317" s="299"/>
      <c r="AN317" s="299"/>
      <c r="AO317" s="299"/>
      <c r="AP317" s="299"/>
      <c r="AQ317" s="299"/>
      <c r="AR317" s="299"/>
      <c r="AS317" s="299"/>
      <c r="AT317" s="299"/>
      <c r="AU317" s="299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300"/>
      <c r="W318" s="300"/>
      <c r="X318" s="300"/>
      <c r="Y318" s="299"/>
      <c r="Z318" s="299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299"/>
      <c r="AM318" s="299"/>
      <c r="AN318" s="299"/>
      <c r="AO318" s="299"/>
      <c r="AP318" s="299"/>
      <c r="AQ318" s="299"/>
      <c r="AR318" s="299"/>
      <c r="AS318" s="299"/>
      <c r="AT318" s="299"/>
      <c r="AU318" s="299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300"/>
      <c r="W319" s="300"/>
      <c r="X319" s="300"/>
      <c r="Y319" s="299"/>
      <c r="Z319" s="299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299"/>
      <c r="AM319" s="299"/>
      <c r="AN319" s="299"/>
      <c r="AO319" s="299"/>
      <c r="AP319" s="299"/>
      <c r="AQ319" s="299"/>
      <c r="AR319" s="299"/>
      <c r="AS319" s="299"/>
      <c r="AT319" s="299"/>
      <c r="AU319" s="299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300"/>
      <c r="W320" s="300"/>
      <c r="X320" s="300"/>
      <c r="Y320" s="299"/>
      <c r="Z320" s="299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299"/>
      <c r="AM320" s="299"/>
      <c r="AN320" s="299"/>
      <c r="AO320" s="299"/>
      <c r="AP320" s="299"/>
      <c r="AQ320" s="299"/>
      <c r="AR320" s="299"/>
      <c r="AS320" s="299"/>
      <c r="AT320" s="299"/>
      <c r="AU320" s="299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300"/>
      <c r="W321" s="300"/>
      <c r="X321" s="300"/>
      <c r="Y321" s="299"/>
      <c r="Z321" s="299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299"/>
      <c r="AM321" s="299"/>
      <c r="AN321" s="299"/>
      <c r="AO321" s="299"/>
      <c r="AP321" s="299"/>
      <c r="AQ321" s="299"/>
      <c r="AR321" s="299"/>
      <c r="AS321" s="299"/>
      <c r="AT321" s="299"/>
      <c r="AU321" s="299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300"/>
      <c r="W322" s="300"/>
      <c r="X322" s="300"/>
      <c r="Y322" s="299"/>
      <c r="Z322" s="299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299"/>
      <c r="AM322" s="299"/>
      <c r="AN322" s="299"/>
      <c r="AO322" s="299"/>
      <c r="AP322" s="299"/>
      <c r="AQ322" s="299"/>
      <c r="AR322" s="299"/>
      <c r="AS322" s="299"/>
      <c r="AT322" s="299"/>
      <c r="AU322" s="299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300"/>
      <c r="W323" s="300"/>
      <c r="X323" s="300"/>
      <c r="Y323" s="299"/>
      <c r="Z323" s="299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299"/>
      <c r="AM323" s="299"/>
      <c r="AN323" s="299"/>
      <c r="AO323" s="299"/>
      <c r="AP323" s="299"/>
      <c r="AQ323" s="299"/>
      <c r="AR323" s="299"/>
      <c r="AS323" s="299"/>
      <c r="AT323" s="299"/>
      <c r="AU323" s="299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300"/>
      <c r="W324" s="300"/>
      <c r="X324" s="300"/>
      <c r="Y324" s="299"/>
      <c r="Z324" s="299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299"/>
      <c r="AM324" s="299"/>
      <c r="AN324" s="299"/>
      <c r="AO324" s="299"/>
      <c r="AP324" s="299"/>
      <c r="AQ324" s="299"/>
      <c r="AR324" s="299"/>
      <c r="AS324" s="299"/>
      <c r="AT324" s="299"/>
      <c r="AU324" s="299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300"/>
      <c r="W325" s="300"/>
      <c r="X325" s="300"/>
      <c r="Y325" s="299"/>
      <c r="Z325" s="299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299"/>
      <c r="AM325" s="299"/>
      <c r="AN325" s="299"/>
      <c r="AO325" s="299"/>
      <c r="AP325" s="299"/>
      <c r="AQ325" s="299"/>
      <c r="AR325" s="299"/>
      <c r="AS325" s="299"/>
      <c r="AT325" s="299"/>
      <c r="AU325" s="299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300"/>
      <c r="W326" s="300"/>
      <c r="X326" s="300"/>
      <c r="Y326" s="299"/>
      <c r="Z326" s="299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299"/>
      <c r="AM326" s="299"/>
      <c r="AN326" s="299"/>
      <c r="AO326" s="299"/>
      <c r="AP326" s="299"/>
      <c r="AQ326" s="299"/>
      <c r="AR326" s="299"/>
      <c r="AS326" s="299"/>
      <c r="AT326" s="299"/>
      <c r="AU326" s="299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300"/>
      <c r="W327" s="300"/>
      <c r="X327" s="300"/>
      <c r="Y327" s="299"/>
      <c r="Z327" s="299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299"/>
      <c r="AM327" s="299"/>
      <c r="AN327" s="299"/>
      <c r="AO327" s="299"/>
      <c r="AP327" s="299"/>
      <c r="AQ327" s="299"/>
      <c r="AR327" s="299"/>
      <c r="AS327" s="299"/>
      <c r="AT327" s="299"/>
      <c r="AU327" s="299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300"/>
      <c r="W328" s="300"/>
      <c r="X328" s="300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299"/>
      <c r="AM328" s="299"/>
      <c r="AN328" s="299"/>
      <c r="AO328" s="299"/>
      <c r="AP328" s="299"/>
      <c r="AQ328" s="299"/>
      <c r="AR328" s="299"/>
      <c r="AS328" s="299"/>
      <c r="AT328" s="299"/>
      <c r="AU328" s="299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300"/>
      <c r="W329" s="300"/>
      <c r="X329" s="300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299"/>
      <c r="AM329" s="299"/>
      <c r="AN329" s="299"/>
      <c r="AO329" s="299"/>
      <c r="AP329" s="299"/>
      <c r="AQ329" s="299"/>
      <c r="AR329" s="299"/>
      <c r="AS329" s="299"/>
      <c r="AT329" s="299"/>
      <c r="AU329" s="299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300"/>
      <c r="W330" s="300"/>
      <c r="X330" s="300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299"/>
      <c r="AM330" s="299"/>
      <c r="AN330" s="299"/>
      <c r="AO330" s="299"/>
      <c r="AP330" s="299"/>
      <c r="AQ330" s="299"/>
      <c r="AR330" s="299"/>
      <c r="AS330" s="299"/>
      <c r="AT330" s="299"/>
      <c r="AU330" s="299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300"/>
      <c r="W331" s="300"/>
      <c r="X331" s="300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299"/>
      <c r="AM331" s="299"/>
      <c r="AN331" s="299"/>
      <c r="AO331" s="299"/>
      <c r="AP331" s="299"/>
      <c r="AQ331" s="299"/>
      <c r="AR331" s="299"/>
      <c r="AS331" s="299"/>
      <c r="AT331" s="299"/>
      <c r="AU331" s="299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300"/>
      <c r="W332" s="300"/>
      <c r="X332" s="300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299"/>
      <c r="AM332" s="299"/>
      <c r="AN332" s="299"/>
      <c r="AO332" s="299"/>
      <c r="AP332" s="299"/>
      <c r="AQ332" s="299"/>
      <c r="AR332" s="299"/>
      <c r="AS332" s="299"/>
      <c r="AT332" s="299"/>
      <c r="AU332" s="299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300"/>
      <c r="W333" s="300"/>
      <c r="X333" s="300"/>
      <c r="Y333" s="299"/>
      <c r="Z333" s="299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299"/>
      <c r="AM333" s="299"/>
      <c r="AN333" s="299"/>
      <c r="AO333" s="299"/>
      <c r="AP333" s="299"/>
      <c r="AQ333" s="299"/>
      <c r="AR333" s="299"/>
      <c r="AS333" s="299"/>
      <c r="AT333" s="299"/>
      <c r="AU333" s="299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300"/>
      <c r="W334" s="300"/>
      <c r="X334" s="300"/>
      <c r="Y334" s="299"/>
      <c r="Z334" s="299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299"/>
      <c r="AM334" s="299"/>
      <c r="AN334" s="299"/>
      <c r="AO334" s="299"/>
      <c r="AP334" s="299"/>
      <c r="AQ334" s="299"/>
      <c r="AR334" s="299"/>
      <c r="AS334" s="299"/>
      <c r="AT334" s="299"/>
      <c r="AU334" s="299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300"/>
      <c r="W335" s="300"/>
      <c r="X335" s="300"/>
      <c r="Y335" s="299"/>
      <c r="Z335" s="299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299"/>
      <c r="AM335" s="299"/>
      <c r="AN335" s="299"/>
      <c r="AO335" s="299"/>
      <c r="AP335" s="299"/>
      <c r="AQ335" s="299"/>
      <c r="AR335" s="299"/>
      <c r="AS335" s="299"/>
      <c r="AT335" s="299"/>
      <c r="AU335" s="299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300"/>
      <c r="W336" s="300"/>
      <c r="X336" s="300"/>
      <c r="Y336" s="299"/>
      <c r="Z336" s="299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299"/>
      <c r="AM336" s="299"/>
      <c r="AN336" s="299"/>
      <c r="AO336" s="299"/>
      <c r="AP336" s="299"/>
      <c r="AQ336" s="299"/>
      <c r="AR336" s="299"/>
      <c r="AS336" s="299"/>
      <c r="AT336" s="299"/>
      <c r="AU336" s="299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300"/>
      <c r="W337" s="300"/>
      <c r="X337" s="300"/>
      <c r="Y337" s="299"/>
      <c r="Z337" s="299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299"/>
      <c r="AM337" s="299"/>
      <c r="AN337" s="299"/>
      <c r="AO337" s="299"/>
      <c r="AP337" s="299"/>
      <c r="AQ337" s="299"/>
      <c r="AR337" s="299"/>
      <c r="AS337" s="299"/>
      <c r="AT337" s="299"/>
      <c r="AU337" s="299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300"/>
      <c r="W338" s="300"/>
      <c r="X338" s="300"/>
      <c r="Y338" s="299"/>
      <c r="Z338" s="299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299"/>
      <c r="AM338" s="299"/>
      <c r="AN338" s="299"/>
      <c r="AO338" s="299"/>
      <c r="AP338" s="299"/>
      <c r="AQ338" s="299"/>
      <c r="AR338" s="299"/>
      <c r="AS338" s="299"/>
      <c r="AT338" s="299"/>
      <c r="AU338" s="299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300"/>
      <c r="W339" s="300"/>
      <c r="X339" s="300"/>
      <c r="Y339" s="299"/>
      <c r="Z339" s="299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299"/>
      <c r="AM339" s="299"/>
      <c r="AN339" s="299"/>
      <c r="AO339" s="299"/>
      <c r="AP339" s="299"/>
      <c r="AQ339" s="299"/>
      <c r="AR339" s="299"/>
      <c r="AS339" s="299"/>
      <c r="AT339" s="299"/>
      <c r="AU339" s="299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300"/>
      <c r="W340" s="300"/>
      <c r="X340" s="300"/>
      <c r="Y340" s="299"/>
      <c r="Z340" s="299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299"/>
      <c r="AM340" s="299"/>
      <c r="AN340" s="299"/>
      <c r="AO340" s="299"/>
      <c r="AP340" s="299"/>
      <c r="AQ340" s="299"/>
      <c r="AR340" s="299"/>
      <c r="AS340" s="299"/>
      <c r="AT340" s="299"/>
      <c r="AU340" s="299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300"/>
      <c r="W341" s="300"/>
      <c r="X341" s="300"/>
      <c r="Y341" s="299"/>
      <c r="Z341" s="299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299"/>
      <c r="AM341" s="299"/>
      <c r="AN341" s="299"/>
      <c r="AO341" s="299"/>
      <c r="AP341" s="299"/>
      <c r="AQ341" s="299"/>
      <c r="AR341" s="299"/>
      <c r="AS341" s="299"/>
      <c r="AT341" s="299"/>
      <c r="AU341" s="299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300"/>
      <c r="W342" s="300"/>
      <c r="X342" s="300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299"/>
      <c r="AM342" s="299"/>
      <c r="AN342" s="299"/>
      <c r="AO342" s="299"/>
      <c r="AP342" s="299"/>
      <c r="AQ342" s="299"/>
      <c r="AR342" s="299"/>
      <c r="AS342" s="299"/>
      <c r="AT342" s="299"/>
      <c r="AU342" s="299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300"/>
      <c r="W343" s="300"/>
      <c r="X343" s="300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299"/>
      <c r="AM343" s="299"/>
      <c r="AN343" s="299"/>
      <c r="AO343" s="299"/>
      <c r="AP343" s="299"/>
      <c r="AQ343" s="299"/>
      <c r="AR343" s="299"/>
      <c r="AS343" s="299"/>
      <c r="AT343" s="299"/>
      <c r="AU343" s="299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300"/>
      <c r="W344" s="300"/>
      <c r="X344" s="300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299"/>
      <c r="AM344" s="299"/>
      <c r="AN344" s="299"/>
      <c r="AO344" s="299"/>
      <c r="AP344" s="299"/>
      <c r="AQ344" s="299"/>
      <c r="AR344" s="299"/>
      <c r="AS344" s="299"/>
      <c r="AT344" s="299"/>
      <c r="AU344" s="299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300"/>
      <c r="W345" s="300"/>
      <c r="X345" s="300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299"/>
      <c r="AM345" s="299"/>
      <c r="AN345" s="299"/>
      <c r="AO345" s="299"/>
      <c r="AP345" s="299"/>
      <c r="AQ345" s="299"/>
      <c r="AR345" s="299"/>
      <c r="AS345" s="299"/>
      <c r="AT345" s="299"/>
      <c r="AU345" s="299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300"/>
      <c r="W346" s="300"/>
      <c r="X346" s="300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299"/>
      <c r="AM346" s="299"/>
      <c r="AN346" s="299"/>
      <c r="AO346" s="299"/>
      <c r="AP346" s="299"/>
      <c r="AQ346" s="299"/>
      <c r="AR346" s="299"/>
      <c r="AS346" s="299"/>
      <c r="AT346" s="299"/>
      <c r="AU346" s="299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300"/>
      <c r="W347" s="300"/>
      <c r="X347" s="300"/>
      <c r="Y347" s="299"/>
      <c r="Z347" s="299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299"/>
      <c r="AM347" s="299"/>
      <c r="AN347" s="299"/>
      <c r="AO347" s="299"/>
      <c r="AP347" s="299"/>
      <c r="AQ347" s="299"/>
      <c r="AR347" s="299"/>
      <c r="AS347" s="299"/>
      <c r="AT347" s="299"/>
      <c r="AU347" s="299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300"/>
      <c r="W348" s="300"/>
      <c r="X348" s="300"/>
      <c r="Y348" s="299"/>
      <c r="Z348" s="299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299"/>
      <c r="AM348" s="299"/>
      <c r="AN348" s="299"/>
      <c r="AO348" s="299"/>
      <c r="AP348" s="299"/>
      <c r="AQ348" s="299"/>
      <c r="AR348" s="299"/>
      <c r="AS348" s="299"/>
      <c r="AT348" s="299"/>
      <c r="AU348" s="299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300"/>
      <c r="W349" s="300"/>
      <c r="X349" s="300"/>
      <c r="Y349" s="299"/>
      <c r="Z349" s="299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299"/>
      <c r="AM349" s="299"/>
      <c r="AN349" s="299"/>
      <c r="AO349" s="299"/>
      <c r="AP349" s="299"/>
      <c r="AQ349" s="299"/>
      <c r="AR349" s="299"/>
      <c r="AS349" s="299"/>
      <c r="AT349" s="299"/>
      <c r="AU349" s="299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300"/>
      <c r="W350" s="300"/>
      <c r="X350" s="300"/>
      <c r="Y350" s="299"/>
      <c r="Z350" s="299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299"/>
      <c r="AM350" s="299"/>
      <c r="AN350" s="299"/>
      <c r="AO350" s="299"/>
      <c r="AP350" s="299"/>
      <c r="AQ350" s="299"/>
      <c r="AR350" s="299"/>
      <c r="AS350" s="299"/>
      <c r="AT350" s="299"/>
      <c r="AU350" s="299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300"/>
      <c r="W351" s="300"/>
      <c r="X351" s="300"/>
      <c r="Y351" s="299"/>
      <c r="Z351" s="299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299"/>
      <c r="AM351" s="299"/>
      <c r="AN351" s="299"/>
      <c r="AO351" s="299"/>
      <c r="AP351" s="299"/>
      <c r="AQ351" s="299"/>
      <c r="AR351" s="299"/>
      <c r="AS351" s="299"/>
      <c r="AT351" s="299"/>
      <c r="AU351" s="299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300"/>
      <c r="W352" s="300"/>
      <c r="X352" s="300"/>
      <c r="Y352" s="299"/>
      <c r="Z352" s="299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299"/>
      <c r="AM352" s="299"/>
      <c r="AN352" s="299"/>
      <c r="AO352" s="299"/>
      <c r="AP352" s="299"/>
      <c r="AQ352" s="299"/>
      <c r="AR352" s="299"/>
      <c r="AS352" s="299"/>
      <c r="AT352" s="299"/>
      <c r="AU352" s="299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300"/>
      <c r="W353" s="300"/>
      <c r="X353" s="300"/>
      <c r="Y353" s="299"/>
      <c r="Z353" s="299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299"/>
      <c r="AM353" s="299"/>
      <c r="AN353" s="299"/>
      <c r="AO353" s="299"/>
      <c r="AP353" s="299"/>
      <c r="AQ353" s="299"/>
      <c r="AR353" s="299"/>
      <c r="AS353" s="299"/>
      <c r="AT353" s="299"/>
      <c r="AU353" s="299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300"/>
      <c r="W354" s="300"/>
      <c r="X354" s="300"/>
      <c r="Y354" s="299"/>
      <c r="Z354" s="299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299"/>
      <c r="AM354" s="299"/>
      <c r="AN354" s="299"/>
      <c r="AO354" s="299"/>
      <c r="AP354" s="299"/>
      <c r="AQ354" s="299"/>
      <c r="AR354" s="299"/>
      <c r="AS354" s="299"/>
      <c r="AT354" s="299"/>
      <c r="AU354" s="299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300"/>
      <c r="W355" s="300"/>
      <c r="X355" s="300"/>
      <c r="Y355" s="299"/>
      <c r="Z355" s="299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299"/>
      <c r="AM355" s="299"/>
      <c r="AN355" s="299"/>
      <c r="AO355" s="299"/>
      <c r="AP355" s="299"/>
      <c r="AQ355" s="299"/>
      <c r="AR355" s="299"/>
      <c r="AS355" s="299"/>
      <c r="AT355" s="299"/>
      <c r="AU355" s="299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300"/>
      <c r="W356" s="300"/>
      <c r="X356" s="300"/>
      <c r="Y356" s="299"/>
      <c r="Z356" s="299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299"/>
      <c r="AM356" s="299"/>
      <c r="AN356" s="299"/>
      <c r="AO356" s="299"/>
      <c r="AP356" s="299"/>
      <c r="AQ356" s="299"/>
      <c r="AR356" s="299"/>
      <c r="AS356" s="299"/>
      <c r="AT356" s="299"/>
      <c r="AU356" s="299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300"/>
      <c r="W357" s="300"/>
      <c r="X357" s="300"/>
      <c r="Y357" s="299"/>
      <c r="Z357" s="299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299"/>
      <c r="AM357" s="299"/>
      <c r="AN357" s="299"/>
      <c r="AO357" s="299"/>
      <c r="AP357" s="299"/>
      <c r="AQ357" s="299"/>
      <c r="AR357" s="299"/>
      <c r="AS357" s="299"/>
      <c r="AT357" s="299"/>
      <c r="AU357" s="299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300"/>
      <c r="W358" s="300"/>
      <c r="X358" s="300"/>
      <c r="Y358" s="299"/>
      <c r="Z358" s="299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299"/>
      <c r="AM358" s="299"/>
      <c r="AN358" s="299"/>
      <c r="AO358" s="299"/>
      <c r="AP358" s="299"/>
      <c r="AQ358" s="299"/>
      <c r="AR358" s="299"/>
      <c r="AS358" s="299"/>
      <c r="AT358" s="299"/>
      <c r="AU358" s="299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300"/>
      <c r="W359" s="300"/>
      <c r="X359" s="300"/>
      <c r="Y359" s="299"/>
      <c r="Z359" s="299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299"/>
      <c r="AM359" s="299"/>
      <c r="AN359" s="299"/>
      <c r="AO359" s="299"/>
      <c r="AP359" s="299"/>
      <c r="AQ359" s="299"/>
      <c r="AR359" s="299"/>
      <c r="AS359" s="299"/>
      <c r="AT359" s="299"/>
      <c r="AU359" s="299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300"/>
      <c r="W360" s="300"/>
      <c r="X360" s="300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299"/>
      <c r="AM360" s="299"/>
      <c r="AN360" s="299"/>
      <c r="AO360" s="299"/>
      <c r="AP360" s="299"/>
      <c r="AQ360" s="299"/>
      <c r="AR360" s="299"/>
      <c r="AS360" s="299"/>
      <c r="AT360" s="299"/>
      <c r="AU360" s="299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300"/>
      <c r="W361" s="300"/>
      <c r="X361" s="300"/>
      <c r="Y361" s="299"/>
      <c r="Z361" s="299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299"/>
      <c r="AM361" s="299"/>
      <c r="AN361" s="299"/>
      <c r="AO361" s="299"/>
      <c r="AP361" s="299"/>
      <c r="AQ361" s="299"/>
      <c r="AR361" s="299"/>
      <c r="AS361" s="299"/>
      <c r="AT361" s="299"/>
      <c r="AU361" s="299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300"/>
      <c r="W362" s="300"/>
      <c r="X362" s="300"/>
      <c r="Y362" s="299"/>
      <c r="Z362" s="299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299"/>
      <c r="AM362" s="299"/>
      <c r="AN362" s="299"/>
      <c r="AO362" s="299"/>
      <c r="AP362" s="299"/>
      <c r="AQ362" s="299"/>
      <c r="AR362" s="299"/>
      <c r="AS362" s="299"/>
      <c r="AT362" s="299"/>
      <c r="AU362" s="299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300"/>
      <c r="W363" s="300"/>
      <c r="X363" s="300"/>
      <c r="Y363" s="299"/>
      <c r="Z363" s="299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299"/>
      <c r="AM363" s="299"/>
      <c r="AN363" s="299"/>
      <c r="AO363" s="299"/>
      <c r="AP363" s="299"/>
      <c r="AQ363" s="299"/>
      <c r="AR363" s="299"/>
      <c r="AS363" s="299"/>
      <c r="AT363" s="299"/>
      <c r="AU363" s="299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300"/>
      <c r="W364" s="300"/>
      <c r="X364" s="300"/>
      <c r="Y364" s="299"/>
      <c r="Z364" s="299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299"/>
      <c r="AM364" s="299"/>
      <c r="AN364" s="299"/>
      <c r="AO364" s="299"/>
      <c r="AP364" s="299"/>
      <c r="AQ364" s="299"/>
      <c r="AR364" s="299"/>
      <c r="AS364" s="299"/>
      <c r="AT364" s="299"/>
      <c r="AU364" s="299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300"/>
      <c r="W365" s="300"/>
      <c r="X365" s="300"/>
      <c r="Y365" s="299"/>
      <c r="Z365" s="299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299"/>
      <c r="AM365" s="299"/>
      <c r="AN365" s="299"/>
      <c r="AO365" s="299"/>
      <c r="AP365" s="299"/>
      <c r="AQ365" s="299"/>
      <c r="AR365" s="299"/>
      <c r="AS365" s="299"/>
      <c r="AT365" s="299"/>
      <c r="AU365" s="299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300"/>
      <c r="W366" s="300"/>
      <c r="X366" s="300"/>
      <c r="Y366" s="299"/>
      <c r="Z366" s="299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299"/>
      <c r="AM366" s="299"/>
      <c r="AN366" s="299"/>
      <c r="AO366" s="299"/>
      <c r="AP366" s="299"/>
      <c r="AQ366" s="299"/>
      <c r="AR366" s="299"/>
      <c r="AS366" s="299"/>
      <c r="AT366" s="299"/>
      <c r="AU366" s="299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300"/>
      <c r="W367" s="300"/>
      <c r="X367" s="300"/>
      <c r="Y367" s="299"/>
      <c r="Z367" s="299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299"/>
      <c r="AM367" s="299"/>
      <c r="AN367" s="299"/>
      <c r="AO367" s="299"/>
      <c r="AP367" s="299"/>
      <c r="AQ367" s="299"/>
      <c r="AR367" s="299"/>
      <c r="AS367" s="299"/>
      <c r="AT367" s="299"/>
      <c r="AU367" s="299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300"/>
      <c r="W368" s="300"/>
      <c r="X368" s="300"/>
      <c r="Y368" s="299"/>
      <c r="Z368" s="299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299"/>
      <c r="AM368" s="299"/>
      <c r="AN368" s="299"/>
      <c r="AO368" s="299"/>
      <c r="AP368" s="299"/>
      <c r="AQ368" s="299"/>
      <c r="AR368" s="299"/>
      <c r="AS368" s="299"/>
      <c r="AT368" s="299"/>
      <c r="AU368" s="299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300"/>
      <c r="W369" s="300"/>
      <c r="X369" s="300"/>
      <c r="Y369" s="299"/>
      <c r="Z369" s="299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299"/>
      <c r="AM369" s="299"/>
      <c r="AN369" s="299"/>
      <c r="AO369" s="299"/>
      <c r="AP369" s="299"/>
      <c r="AQ369" s="299"/>
      <c r="AR369" s="299"/>
      <c r="AS369" s="299"/>
      <c r="AT369" s="299"/>
      <c r="AU369" s="299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300"/>
      <c r="W370" s="300"/>
      <c r="X370" s="300"/>
      <c r="Y370" s="299"/>
      <c r="Z370" s="299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299"/>
      <c r="AM370" s="299"/>
      <c r="AN370" s="299"/>
      <c r="AO370" s="299"/>
      <c r="AP370" s="299"/>
      <c r="AQ370" s="299"/>
      <c r="AR370" s="299"/>
      <c r="AS370" s="299"/>
      <c r="AT370" s="299"/>
      <c r="AU370" s="299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300"/>
      <c r="W371" s="300"/>
      <c r="X371" s="300"/>
      <c r="Y371" s="299"/>
      <c r="Z371" s="299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299"/>
      <c r="AM371" s="299"/>
      <c r="AN371" s="299"/>
      <c r="AO371" s="299"/>
      <c r="AP371" s="299"/>
      <c r="AQ371" s="299"/>
      <c r="AR371" s="299"/>
      <c r="AS371" s="299"/>
      <c r="AT371" s="299"/>
      <c r="AU371" s="299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300"/>
      <c r="W372" s="300"/>
      <c r="X372" s="300"/>
      <c r="Y372" s="299"/>
      <c r="Z372" s="299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299"/>
      <c r="AM372" s="299"/>
      <c r="AN372" s="299"/>
      <c r="AO372" s="299"/>
      <c r="AP372" s="299"/>
      <c r="AQ372" s="299"/>
      <c r="AR372" s="299"/>
      <c r="AS372" s="299"/>
      <c r="AT372" s="299"/>
      <c r="AU372" s="299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300"/>
      <c r="W373" s="300"/>
      <c r="X373" s="300"/>
      <c r="Y373" s="299"/>
      <c r="Z373" s="299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299"/>
      <c r="AM373" s="299"/>
      <c r="AN373" s="299"/>
      <c r="AO373" s="299"/>
      <c r="AP373" s="299"/>
      <c r="AQ373" s="299"/>
      <c r="AR373" s="299"/>
      <c r="AS373" s="299"/>
      <c r="AT373" s="299"/>
      <c r="AU373" s="299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300"/>
      <c r="W374" s="300"/>
      <c r="X374" s="300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299"/>
      <c r="AM374" s="299"/>
      <c r="AN374" s="299"/>
      <c r="AO374" s="299"/>
      <c r="AP374" s="299"/>
      <c r="AQ374" s="299"/>
      <c r="AR374" s="299"/>
      <c r="AS374" s="299"/>
      <c r="AT374" s="299"/>
      <c r="AU374" s="299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300"/>
      <c r="W375" s="300"/>
      <c r="X375" s="300"/>
      <c r="Y375" s="299"/>
      <c r="Z375" s="299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299"/>
      <c r="AM375" s="299"/>
      <c r="AN375" s="299"/>
      <c r="AO375" s="299"/>
      <c r="AP375" s="299"/>
      <c r="AQ375" s="299"/>
      <c r="AR375" s="299"/>
      <c r="AS375" s="299"/>
      <c r="AT375" s="299"/>
      <c r="AU375" s="299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300"/>
      <c r="W376" s="300"/>
      <c r="X376" s="300"/>
      <c r="Y376" s="299"/>
      <c r="Z376" s="299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299"/>
      <c r="AM376" s="299"/>
      <c r="AN376" s="299"/>
      <c r="AO376" s="299"/>
      <c r="AP376" s="299"/>
      <c r="AQ376" s="299"/>
      <c r="AR376" s="299"/>
      <c r="AS376" s="299"/>
      <c r="AT376" s="299"/>
      <c r="AU376" s="299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300"/>
      <c r="W377" s="300"/>
      <c r="X377" s="300"/>
      <c r="Y377" s="299"/>
      <c r="Z377" s="299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299"/>
      <c r="AM377" s="299"/>
      <c r="AN377" s="299"/>
      <c r="AO377" s="299"/>
      <c r="AP377" s="299"/>
      <c r="AQ377" s="299"/>
      <c r="AR377" s="299"/>
      <c r="AS377" s="299"/>
      <c r="AT377" s="299"/>
      <c r="AU377" s="299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300"/>
      <c r="W378" s="300"/>
      <c r="X378" s="300"/>
      <c r="Y378" s="299"/>
      <c r="Z378" s="299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299"/>
      <c r="AM378" s="299"/>
      <c r="AN378" s="299"/>
      <c r="AO378" s="299"/>
      <c r="AP378" s="299"/>
      <c r="AQ378" s="299"/>
      <c r="AR378" s="299"/>
      <c r="AS378" s="299"/>
      <c r="AT378" s="299"/>
      <c r="AU378" s="299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300"/>
      <c r="W379" s="300"/>
      <c r="X379" s="300"/>
      <c r="Y379" s="299"/>
      <c r="Z379" s="299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299"/>
      <c r="AM379" s="299"/>
      <c r="AN379" s="299"/>
      <c r="AO379" s="299"/>
      <c r="AP379" s="299"/>
      <c r="AQ379" s="299"/>
      <c r="AR379" s="299"/>
      <c r="AS379" s="299"/>
      <c r="AT379" s="299"/>
      <c r="AU379" s="299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300"/>
      <c r="W380" s="300"/>
      <c r="X380" s="300"/>
      <c r="Y380" s="299"/>
      <c r="Z380" s="299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299"/>
      <c r="AM380" s="299"/>
      <c r="AN380" s="299"/>
      <c r="AO380" s="299"/>
      <c r="AP380" s="299"/>
      <c r="AQ380" s="299"/>
      <c r="AR380" s="299"/>
      <c r="AS380" s="299"/>
      <c r="AT380" s="299"/>
      <c r="AU380" s="299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300"/>
      <c r="W381" s="300"/>
      <c r="X381" s="300"/>
      <c r="Y381" s="299"/>
      <c r="Z381" s="299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299"/>
      <c r="AM381" s="299"/>
      <c r="AN381" s="299"/>
      <c r="AO381" s="299"/>
      <c r="AP381" s="299"/>
      <c r="AQ381" s="299"/>
      <c r="AR381" s="299"/>
      <c r="AS381" s="299"/>
      <c r="AT381" s="299"/>
      <c r="AU381" s="299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300"/>
      <c r="W382" s="300"/>
      <c r="X382" s="300"/>
      <c r="Y382" s="299"/>
      <c r="Z382" s="299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299"/>
      <c r="AM382" s="299"/>
      <c r="AN382" s="299"/>
      <c r="AO382" s="299"/>
      <c r="AP382" s="299"/>
      <c r="AQ382" s="299"/>
      <c r="AR382" s="299"/>
      <c r="AS382" s="299"/>
      <c r="AT382" s="299"/>
      <c r="AU382" s="299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300"/>
      <c r="W383" s="300"/>
      <c r="X383" s="300"/>
      <c r="Y383" s="299"/>
      <c r="Z383" s="299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299"/>
      <c r="AM383" s="299"/>
      <c r="AN383" s="299"/>
      <c r="AO383" s="299"/>
      <c r="AP383" s="299"/>
      <c r="AQ383" s="299"/>
      <c r="AR383" s="299"/>
      <c r="AS383" s="299"/>
      <c r="AT383" s="299"/>
      <c r="AU383" s="299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300"/>
      <c r="W384" s="300"/>
      <c r="X384" s="300"/>
      <c r="Y384" s="299"/>
      <c r="Z384" s="299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299"/>
      <c r="AM384" s="299"/>
      <c r="AN384" s="299"/>
      <c r="AO384" s="299"/>
      <c r="AP384" s="299"/>
      <c r="AQ384" s="299"/>
      <c r="AR384" s="299"/>
      <c r="AS384" s="299"/>
      <c r="AT384" s="299"/>
      <c r="AU384" s="299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300"/>
      <c r="W385" s="300"/>
      <c r="X385" s="300"/>
      <c r="Y385" s="299"/>
      <c r="Z385" s="299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299"/>
      <c r="AM385" s="299"/>
      <c r="AN385" s="299"/>
      <c r="AO385" s="299"/>
      <c r="AP385" s="299"/>
      <c r="AQ385" s="299"/>
      <c r="AR385" s="299"/>
      <c r="AS385" s="299"/>
      <c r="AT385" s="299"/>
      <c r="AU385" s="299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300"/>
      <c r="W386" s="300"/>
      <c r="X386" s="300"/>
      <c r="Y386" s="299"/>
      <c r="Z386" s="299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299"/>
      <c r="AM386" s="299"/>
      <c r="AN386" s="299"/>
      <c r="AO386" s="299"/>
      <c r="AP386" s="299"/>
      <c r="AQ386" s="299"/>
      <c r="AR386" s="299"/>
      <c r="AS386" s="299"/>
      <c r="AT386" s="299"/>
      <c r="AU386" s="299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300"/>
      <c r="W387" s="300"/>
      <c r="X387" s="300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299"/>
      <c r="AM387" s="299"/>
      <c r="AN387" s="299"/>
      <c r="AO387" s="299"/>
      <c r="AP387" s="299"/>
      <c r="AQ387" s="299"/>
      <c r="AR387" s="299"/>
      <c r="AS387" s="299"/>
      <c r="AT387" s="299"/>
      <c r="AU387" s="299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300"/>
      <c r="W388" s="300"/>
      <c r="X388" s="300"/>
      <c r="Y388" s="299"/>
      <c r="Z388" s="299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299"/>
      <c r="AM388" s="299"/>
      <c r="AN388" s="299"/>
      <c r="AO388" s="299"/>
      <c r="AP388" s="299"/>
      <c r="AQ388" s="299"/>
      <c r="AR388" s="299"/>
      <c r="AS388" s="299"/>
      <c r="AT388" s="299"/>
      <c r="AU388" s="299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300"/>
      <c r="W389" s="300"/>
      <c r="X389" s="300"/>
      <c r="Y389" s="299"/>
      <c r="Z389" s="299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299"/>
      <c r="AM389" s="299"/>
      <c r="AN389" s="299"/>
      <c r="AO389" s="299"/>
      <c r="AP389" s="299"/>
      <c r="AQ389" s="299"/>
      <c r="AR389" s="299"/>
      <c r="AS389" s="299"/>
      <c r="AT389" s="299"/>
      <c r="AU389" s="299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300"/>
      <c r="W390" s="300"/>
      <c r="X390" s="300"/>
      <c r="Y390" s="299"/>
      <c r="Z390" s="299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299"/>
      <c r="AM390" s="299"/>
      <c r="AN390" s="299"/>
      <c r="AO390" s="299"/>
      <c r="AP390" s="299"/>
      <c r="AQ390" s="299"/>
      <c r="AR390" s="299"/>
      <c r="AS390" s="299"/>
      <c r="AT390" s="299"/>
      <c r="AU390" s="299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300"/>
      <c r="W391" s="300"/>
      <c r="X391" s="300"/>
      <c r="Y391" s="299"/>
      <c r="Z391" s="299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299"/>
      <c r="AM391" s="299"/>
      <c r="AN391" s="299"/>
      <c r="AO391" s="299"/>
      <c r="AP391" s="299"/>
      <c r="AQ391" s="299"/>
      <c r="AR391" s="299"/>
      <c r="AS391" s="299"/>
      <c r="AT391" s="299"/>
      <c r="AU391" s="299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300"/>
      <c r="W392" s="300"/>
      <c r="X392" s="300"/>
      <c r="Y392" s="299"/>
      <c r="Z392" s="299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299"/>
      <c r="AM392" s="299"/>
      <c r="AN392" s="299"/>
      <c r="AO392" s="299"/>
      <c r="AP392" s="299"/>
      <c r="AQ392" s="299"/>
      <c r="AR392" s="299"/>
      <c r="AS392" s="299"/>
      <c r="AT392" s="299"/>
      <c r="AU392" s="299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300"/>
      <c r="W393" s="300"/>
      <c r="X393" s="300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299"/>
      <c r="AM393" s="299"/>
      <c r="AN393" s="299"/>
      <c r="AO393" s="299"/>
      <c r="AP393" s="299"/>
      <c r="AQ393" s="299"/>
      <c r="AR393" s="299"/>
      <c r="AS393" s="299"/>
      <c r="AT393" s="299"/>
      <c r="AU393" s="299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300"/>
      <c r="W394" s="300"/>
      <c r="X394" s="300"/>
      <c r="Y394" s="299"/>
      <c r="Z394" s="299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299"/>
      <c r="AM394" s="299"/>
      <c r="AN394" s="299"/>
      <c r="AO394" s="299"/>
      <c r="AP394" s="299"/>
      <c r="AQ394" s="299"/>
      <c r="AR394" s="299"/>
      <c r="AS394" s="299"/>
      <c r="AT394" s="299"/>
      <c r="AU394" s="299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300"/>
      <c r="W395" s="300"/>
      <c r="X395" s="300"/>
      <c r="Y395" s="299"/>
      <c r="Z395" s="299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299"/>
      <c r="AM395" s="299"/>
      <c r="AN395" s="299"/>
      <c r="AO395" s="299"/>
      <c r="AP395" s="299"/>
      <c r="AQ395" s="299"/>
      <c r="AR395" s="299"/>
      <c r="AS395" s="299"/>
      <c r="AT395" s="299"/>
      <c r="AU395" s="299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300"/>
      <c r="W396" s="300"/>
      <c r="X396" s="300"/>
      <c r="Y396" s="299"/>
      <c r="Z396" s="299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299"/>
      <c r="AM396" s="299"/>
      <c r="AN396" s="299"/>
      <c r="AO396" s="299"/>
      <c r="AP396" s="299"/>
      <c r="AQ396" s="299"/>
      <c r="AR396" s="299"/>
      <c r="AS396" s="299"/>
      <c r="AT396" s="299"/>
      <c r="AU396" s="299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300"/>
      <c r="W397" s="300"/>
      <c r="X397" s="300"/>
      <c r="Y397" s="299"/>
      <c r="Z397" s="299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299"/>
      <c r="AM397" s="299"/>
      <c r="AN397" s="299"/>
      <c r="AO397" s="299"/>
      <c r="AP397" s="299"/>
      <c r="AQ397" s="299"/>
      <c r="AR397" s="299"/>
      <c r="AS397" s="299"/>
      <c r="AT397" s="299"/>
      <c r="AU397" s="299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300"/>
      <c r="W398" s="300"/>
      <c r="X398" s="300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299"/>
      <c r="AM398" s="299"/>
      <c r="AN398" s="299"/>
      <c r="AO398" s="299"/>
      <c r="AP398" s="299"/>
      <c r="AQ398" s="299"/>
      <c r="AR398" s="299"/>
      <c r="AS398" s="299"/>
      <c r="AT398" s="299"/>
      <c r="AU398" s="299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300"/>
      <c r="W399" s="300"/>
      <c r="X399" s="300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299"/>
      <c r="AM399" s="299"/>
      <c r="AN399" s="299"/>
      <c r="AO399" s="299"/>
      <c r="AP399" s="299"/>
      <c r="AQ399" s="299"/>
      <c r="AR399" s="299"/>
      <c r="AS399" s="299"/>
      <c r="AT399" s="299"/>
      <c r="AU399" s="299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300"/>
      <c r="W400" s="300"/>
      <c r="X400" s="300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299"/>
      <c r="AM400" s="299"/>
      <c r="AN400" s="299"/>
      <c r="AO400" s="299"/>
      <c r="AP400" s="299"/>
      <c r="AQ400" s="299"/>
      <c r="AR400" s="299"/>
      <c r="AS400" s="299"/>
      <c r="AT400" s="299"/>
      <c r="AU400" s="299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300"/>
      <c r="W401" s="300"/>
      <c r="X401" s="300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299"/>
      <c r="AM401" s="299"/>
      <c r="AN401" s="299"/>
      <c r="AO401" s="299"/>
      <c r="AP401" s="299"/>
      <c r="AQ401" s="299"/>
      <c r="AR401" s="299"/>
      <c r="AS401" s="299"/>
      <c r="AT401" s="299"/>
      <c r="AU401" s="299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300"/>
      <c r="W402" s="300"/>
      <c r="X402" s="300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299"/>
      <c r="AM402" s="299"/>
      <c r="AN402" s="299"/>
      <c r="AO402" s="299"/>
      <c r="AP402" s="299"/>
      <c r="AQ402" s="299"/>
      <c r="AR402" s="299"/>
      <c r="AS402" s="299"/>
      <c r="AT402" s="299"/>
      <c r="AU402" s="299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300"/>
      <c r="W403" s="300"/>
      <c r="X403" s="300"/>
      <c r="Y403" s="299"/>
      <c r="Z403" s="299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299"/>
      <c r="AM403" s="299"/>
      <c r="AN403" s="299"/>
      <c r="AO403" s="299"/>
      <c r="AP403" s="299"/>
      <c r="AQ403" s="299"/>
      <c r="AR403" s="299"/>
      <c r="AS403" s="299"/>
      <c r="AT403" s="299"/>
      <c r="AU403" s="299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300"/>
      <c r="W404" s="300"/>
      <c r="X404" s="300"/>
      <c r="Y404" s="299"/>
      <c r="Z404" s="299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299"/>
      <c r="AM404" s="299"/>
      <c r="AN404" s="299"/>
      <c r="AO404" s="299"/>
      <c r="AP404" s="299"/>
      <c r="AQ404" s="299"/>
      <c r="AR404" s="299"/>
      <c r="AS404" s="299"/>
      <c r="AT404" s="299"/>
      <c r="AU404" s="299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300"/>
      <c r="W405" s="300"/>
      <c r="X405" s="300"/>
      <c r="Y405" s="299"/>
      <c r="Z405" s="299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299"/>
      <c r="AM405" s="299"/>
      <c r="AN405" s="299"/>
      <c r="AO405" s="299"/>
      <c r="AP405" s="299"/>
      <c r="AQ405" s="299"/>
      <c r="AR405" s="299"/>
      <c r="AS405" s="299"/>
      <c r="AT405" s="299"/>
      <c r="AU405" s="299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300"/>
      <c r="W406" s="300"/>
      <c r="X406" s="300"/>
      <c r="Y406" s="299"/>
      <c r="Z406" s="299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299"/>
      <c r="AM406" s="299"/>
      <c r="AN406" s="299"/>
      <c r="AO406" s="299"/>
      <c r="AP406" s="299"/>
      <c r="AQ406" s="299"/>
      <c r="AR406" s="299"/>
      <c r="AS406" s="299"/>
      <c r="AT406" s="299"/>
      <c r="AU406" s="299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300"/>
      <c r="W407" s="300"/>
      <c r="X407" s="300"/>
      <c r="Y407" s="299"/>
      <c r="Z407" s="299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299"/>
      <c r="AM407" s="299"/>
      <c r="AN407" s="299"/>
      <c r="AO407" s="299"/>
      <c r="AP407" s="299"/>
      <c r="AQ407" s="299"/>
      <c r="AR407" s="299"/>
      <c r="AS407" s="299"/>
      <c r="AT407" s="299"/>
      <c r="AU407" s="299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300"/>
      <c r="W408" s="300"/>
      <c r="X408" s="300"/>
      <c r="Y408" s="299"/>
      <c r="Z408" s="299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299"/>
      <c r="AM408" s="299"/>
      <c r="AN408" s="299"/>
      <c r="AO408" s="299"/>
      <c r="AP408" s="299"/>
      <c r="AQ408" s="299"/>
      <c r="AR408" s="299"/>
      <c r="AS408" s="299"/>
      <c r="AT408" s="299"/>
      <c r="AU408" s="299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300"/>
      <c r="W409" s="300"/>
      <c r="X409" s="300"/>
      <c r="Y409" s="299"/>
      <c r="Z409" s="299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299"/>
      <c r="AM409" s="299"/>
      <c r="AN409" s="299"/>
      <c r="AO409" s="299"/>
      <c r="AP409" s="299"/>
      <c r="AQ409" s="299"/>
      <c r="AR409" s="299"/>
      <c r="AS409" s="299"/>
      <c r="AT409" s="299"/>
      <c r="AU409" s="299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300"/>
      <c r="W410" s="300"/>
      <c r="X410" s="300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299"/>
      <c r="AM410" s="299"/>
      <c r="AN410" s="299"/>
      <c r="AO410" s="299"/>
      <c r="AP410" s="299"/>
      <c r="AQ410" s="299"/>
      <c r="AR410" s="299"/>
      <c r="AS410" s="299"/>
      <c r="AT410" s="299"/>
      <c r="AU410" s="299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300"/>
      <c r="W411" s="300"/>
      <c r="X411" s="300"/>
      <c r="Y411" s="299"/>
      <c r="Z411" s="299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299"/>
      <c r="AM411" s="299"/>
      <c r="AN411" s="299"/>
      <c r="AO411" s="299"/>
      <c r="AP411" s="299"/>
      <c r="AQ411" s="299"/>
      <c r="AR411" s="299"/>
      <c r="AS411" s="299"/>
      <c r="AT411" s="299"/>
      <c r="AU411" s="299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300"/>
      <c r="W412" s="300"/>
      <c r="X412" s="300"/>
      <c r="Y412" s="299"/>
      <c r="Z412" s="299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299"/>
      <c r="AM412" s="299"/>
      <c r="AN412" s="299"/>
      <c r="AO412" s="299"/>
      <c r="AP412" s="299"/>
      <c r="AQ412" s="299"/>
      <c r="AR412" s="299"/>
      <c r="AS412" s="299"/>
      <c r="AT412" s="299"/>
      <c r="AU412" s="299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300"/>
      <c r="W413" s="300"/>
      <c r="X413" s="300"/>
      <c r="Y413" s="299"/>
      <c r="Z413" s="299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299"/>
      <c r="AM413" s="299"/>
      <c r="AN413" s="299"/>
      <c r="AO413" s="299"/>
      <c r="AP413" s="299"/>
      <c r="AQ413" s="299"/>
      <c r="AR413" s="299"/>
      <c r="AS413" s="299"/>
      <c r="AT413" s="299"/>
      <c r="AU413" s="299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300"/>
      <c r="W414" s="300"/>
      <c r="X414" s="300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299"/>
      <c r="AM414" s="299"/>
      <c r="AN414" s="299"/>
      <c r="AO414" s="299"/>
      <c r="AP414" s="299"/>
      <c r="AQ414" s="299"/>
      <c r="AR414" s="299"/>
      <c r="AS414" s="299"/>
      <c r="AT414" s="299"/>
      <c r="AU414" s="299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300"/>
      <c r="W415" s="300"/>
      <c r="X415" s="300"/>
      <c r="Y415" s="299"/>
      <c r="Z415" s="299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299"/>
      <c r="AM415" s="299"/>
      <c r="AN415" s="299"/>
      <c r="AO415" s="299"/>
      <c r="AP415" s="299"/>
      <c r="AQ415" s="299"/>
      <c r="AR415" s="299"/>
      <c r="AS415" s="299"/>
      <c r="AT415" s="299"/>
      <c r="AU415" s="299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300"/>
      <c r="W416" s="300"/>
      <c r="X416" s="300"/>
      <c r="Y416" s="299"/>
      <c r="Z416" s="299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299"/>
      <c r="AM416" s="299"/>
      <c r="AN416" s="299"/>
      <c r="AO416" s="299"/>
      <c r="AP416" s="299"/>
      <c r="AQ416" s="299"/>
      <c r="AR416" s="299"/>
      <c r="AS416" s="299"/>
      <c r="AT416" s="299"/>
      <c r="AU416" s="299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300"/>
      <c r="W417" s="300"/>
      <c r="X417" s="300"/>
      <c r="Y417" s="299"/>
      <c r="Z417" s="299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299"/>
      <c r="AM417" s="299"/>
      <c r="AN417" s="299"/>
      <c r="AO417" s="299"/>
      <c r="AP417" s="299"/>
      <c r="AQ417" s="299"/>
      <c r="AR417" s="299"/>
      <c r="AS417" s="299"/>
      <c r="AT417" s="299"/>
      <c r="AU417" s="299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300"/>
      <c r="W418" s="300"/>
      <c r="X418" s="300"/>
      <c r="Y418" s="299"/>
      <c r="Z418" s="299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299"/>
      <c r="AM418" s="299"/>
      <c r="AN418" s="299"/>
      <c r="AO418" s="299"/>
      <c r="AP418" s="299"/>
      <c r="AQ418" s="299"/>
      <c r="AR418" s="299"/>
      <c r="AS418" s="299"/>
      <c r="AT418" s="299"/>
      <c r="AU418" s="299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300"/>
      <c r="W419" s="300"/>
      <c r="X419" s="300"/>
      <c r="Y419" s="299"/>
      <c r="Z419" s="299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299"/>
      <c r="AM419" s="299"/>
      <c r="AN419" s="299"/>
      <c r="AO419" s="299"/>
      <c r="AP419" s="299"/>
      <c r="AQ419" s="299"/>
      <c r="AR419" s="299"/>
      <c r="AS419" s="299"/>
      <c r="AT419" s="299"/>
      <c r="AU419" s="299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300"/>
      <c r="W420" s="300"/>
      <c r="X420" s="300"/>
      <c r="Y420" s="299"/>
      <c r="Z420" s="299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299"/>
      <c r="AM420" s="299"/>
      <c r="AN420" s="299"/>
      <c r="AO420" s="299"/>
      <c r="AP420" s="299"/>
      <c r="AQ420" s="299"/>
      <c r="AR420" s="299"/>
      <c r="AS420" s="299"/>
      <c r="AT420" s="299"/>
      <c r="AU420" s="299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300"/>
      <c r="W421" s="300"/>
      <c r="X421" s="300"/>
      <c r="Y421" s="299"/>
      <c r="Z421" s="299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299"/>
      <c r="AM421" s="299"/>
      <c r="AN421" s="299"/>
      <c r="AO421" s="299"/>
      <c r="AP421" s="299"/>
      <c r="AQ421" s="299"/>
      <c r="AR421" s="299"/>
      <c r="AS421" s="299"/>
      <c r="AT421" s="299"/>
      <c r="AU421" s="299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300"/>
      <c r="W422" s="300"/>
      <c r="X422" s="300"/>
      <c r="Y422" s="299"/>
      <c r="Z422" s="299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299"/>
      <c r="AM422" s="299"/>
      <c r="AN422" s="299"/>
      <c r="AO422" s="299"/>
      <c r="AP422" s="299"/>
      <c r="AQ422" s="299"/>
      <c r="AR422" s="299"/>
      <c r="AS422" s="299"/>
      <c r="AT422" s="299"/>
      <c r="AU422" s="299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300"/>
      <c r="W423" s="300"/>
      <c r="X423" s="300"/>
      <c r="Y423" s="299"/>
      <c r="Z423" s="299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299"/>
      <c r="AM423" s="299"/>
      <c r="AN423" s="299"/>
      <c r="AO423" s="299"/>
      <c r="AP423" s="299"/>
      <c r="AQ423" s="299"/>
      <c r="AR423" s="299"/>
      <c r="AS423" s="299"/>
      <c r="AT423" s="299"/>
      <c r="AU423" s="299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300"/>
      <c r="W424" s="300"/>
      <c r="X424" s="300"/>
      <c r="Y424" s="299"/>
      <c r="Z424" s="299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299"/>
      <c r="AM424" s="299"/>
      <c r="AN424" s="299"/>
      <c r="AO424" s="299"/>
      <c r="AP424" s="299"/>
      <c r="AQ424" s="299"/>
      <c r="AR424" s="299"/>
      <c r="AS424" s="299"/>
      <c r="AT424" s="299"/>
      <c r="AU424" s="299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300"/>
      <c r="W425" s="300"/>
      <c r="X425" s="300"/>
      <c r="Y425" s="299"/>
      <c r="Z425" s="299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299"/>
      <c r="AM425" s="299"/>
      <c r="AN425" s="299"/>
      <c r="AO425" s="299"/>
      <c r="AP425" s="299"/>
      <c r="AQ425" s="299"/>
      <c r="AR425" s="299"/>
      <c r="AS425" s="299"/>
      <c r="AT425" s="299"/>
      <c r="AU425" s="299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300"/>
      <c r="W426" s="300"/>
      <c r="X426" s="300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299"/>
      <c r="AM426" s="299"/>
      <c r="AN426" s="299"/>
      <c r="AO426" s="299"/>
      <c r="AP426" s="299"/>
      <c r="AQ426" s="299"/>
      <c r="AR426" s="299"/>
      <c r="AS426" s="299"/>
      <c r="AT426" s="299"/>
      <c r="AU426" s="299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300"/>
      <c r="W427" s="300"/>
      <c r="X427" s="300"/>
      <c r="Y427" s="299"/>
      <c r="Z427" s="299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299"/>
      <c r="AM427" s="299"/>
      <c r="AN427" s="299"/>
      <c r="AO427" s="299"/>
      <c r="AP427" s="299"/>
      <c r="AQ427" s="299"/>
      <c r="AR427" s="299"/>
      <c r="AS427" s="299"/>
      <c r="AT427" s="299"/>
      <c r="AU427" s="299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300"/>
      <c r="W428" s="300"/>
      <c r="X428" s="300"/>
      <c r="Y428" s="299"/>
      <c r="Z428" s="299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299"/>
      <c r="AM428" s="299"/>
      <c r="AN428" s="299"/>
      <c r="AO428" s="299"/>
      <c r="AP428" s="299"/>
      <c r="AQ428" s="299"/>
      <c r="AR428" s="299"/>
      <c r="AS428" s="299"/>
      <c r="AT428" s="299"/>
      <c r="AU428" s="299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300"/>
      <c r="W429" s="300"/>
      <c r="X429" s="300"/>
      <c r="Y429" s="299"/>
      <c r="Z429" s="299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299"/>
      <c r="AM429" s="299"/>
      <c r="AN429" s="299"/>
      <c r="AO429" s="299"/>
      <c r="AP429" s="299"/>
      <c r="AQ429" s="299"/>
      <c r="AR429" s="299"/>
      <c r="AS429" s="299"/>
      <c r="AT429" s="299"/>
      <c r="AU429" s="299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300"/>
      <c r="W430" s="300"/>
      <c r="X430" s="300"/>
      <c r="Y430" s="299"/>
      <c r="Z430" s="299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299"/>
      <c r="AM430" s="299"/>
      <c r="AN430" s="299"/>
      <c r="AO430" s="299"/>
      <c r="AP430" s="299"/>
      <c r="AQ430" s="299"/>
      <c r="AR430" s="299"/>
      <c r="AS430" s="299"/>
      <c r="AT430" s="299"/>
      <c r="AU430" s="299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300"/>
      <c r="W431" s="300"/>
      <c r="X431" s="300"/>
      <c r="Y431" s="299"/>
      <c r="Z431" s="299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299"/>
      <c r="AM431" s="299"/>
      <c r="AN431" s="299"/>
      <c r="AO431" s="299"/>
      <c r="AP431" s="299"/>
      <c r="AQ431" s="299"/>
      <c r="AR431" s="299"/>
      <c r="AS431" s="299"/>
      <c r="AT431" s="299"/>
      <c r="AU431" s="299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300"/>
      <c r="W432" s="300"/>
      <c r="X432" s="300"/>
      <c r="Y432" s="299"/>
      <c r="Z432" s="299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299"/>
      <c r="AM432" s="299"/>
      <c r="AN432" s="299"/>
      <c r="AO432" s="299"/>
      <c r="AP432" s="299"/>
      <c r="AQ432" s="299"/>
      <c r="AR432" s="299"/>
      <c r="AS432" s="299"/>
      <c r="AT432" s="299"/>
      <c r="AU432" s="299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300"/>
      <c r="W433" s="300"/>
      <c r="X433" s="300"/>
      <c r="Y433" s="299"/>
      <c r="Z433" s="299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299"/>
      <c r="AM433" s="299"/>
      <c r="AN433" s="299"/>
      <c r="AO433" s="299"/>
      <c r="AP433" s="299"/>
      <c r="AQ433" s="299"/>
      <c r="AR433" s="299"/>
      <c r="AS433" s="299"/>
      <c r="AT433" s="299"/>
      <c r="AU433" s="299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300"/>
      <c r="W434" s="300"/>
      <c r="X434" s="300"/>
      <c r="Y434" s="299"/>
      <c r="Z434" s="299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299"/>
      <c r="AM434" s="299"/>
      <c r="AN434" s="299"/>
      <c r="AO434" s="299"/>
      <c r="AP434" s="299"/>
      <c r="AQ434" s="299"/>
      <c r="AR434" s="299"/>
      <c r="AS434" s="299"/>
      <c r="AT434" s="299"/>
      <c r="AU434" s="299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300"/>
      <c r="W435" s="300"/>
      <c r="X435" s="300"/>
      <c r="Y435" s="299"/>
      <c r="Z435" s="299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299"/>
      <c r="AM435" s="299"/>
      <c r="AN435" s="299"/>
      <c r="AO435" s="299"/>
      <c r="AP435" s="299"/>
      <c r="AQ435" s="299"/>
      <c r="AR435" s="299"/>
      <c r="AS435" s="299"/>
      <c r="AT435" s="299"/>
      <c r="AU435" s="299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300"/>
      <c r="W436" s="300"/>
      <c r="X436" s="300"/>
      <c r="Y436" s="299"/>
      <c r="Z436" s="299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299"/>
      <c r="AM436" s="299"/>
      <c r="AN436" s="299"/>
      <c r="AO436" s="299"/>
      <c r="AP436" s="299"/>
      <c r="AQ436" s="299"/>
      <c r="AR436" s="299"/>
      <c r="AS436" s="299"/>
      <c r="AT436" s="299"/>
      <c r="AU436" s="299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300"/>
      <c r="W437" s="300"/>
      <c r="X437" s="300"/>
      <c r="Y437" s="299"/>
      <c r="Z437" s="299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299"/>
      <c r="AM437" s="299"/>
      <c r="AN437" s="299"/>
      <c r="AO437" s="299"/>
      <c r="AP437" s="299"/>
      <c r="AQ437" s="299"/>
      <c r="AR437" s="299"/>
      <c r="AS437" s="299"/>
      <c r="AT437" s="299"/>
      <c r="AU437" s="299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300"/>
      <c r="W438" s="300"/>
      <c r="X438" s="300"/>
      <c r="Y438" s="299"/>
      <c r="Z438" s="299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299"/>
      <c r="AM438" s="299"/>
      <c r="AN438" s="299"/>
      <c r="AO438" s="299"/>
      <c r="AP438" s="299"/>
      <c r="AQ438" s="299"/>
      <c r="AR438" s="299"/>
      <c r="AS438" s="299"/>
      <c r="AT438" s="299"/>
      <c r="AU438" s="299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300"/>
      <c r="W439" s="300"/>
      <c r="X439" s="300"/>
      <c r="Y439" s="299"/>
      <c r="Z439" s="299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299"/>
      <c r="AM439" s="299"/>
      <c r="AN439" s="299"/>
      <c r="AO439" s="299"/>
      <c r="AP439" s="299"/>
      <c r="AQ439" s="299"/>
      <c r="AR439" s="299"/>
      <c r="AS439" s="299"/>
      <c r="AT439" s="299"/>
      <c r="AU439" s="299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300"/>
      <c r="W440" s="300"/>
      <c r="X440" s="300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299"/>
      <c r="AM440" s="299"/>
      <c r="AN440" s="299"/>
      <c r="AO440" s="299"/>
      <c r="AP440" s="299"/>
      <c r="AQ440" s="299"/>
      <c r="AR440" s="299"/>
      <c r="AS440" s="299"/>
      <c r="AT440" s="299"/>
      <c r="AU440" s="299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300"/>
      <c r="W441" s="300"/>
      <c r="X441" s="300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299"/>
      <c r="AM441" s="299"/>
      <c r="AN441" s="299"/>
      <c r="AO441" s="299"/>
      <c r="AP441" s="299"/>
      <c r="AQ441" s="299"/>
      <c r="AR441" s="299"/>
      <c r="AS441" s="299"/>
      <c r="AT441" s="299"/>
      <c r="AU441" s="299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300"/>
      <c r="W442" s="300"/>
      <c r="X442" s="300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299"/>
      <c r="AM442" s="299"/>
      <c r="AN442" s="299"/>
      <c r="AO442" s="299"/>
      <c r="AP442" s="299"/>
      <c r="AQ442" s="299"/>
      <c r="AR442" s="299"/>
      <c r="AS442" s="299"/>
      <c r="AT442" s="299"/>
      <c r="AU442" s="299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300"/>
      <c r="W443" s="300"/>
      <c r="X443" s="300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299"/>
      <c r="AM443" s="299"/>
      <c r="AN443" s="299"/>
      <c r="AO443" s="299"/>
      <c r="AP443" s="299"/>
      <c r="AQ443" s="299"/>
      <c r="AR443" s="299"/>
      <c r="AS443" s="299"/>
      <c r="AT443" s="299"/>
      <c r="AU443" s="299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300"/>
      <c r="W444" s="300"/>
      <c r="X444" s="300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299"/>
      <c r="AM444" s="299"/>
      <c r="AN444" s="299"/>
      <c r="AO444" s="299"/>
      <c r="AP444" s="299"/>
      <c r="AQ444" s="299"/>
      <c r="AR444" s="299"/>
      <c r="AS444" s="299"/>
      <c r="AT444" s="299"/>
      <c r="AU444" s="299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300"/>
      <c r="W445" s="300"/>
      <c r="X445" s="300"/>
      <c r="Y445" s="299"/>
      <c r="Z445" s="299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299"/>
      <c r="AM445" s="299"/>
      <c r="AN445" s="299"/>
      <c r="AO445" s="299"/>
      <c r="AP445" s="299"/>
      <c r="AQ445" s="299"/>
      <c r="AR445" s="299"/>
      <c r="AS445" s="299"/>
      <c r="AT445" s="299"/>
      <c r="AU445" s="299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300"/>
      <c r="W446" s="300"/>
      <c r="X446" s="300"/>
      <c r="Y446" s="299"/>
      <c r="Z446" s="299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299"/>
      <c r="AM446" s="299"/>
      <c r="AN446" s="299"/>
      <c r="AO446" s="299"/>
      <c r="AP446" s="299"/>
      <c r="AQ446" s="299"/>
      <c r="AR446" s="299"/>
      <c r="AS446" s="299"/>
      <c r="AT446" s="299"/>
      <c r="AU446" s="299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300"/>
      <c r="W447" s="300"/>
      <c r="X447" s="300"/>
      <c r="Y447" s="299"/>
      <c r="Z447" s="299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299"/>
      <c r="AM447" s="299"/>
      <c r="AN447" s="299"/>
      <c r="AO447" s="299"/>
      <c r="AP447" s="299"/>
      <c r="AQ447" s="299"/>
      <c r="AR447" s="299"/>
      <c r="AS447" s="299"/>
      <c r="AT447" s="299"/>
      <c r="AU447" s="299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300"/>
      <c r="W448" s="300"/>
      <c r="X448" s="300"/>
      <c r="Y448" s="299"/>
      <c r="Z448" s="299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299"/>
      <c r="AM448" s="299"/>
      <c r="AN448" s="299"/>
      <c r="AO448" s="299"/>
      <c r="AP448" s="299"/>
      <c r="AQ448" s="299"/>
      <c r="AR448" s="299"/>
      <c r="AS448" s="299"/>
      <c r="AT448" s="299"/>
      <c r="AU448" s="299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300"/>
      <c r="W449" s="300"/>
      <c r="X449" s="300"/>
      <c r="Y449" s="299"/>
      <c r="Z449" s="299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299"/>
      <c r="AM449" s="299"/>
      <c r="AN449" s="299"/>
      <c r="AO449" s="299"/>
      <c r="AP449" s="299"/>
      <c r="AQ449" s="299"/>
      <c r="AR449" s="299"/>
      <c r="AS449" s="299"/>
      <c r="AT449" s="299"/>
      <c r="AU449" s="299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300"/>
      <c r="W450" s="300"/>
      <c r="X450" s="300"/>
      <c r="Y450" s="299"/>
      <c r="Z450" s="299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299"/>
      <c r="AM450" s="299"/>
      <c r="AN450" s="299"/>
      <c r="AO450" s="299"/>
      <c r="AP450" s="299"/>
      <c r="AQ450" s="299"/>
      <c r="AR450" s="299"/>
      <c r="AS450" s="299"/>
      <c r="AT450" s="299"/>
      <c r="AU450" s="299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300"/>
      <c r="W451" s="300"/>
      <c r="X451" s="300"/>
      <c r="Y451" s="299"/>
      <c r="Z451" s="299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299"/>
      <c r="AM451" s="299"/>
      <c r="AN451" s="299"/>
      <c r="AO451" s="299"/>
      <c r="AP451" s="299"/>
      <c r="AQ451" s="299"/>
      <c r="AR451" s="299"/>
      <c r="AS451" s="299"/>
      <c r="AT451" s="299"/>
      <c r="AU451" s="299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300"/>
      <c r="W452" s="300"/>
      <c r="X452" s="300"/>
      <c r="Y452" s="299"/>
      <c r="Z452" s="299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299"/>
      <c r="AM452" s="299"/>
      <c r="AN452" s="299"/>
      <c r="AO452" s="299"/>
      <c r="AP452" s="299"/>
      <c r="AQ452" s="299"/>
      <c r="AR452" s="299"/>
      <c r="AS452" s="299"/>
      <c r="AT452" s="299"/>
      <c r="AU452" s="299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300"/>
      <c r="W453" s="300"/>
      <c r="X453" s="300"/>
      <c r="Y453" s="299"/>
      <c r="Z453" s="299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299"/>
      <c r="AM453" s="299"/>
      <c r="AN453" s="299"/>
      <c r="AO453" s="299"/>
      <c r="AP453" s="299"/>
      <c r="AQ453" s="299"/>
      <c r="AR453" s="299"/>
      <c r="AS453" s="299"/>
      <c r="AT453" s="299"/>
      <c r="AU453" s="299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300"/>
      <c r="W454" s="300"/>
      <c r="X454" s="300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299"/>
      <c r="AM454" s="299"/>
      <c r="AN454" s="299"/>
      <c r="AO454" s="299"/>
      <c r="AP454" s="299"/>
      <c r="AQ454" s="299"/>
      <c r="AR454" s="299"/>
      <c r="AS454" s="299"/>
      <c r="AT454" s="299"/>
      <c r="AU454" s="299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300"/>
      <c r="W455" s="300"/>
      <c r="X455" s="300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299"/>
      <c r="AM455" s="299"/>
      <c r="AN455" s="299"/>
      <c r="AO455" s="299"/>
      <c r="AP455" s="299"/>
      <c r="AQ455" s="299"/>
      <c r="AR455" s="299"/>
      <c r="AS455" s="299"/>
      <c r="AT455" s="299"/>
      <c r="AU455" s="299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300"/>
      <c r="W456" s="300"/>
      <c r="X456" s="300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299"/>
      <c r="AM456" s="299"/>
      <c r="AN456" s="299"/>
      <c r="AO456" s="299"/>
      <c r="AP456" s="299"/>
      <c r="AQ456" s="299"/>
      <c r="AR456" s="299"/>
      <c r="AS456" s="299"/>
      <c r="AT456" s="299"/>
      <c r="AU456" s="299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300"/>
      <c r="W457" s="300"/>
      <c r="X457" s="300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299"/>
      <c r="AM457" s="299"/>
      <c r="AN457" s="299"/>
      <c r="AO457" s="299"/>
      <c r="AP457" s="299"/>
      <c r="AQ457" s="299"/>
      <c r="AR457" s="299"/>
      <c r="AS457" s="299"/>
      <c r="AT457" s="299"/>
      <c r="AU457" s="299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300"/>
      <c r="W458" s="300"/>
      <c r="X458" s="300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299"/>
      <c r="AM458" s="299"/>
      <c r="AN458" s="299"/>
      <c r="AO458" s="299"/>
      <c r="AP458" s="299"/>
      <c r="AQ458" s="299"/>
      <c r="AR458" s="299"/>
      <c r="AS458" s="299"/>
      <c r="AT458" s="299"/>
      <c r="AU458" s="299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300"/>
      <c r="W459" s="300"/>
      <c r="X459" s="300"/>
      <c r="Y459" s="299"/>
      <c r="Z459" s="299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299"/>
      <c r="AM459" s="299"/>
      <c r="AN459" s="299"/>
      <c r="AO459" s="299"/>
      <c r="AP459" s="299"/>
      <c r="AQ459" s="299"/>
      <c r="AR459" s="299"/>
      <c r="AS459" s="299"/>
      <c r="AT459" s="299"/>
      <c r="AU459" s="299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300"/>
      <c r="W460" s="300"/>
      <c r="X460" s="300"/>
      <c r="Y460" s="299"/>
      <c r="Z460" s="299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299"/>
      <c r="AM460" s="299"/>
      <c r="AN460" s="299"/>
      <c r="AO460" s="299"/>
      <c r="AP460" s="299"/>
      <c r="AQ460" s="299"/>
      <c r="AR460" s="299"/>
      <c r="AS460" s="299"/>
      <c r="AT460" s="299"/>
      <c r="AU460" s="299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300"/>
      <c r="W461" s="300"/>
      <c r="X461" s="300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299"/>
      <c r="AM461" s="299"/>
      <c r="AN461" s="299"/>
      <c r="AO461" s="299"/>
      <c r="AP461" s="299"/>
      <c r="AQ461" s="299"/>
      <c r="AR461" s="299"/>
      <c r="AS461" s="299"/>
      <c r="AT461" s="299"/>
      <c r="AU461" s="299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300"/>
      <c r="W462" s="300"/>
      <c r="X462" s="300"/>
      <c r="Y462" s="299"/>
      <c r="Z462" s="299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299"/>
      <c r="AM462" s="299"/>
      <c r="AN462" s="299"/>
      <c r="AO462" s="299"/>
      <c r="AP462" s="299"/>
      <c r="AQ462" s="299"/>
      <c r="AR462" s="299"/>
      <c r="AS462" s="299"/>
      <c r="AT462" s="299"/>
      <c r="AU462" s="299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300"/>
      <c r="W463" s="300"/>
      <c r="X463" s="300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299"/>
      <c r="AM463" s="299"/>
      <c r="AN463" s="299"/>
      <c r="AO463" s="299"/>
      <c r="AP463" s="299"/>
      <c r="AQ463" s="299"/>
      <c r="AR463" s="299"/>
      <c r="AS463" s="299"/>
      <c r="AT463" s="299"/>
      <c r="AU463" s="299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300"/>
      <c r="W464" s="300"/>
      <c r="X464" s="300"/>
      <c r="Y464" s="299"/>
      <c r="Z464" s="299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299"/>
      <c r="AM464" s="299"/>
      <c r="AN464" s="299"/>
      <c r="AO464" s="299"/>
      <c r="AP464" s="299"/>
      <c r="AQ464" s="299"/>
      <c r="AR464" s="299"/>
      <c r="AS464" s="299"/>
      <c r="AT464" s="299"/>
      <c r="AU464" s="299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300"/>
      <c r="W465" s="300"/>
      <c r="X465" s="300"/>
      <c r="Y465" s="299"/>
      <c r="Z465" s="299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299"/>
      <c r="AM465" s="299"/>
      <c r="AN465" s="299"/>
      <c r="AO465" s="299"/>
      <c r="AP465" s="299"/>
      <c r="AQ465" s="299"/>
      <c r="AR465" s="299"/>
      <c r="AS465" s="299"/>
      <c r="AT465" s="299"/>
      <c r="AU465" s="299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300"/>
      <c r="W466" s="300"/>
      <c r="X466" s="300"/>
      <c r="Y466" s="299"/>
      <c r="Z466" s="299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299"/>
      <c r="AM466" s="299"/>
      <c r="AN466" s="299"/>
      <c r="AO466" s="299"/>
      <c r="AP466" s="299"/>
      <c r="AQ466" s="299"/>
      <c r="AR466" s="299"/>
      <c r="AS466" s="299"/>
      <c r="AT466" s="299"/>
      <c r="AU466" s="299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300"/>
      <c r="W467" s="300"/>
      <c r="X467" s="300"/>
      <c r="Y467" s="299"/>
      <c r="Z467" s="299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299"/>
      <c r="AM467" s="299"/>
      <c r="AN467" s="299"/>
      <c r="AO467" s="299"/>
      <c r="AP467" s="299"/>
      <c r="AQ467" s="299"/>
      <c r="AR467" s="299"/>
      <c r="AS467" s="299"/>
      <c r="AT467" s="299"/>
      <c r="AU467" s="299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300"/>
      <c r="W468" s="300"/>
      <c r="X468" s="300"/>
      <c r="Y468" s="299"/>
      <c r="Z468" s="299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299"/>
      <c r="AM468" s="299"/>
      <c r="AN468" s="299"/>
      <c r="AO468" s="299"/>
      <c r="AP468" s="299"/>
      <c r="AQ468" s="299"/>
      <c r="AR468" s="299"/>
      <c r="AS468" s="299"/>
      <c r="AT468" s="299"/>
      <c r="AU468" s="299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300"/>
      <c r="W469" s="300"/>
      <c r="X469" s="300"/>
      <c r="Y469" s="299"/>
      <c r="Z469" s="299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299"/>
      <c r="AM469" s="299"/>
      <c r="AN469" s="299"/>
      <c r="AO469" s="299"/>
      <c r="AP469" s="299"/>
      <c r="AQ469" s="299"/>
      <c r="AR469" s="299"/>
      <c r="AS469" s="299"/>
      <c r="AT469" s="299"/>
      <c r="AU469" s="299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300"/>
      <c r="W470" s="300"/>
      <c r="X470" s="300"/>
      <c r="Y470" s="299"/>
      <c r="Z470" s="299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299"/>
      <c r="AM470" s="299"/>
      <c r="AN470" s="299"/>
      <c r="AO470" s="299"/>
      <c r="AP470" s="299"/>
      <c r="AQ470" s="299"/>
      <c r="AR470" s="299"/>
      <c r="AS470" s="299"/>
      <c r="AT470" s="299"/>
      <c r="AU470" s="299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300"/>
      <c r="W471" s="300"/>
      <c r="X471" s="300"/>
      <c r="Y471" s="299"/>
      <c r="Z471" s="299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299"/>
      <c r="AM471" s="299"/>
      <c r="AN471" s="299"/>
      <c r="AO471" s="299"/>
      <c r="AP471" s="299"/>
      <c r="AQ471" s="299"/>
      <c r="AR471" s="299"/>
      <c r="AS471" s="299"/>
      <c r="AT471" s="299"/>
      <c r="AU471" s="299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300"/>
      <c r="W472" s="300"/>
      <c r="X472" s="300"/>
      <c r="Y472" s="299"/>
      <c r="Z472" s="299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299"/>
      <c r="AM472" s="299"/>
      <c r="AN472" s="299"/>
      <c r="AO472" s="299"/>
      <c r="AP472" s="299"/>
      <c r="AQ472" s="299"/>
      <c r="AR472" s="299"/>
      <c r="AS472" s="299"/>
      <c r="AT472" s="299"/>
      <c r="AU472" s="299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300"/>
      <c r="W473" s="300"/>
      <c r="X473" s="300"/>
      <c r="Y473" s="299"/>
      <c r="Z473" s="299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299"/>
      <c r="AM473" s="299"/>
      <c r="AN473" s="299"/>
      <c r="AO473" s="299"/>
      <c r="AP473" s="299"/>
      <c r="AQ473" s="299"/>
      <c r="AR473" s="299"/>
      <c r="AS473" s="299"/>
      <c r="AT473" s="299"/>
      <c r="AU473" s="299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300"/>
      <c r="W474" s="300"/>
      <c r="X474" s="300"/>
      <c r="Y474" s="299"/>
      <c r="Z474" s="299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299"/>
      <c r="AM474" s="299"/>
      <c r="AN474" s="299"/>
      <c r="AO474" s="299"/>
      <c r="AP474" s="299"/>
      <c r="AQ474" s="299"/>
      <c r="AR474" s="299"/>
      <c r="AS474" s="299"/>
      <c r="AT474" s="299"/>
      <c r="AU474" s="299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300"/>
      <c r="W475" s="300"/>
      <c r="X475" s="300"/>
      <c r="Y475" s="299"/>
      <c r="Z475" s="299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299"/>
      <c r="AM475" s="299"/>
      <c r="AN475" s="299"/>
      <c r="AO475" s="299"/>
      <c r="AP475" s="299"/>
      <c r="AQ475" s="299"/>
      <c r="AR475" s="299"/>
      <c r="AS475" s="299"/>
      <c r="AT475" s="299"/>
      <c r="AU475" s="299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300"/>
      <c r="W476" s="300"/>
      <c r="X476" s="300"/>
      <c r="Y476" s="299"/>
      <c r="Z476" s="299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299"/>
      <c r="AM476" s="299"/>
      <c r="AN476" s="299"/>
      <c r="AO476" s="299"/>
      <c r="AP476" s="299"/>
      <c r="AQ476" s="299"/>
      <c r="AR476" s="299"/>
      <c r="AS476" s="299"/>
      <c r="AT476" s="299"/>
      <c r="AU476" s="299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300"/>
      <c r="W477" s="300"/>
      <c r="X477" s="300"/>
      <c r="Y477" s="299"/>
      <c r="Z477" s="299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299"/>
      <c r="AM477" s="299"/>
      <c r="AN477" s="299"/>
      <c r="AO477" s="299"/>
      <c r="AP477" s="299"/>
      <c r="AQ477" s="299"/>
      <c r="AR477" s="299"/>
      <c r="AS477" s="299"/>
      <c r="AT477" s="299"/>
      <c r="AU477" s="299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300"/>
      <c r="W478" s="300"/>
      <c r="X478" s="300"/>
      <c r="Y478" s="299"/>
      <c r="Z478" s="299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299"/>
      <c r="AM478" s="299"/>
      <c r="AN478" s="299"/>
      <c r="AO478" s="299"/>
      <c r="AP478" s="299"/>
      <c r="AQ478" s="299"/>
      <c r="AR478" s="299"/>
      <c r="AS478" s="299"/>
      <c r="AT478" s="299"/>
      <c r="AU478" s="299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300"/>
      <c r="W479" s="300"/>
      <c r="X479" s="300"/>
      <c r="Y479" s="299"/>
      <c r="Z479" s="299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299"/>
      <c r="AM479" s="299"/>
      <c r="AN479" s="299"/>
      <c r="AO479" s="299"/>
      <c r="AP479" s="299"/>
      <c r="AQ479" s="299"/>
      <c r="AR479" s="299"/>
      <c r="AS479" s="299"/>
      <c r="AT479" s="299"/>
      <c r="AU479" s="299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300"/>
      <c r="W480" s="300"/>
      <c r="X480" s="300"/>
      <c r="Y480" s="299"/>
      <c r="Z480" s="299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299"/>
      <c r="AM480" s="299"/>
      <c r="AN480" s="299"/>
      <c r="AO480" s="299"/>
      <c r="AP480" s="299"/>
      <c r="AQ480" s="299"/>
      <c r="AR480" s="299"/>
      <c r="AS480" s="299"/>
      <c r="AT480" s="299"/>
      <c r="AU480" s="299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300"/>
      <c r="W481" s="300"/>
      <c r="X481" s="300"/>
      <c r="Y481" s="299"/>
      <c r="Z481" s="299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299"/>
      <c r="AM481" s="299"/>
      <c r="AN481" s="299"/>
      <c r="AO481" s="299"/>
      <c r="AP481" s="299"/>
      <c r="AQ481" s="299"/>
      <c r="AR481" s="299"/>
      <c r="AS481" s="299"/>
      <c r="AT481" s="299"/>
      <c r="AU481" s="299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300"/>
      <c r="W482" s="300"/>
      <c r="X482" s="300"/>
      <c r="Y482" s="299"/>
      <c r="Z482" s="299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299"/>
      <c r="AM482" s="299"/>
      <c r="AN482" s="299"/>
      <c r="AO482" s="299"/>
      <c r="AP482" s="299"/>
      <c r="AQ482" s="299"/>
      <c r="AR482" s="299"/>
      <c r="AS482" s="299"/>
      <c r="AT482" s="299"/>
      <c r="AU482" s="299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300"/>
      <c r="W483" s="300"/>
      <c r="X483" s="300"/>
      <c r="Y483" s="299"/>
      <c r="Z483" s="299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299"/>
      <c r="AM483" s="299"/>
      <c r="AN483" s="299"/>
      <c r="AO483" s="299"/>
      <c r="AP483" s="299"/>
      <c r="AQ483" s="299"/>
      <c r="AR483" s="299"/>
      <c r="AS483" s="299"/>
      <c r="AT483" s="299"/>
      <c r="AU483" s="299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300"/>
      <c r="W484" s="300"/>
      <c r="X484" s="300"/>
      <c r="Y484" s="299"/>
      <c r="Z484" s="299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299"/>
      <c r="AM484" s="299"/>
      <c r="AN484" s="299"/>
      <c r="AO484" s="299"/>
      <c r="AP484" s="299"/>
      <c r="AQ484" s="299"/>
      <c r="AR484" s="299"/>
      <c r="AS484" s="299"/>
      <c r="AT484" s="299"/>
      <c r="AU484" s="299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300"/>
      <c r="W485" s="300"/>
      <c r="X485" s="300"/>
      <c r="Y485" s="299"/>
      <c r="Z485" s="299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299"/>
      <c r="AM485" s="299"/>
      <c r="AN485" s="299"/>
      <c r="AO485" s="299"/>
      <c r="AP485" s="299"/>
      <c r="AQ485" s="299"/>
      <c r="AR485" s="299"/>
      <c r="AS485" s="299"/>
      <c r="AT485" s="299"/>
      <c r="AU485" s="299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300"/>
      <c r="W486" s="300"/>
      <c r="X486" s="300"/>
      <c r="Y486" s="299"/>
      <c r="Z486" s="299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299"/>
      <c r="AM486" s="299"/>
      <c r="AN486" s="299"/>
      <c r="AO486" s="299"/>
      <c r="AP486" s="299"/>
      <c r="AQ486" s="299"/>
      <c r="AR486" s="299"/>
      <c r="AS486" s="299"/>
      <c r="AT486" s="299"/>
      <c r="AU486" s="299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300"/>
      <c r="W487" s="300"/>
      <c r="X487" s="300"/>
      <c r="Y487" s="299"/>
      <c r="Z487" s="299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299"/>
      <c r="AM487" s="299"/>
      <c r="AN487" s="299"/>
      <c r="AO487" s="299"/>
      <c r="AP487" s="299"/>
      <c r="AQ487" s="299"/>
      <c r="AR487" s="299"/>
      <c r="AS487" s="299"/>
      <c r="AT487" s="299"/>
      <c r="AU487" s="299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300"/>
      <c r="W488" s="300"/>
      <c r="X488" s="300"/>
      <c r="Y488" s="299"/>
      <c r="Z488" s="299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299"/>
      <c r="AM488" s="299"/>
      <c r="AN488" s="299"/>
      <c r="AO488" s="299"/>
      <c r="AP488" s="299"/>
      <c r="AQ488" s="299"/>
      <c r="AR488" s="299"/>
      <c r="AS488" s="299"/>
      <c r="AT488" s="299"/>
      <c r="AU488" s="299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300"/>
      <c r="W489" s="300"/>
      <c r="X489" s="300"/>
      <c r="Y489" s="299"/>
      <c r="Z489" s="299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299"/>
      <c r="AM489" s="299"/>
      <c r="AN489" s="299"/>
      <c r="AO489" s="299"/>
      <c r="AP489" s="299"/>
      <c r="AQ489" s="299"/>
      <c r="AR489" s="299"/>
      <c r="AS489" s="299"/>
      <c r="AT489" s="299"/>
      <c r="AU489" s="299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300"/>
      <c r="W490" s="300"/>
      <c r="X490" s="300"/>
      <c r="Y490" s="299"/>
      <c r="Z490" s="299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299"/>
      <c r="AM490" s="299"/>
      <c r="AN490" s="299"/>
      <c r="AO490" s="299"/>
      <c r="AP490" s="299"/>
      <c r="AQ490" s="299"/>
      <c r="AR490" s="299"/>
      <c r="AS490" s="299"/>
      <c r="AT490" s="299"/>
      <c r="AU490" s="299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300"/>
      <c r="W491" s="300"/>
      <c r="X491" s="300"/>
      <c r="Y491" s="299"/>
      <c r="Z491" s="299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299"/>
      <c r="AM491" s="299"/>
      <c r="AN491" s="299"/>
      <c r="AO491" s="299"/>
      <c r="AP491" s="299"/>
      <c r="AQ491" s="299"/>
      <c r="AR491" s="299"/>
      <c r="AS491" s="299"/>
      <c r="AT491" s="299"/>
      <c r="AU491" s="299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300"/>
      <c r="W492" s="300"/>
      <c r="X492" s="300"/>
      <c r="Y492" s="299"/>
      <c r="Z492" s="299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299"/>
      <c r="AM492" s="299"/>
      <c r="AN492" s="299"/>
      <c r="AO492" s="299"/>
      <c r="AP492" s="299"/>
      <c r="AQ492" s="299"/>
      <c r="AR492" s="299"/>
      <c r="AS492" s="299"/>
      <c r="AT492" s="299"/>
      <c r="AU492" s="299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300"/>
      <c r="W493" s="300"/>
      <c r="X493" s="300"/>
      <c r="Y493" s="299"/>
      <c r="Z493" s="299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299"/>
      <c r="AM493" s="299"/>
      <c r="AN493" s="299"/>
      <c r="AO493" s="299"/>
      <c r="AP493" s="299"/>
      <c r="AQ493" s="299"/>
      <c r="AR493" s="299"/>
      <c r="AS493" s="299"/>
      <c r="AT493" s="299"/>
      <c r="AU493" s="299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300"/>
      <c r="W494" s="300"/>
      <c r="X494" s="300"/>
      <c r="Y494" s="299"/>
      <c r="Z494" s="299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299"/>
      <c r="AM494" s="299"/>
      <c r="AN494" s="299"/>
      <c r="AO494" s="299"/>
      <c r="AP494" s="299"/>
      <c r="AQ494" s="299"/>
      <c r="AR494" s="299"/>
      <c r="AS494" s="299"/>
      <c r="AT494" s="299"/>
      <c r="AU494" s="299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300"/>
      <c r="W495" s="300"/>
      <c r="X495" s="300"/>
      <c r="Y495" s="299"/>
      <c r="Z495" s="299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299"/>
      <c r="AM495" s="299"/>
      <c r="AN495" s="299"/>
      <c r="AO495" s="299"/>
      <c r="AP495" s="299"/>
      <c r="AQ495" s="299"/>
      <c r="AR495" s="299"/>
      <c r="AS495" s="299"/>
      <c r="AT495" s="299"/>
      <c r="AU495" s="299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300"/>
      <c r="W496" s="300"/>
      <c r="X496" s="300"/>
      <c r="Y496" s="299"/>
      <c r="Z496" s="299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299"/>
      <c r="AM496" s="299"/>
      <c r="AN496" s="299"/>
      <c r="AO496" s="299"/>
      <c r="AP496" s="299"/>
      <c r="AQ496" s="299"/>
      <c r="AR496" s="299"/>
      <c r="AS496" s="299"/>
      <c r="AT496" s="299"/>
      <c r="AU496" s="299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300"/>
      <c r="W497" s="300"/>
      <c r="X497" s="300"/>
      <c r="Y497" s="299"/>
      <c r="Z497" s="299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299"/>
      <c r="AM497" s="299"/>
      <c r="AN497" s="299"/>
      <c r="AO497" s="299"/>
      <c r="AP497" s="299"/>
      <c r="AQ497" s="299"/>
      <c r="AR497" s="299"/>
      <c r="AS497" s="299"/>
      <c r="AT497" s="299"/>
      <c r="AU497" s="299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300"/>
      <c r="W498" s="300"/>
      <c r="X498" s="300"/>
      <c r="Y498" s="299"/>
      <c r="Z498" s="299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299"/>
      <c r="AM498" s="299"/>
      <c r="AN498" s="299"/>
      <c r="AO498" s="299"/>
      <c r="AP498" s="299"/>
      <c r="AQ498" s="299"/>
      <c r="AR498" s="299"/>
      <c r="AS498" s="299"/>
      <c r="AT498" s="299"/>
      <c r="AU498" s="299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300"/>
      <c r="W499" s="300"/>
      <c r="X499" s="300"/>
      <c r="Y499" s="299"/>
      <c r="Z499" s="299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299"/>
      <c r="AM499" s="299"/>
      <c r="AN499" s="299"/>
      <c r="AO499" s="299"/>
      <c r="AP499" s="299"/>
      <c r="AQ499" s="299"/>
      <c r="AR499" s="299"/>
      <c r="AS499" s="299"/>
      <c r="AT499" s="299"/>
      <c r="AU499" s="299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300"/>
      <c r="W500" s="300"/>
      <c r="X500" s="300"/>
      <c r="Y500" s="299"/>
      <c r="Z500" s="299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299"/>
      <c r="AM500" s="299"/>
      <c r="AN500" s="299"/>
      <c r="AO500" s="299"/>
      <c r="AP500" s="299"/>
      <c r="AQ500" s="299"/>
      <c r="AR500" s="299"/>
      <c r="AS500" s="299"/>
      <c r="AT500" s="299"/>
      <c r="AU500" s="299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300"/>
      <c r="W501" s="300"/>
      <c r="X501" s="300"/>
      <c r="Y501" s="299"/>
      <c r="Z501" s="299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299"/>
      <c r="AM501" s="299"/>
      <c r="AN501" s="299"/>
      <c r="AO501" s="299"/>
      <c r="AP501" s="299"/>
      <c r="AQ501" s="299"/>
      <c r="AR501" s="299"/>
      <c r="AS501" s="299"/>
      <c r="AT501" s="299"/>
      <c r="AU501" s="299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300"/>
      <c r="W502" s="300"/>
      <c r="X502" s="300"/>
      <c r="Y502" s="299"/>
      <c r="Z502" s="299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299"/>
      <c r="AM502" s="299"/>
      <c r="AN502" s="299"/>
      <c r="AO502" s="299"/>
      <c r="AP502" s="299"/>
      <c r="AQ502" s="299"/>
      <c r="AR502" s="299"/>
      <c r="AS502" s="299"/>
      <c r="AT502" s="299"/>
      <c r="AU502" s="299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300"/>
      <c r="W503" s="300"/>
      <c r="X503" s="300"/>
      <c r="Y503" s="299"/>
      <c r="Z503" s="299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299"/>
      <c r="AM503" s="299"/>
      <c r="AN503" s="299"/>
      <c r="AO503" s="299"/>
      <c r="AP503" s="299"/>
      <c r="AQ503" s="299"/>
      <c r="AR503" s="299"/>
      <c r="AS503" s="299"/>
      <c r="AT503" s="299"/>
      <c r="AU503" s="299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300"/>
      <c r="W504" s="300"/>
      <c r="X504" s="300"/>
      <c r="Y504" s="299"/>
      <c r="Z504" s="299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299"/>
      <c r="AM504" s="299"/>
      <c r="AN504" s="299"/>
      <c r="AO504" s="299"/>
      <c r="AP504" s="299"/>
      <c r="AQ504" s="299"/>
      <c r="AR504" s="299"/>
      <c r="AS504" s="299"/>
      <c r="AT504" s="299"/>
      <c r="AU504" s="299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300"/>
      <c r="W505" s="300"/>
      <c r="X505" s="300"/>
      <c r="Y505" s="299"/>
      <c r="Z505" s="299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299"/>
      <c r="AM505" s="299"/>
      <c r="AN505" s="299"/>
      <c r="AO505" s="299"/>
      <c r="AP505" s="299"/>
      <c r="AQ505" s="299"/>
      <c r="AR505" s="299"/>
      <c r="AS505" s="299"/>
      <c r="AT505" s="299"/>
      <c r="AU505" s="299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4" width="10.57"/>
    <col customWidth="1" min="25" max="25" width="13.43"/>
    <col customWidth="1" min="26" max="26" width="11.86"/>
    <col customWidth="1" min="27" max="46" width="8.57"/>
  </cols>
  <sheetData>
    <row r="1" ht="27.0" customHeight="1">
      <c r="A1" s="312" t="s">
        <v>409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</row>
    <row r="2" ht="21.75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5"/>
      <c r="O2" s="315"/>
      <c r="P2" s="316" t="s">
        <v>410</v>
      </c>
      <c r="Q2" s="164"/>
      <c r="R2" s="164"/>
      <c r="S2" s="164"/>
      <c r="T2" s="165"/>
      <c r="U2" s="318"/>
      <c r="V2" s="318"/>
      <c r="W2" s="318"/>
      <c r="X2" s="317"/>
      <c r="Y2" s="319"/>
      <c r="Z2" s="317"/>
      <c r="AA2" s="320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</row>
    <row r="3" ht="45.75" customHeight="1">
      <c r="A3" s="321" t="s">
        <v>73</v>
      </c>
      <c r="B3" s="321" t="s">
        <v>74</v>
      </c>
      <c r="C3" s="321" t="s">
        <v>75</v>
      </c>
      <c r="D3" s="321" t="s">
        <v>76</v>
      </c>
      <c r="E3" s="321" t="s">
        <v>77</v>
      </c>
      <c r="F3" s="321" t="s">
        <v>78</v>
      </c>
      <c r="G3" s="321" t="s">
        <v>79</v>
      </c>
      <c r="H3" s="321" t="s">
        <v>73</v>
      </c>
      <c r="I3" s="321" t="s">
        <v>74</v>
      </c>
      <c r="J3" s="321" t="s">
        <v>75</v>
      </c>
      <c r="K3" s="321" t="s">
        <v>76</v>
      </c>
      <c r="L3" s="321" t="s">
        <v>77</v>
      </c>
      <c r="M3" s="321" t="s">
        <v>78</v>
      </c>
      <c r="N3" s="321" t="s">
        <v>79</v>
      </c>
      <c r="O3" s="315"/>
      <c r="P3" s="321" t="s">
        <v>409</v>
      </c>
      <c r="Q3" s="321" t="s">
        <v>411</v>
      </c>
      <c r="R3" s="321" t="s">
        <v>412</v>
      </c>
      <c r="S3" s="321" t="s">
        <v>413</v>
      </c>
      <c r="T3" s="321" t="s">
        <v>82</v>
      </c>
      <c r="U3" s="321" t="s">
        <v>85</v>
      </c>
      <c r="V3" s="321" t="s">
        <v>86</v>
      </c>
      <c r="W3" s="321" t="s">
        <v>87</v>
      </c>
      <c r="X3" s="321" t="s">
        <v>414</v>
      </c>
      <c r="Y3" s="321" t="s">
        <v>89</v>
      </c>
      <c r="Z3" s="321" t="s">
        <v>415</v>
      </c>
      <c r="AA3" s="320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</row>
    <row r="4" ht="19.5" customHeight="1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15"/>
      <c r="P4" s="321"/>
      <c r="Q4" s="321"/>
      <c r="R4" s="321"/>
      <c r="S4" s="322">
        <v>0.05</v>
      </c>
      <c r="T4" s="321"/>
      <c r="U4" s="318"/>
      <c r="V4" s="318"/>
      <c r="W4" s="318"/>
      <c r="X4" s="321"/>
      <c r="Y4" s="321"/>
      <c r="Z4" s="321"/>
      <c r="AA4" s="320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</row>
    <row r="5" ht="24.0" customHeight="1">
      <c r="A5" s="321"/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15"/>
      <c r="P5" s="321"/>
      <c r="Q5" s="321"/>
      <c r="R5" s="321"/>
      <c r="S5" s="323" t="s">
        <v>416</v>
      </c>
      <c r="T5" s="321"/>
      <c r="U5" s="318"/>
      <c r="V5" s="318"/>
      <c r="W5" s="318"/>
      <c r="X5" s="321"/>
      <c r="Y5" s="321"/>
      <c r="Z5" s="321"/>
      <c r="AA5" s="320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</row>
    <row r="6" ht="20.25" customHeight="1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5"/>
      <c r="R6" s="325"/>
      <c r="S6" s="326">
        <v>0.0</v>
      </c>
      <c r="T6" s="327"/>
      <c r="U6" s="325"/>
      <c r="V6" s="325"/>
      <c r="W6" s="325"/>
      <c r="X6" s="328"/>
      <c r="Y6" s="329"/>
      <c r="Z6" s="328"/>
      <c r="AA6" s="320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</row>
    <row r="7" ht="20.25" customHeight="1">
      <c r="A7" s="239" t="s">
        <v>100</v>
      </c>
      <c r="B7" s="240">
        <v>54.0</v>
      </c>
      <c r="C7" s="241">
        <v>57.28125</v>
      </c>
      <c r="D7" s="241">
        <v>48.84375</v>
      </c>
      <c r="E7" s="241">
        <v>53.71875</v>
      </c>
      <c r="F7" s="241">
        <v>45.873295</v>
      </c>
      <c r="G7" s="241">
        <v>2.563664E8</v>
      </c>
      <c r="H7" s="241"/>
      <c r="I7" s="241">
        <f t="shared" ref="I7:N7" si="1">(I8/B8*B7)/B8*B7</f>
        <v>4.386246722</v>
      </c>
      <c r="J7" s="241">
        <f t="shared" si="1"/>
        <v>4.931286174</v>
      </c>
      <c r="K7" s="241">
        <f t="shared" si="1"/>
        <v>3.582794021</v>
      </c>
      <c r="L7" s="241">
        <f t="shared" si="1"/>
        <v>4.307744225</v>
      </c>
      <c r="M7" s="241">
        <f t="shared" si="1"/>
        <v>3.662290705</v>
      </c>
      <c r="N7" s="241">
        <f t="shared" si="1"/>
        <v>1456309.017</v>
      </c>
      <c r="O7" s="241"/>
      <c r="P7" s="247"/>
      <c r="Q7" s="247"/>
      <c r="R7" s="330"/>
      <c r="S7" s="331"/>
      <c r="T7" s="246"/>
      <c r="U7" s="247"/>
      <c r="V7" s="247"/>
      <c r="W7" s="247"/>
      <c r="X7" s="248"/>
      <c r="Y7" s="332"/>
      <c r="Z7" s="248"/>
      <c r="AA7" s="320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</row>
    <row r="8" ht="19.5" customHeight="1">
      <c r="A8" s="251" t="s">
        <v>101</v>
      </c>
      <c r="B8" s="252">
        <v>53.5625</v>
      </c>
      <c r="C8" s="253">
        <v>56.0</v>
      </c>
      <c r="D8" s="253">
        <v>48.9375</v>
      </c>
      <c r="E8" s="253">
        <v>52.03125</v>
      </c>
      <c r="F8" s="253">
        <v>44.432236</v>
      </c>
      <c r="G8" s="253">
        <v>2.593E8</v>
      </c>
      <c r="H8" s="253"/>
      <c r="I8" s="253">
        <f t="shared" ref="I8:N8" si="2">(I9/B9*B8)/B9*B8</f>
        <v>4.315461193</v>
      </c>
      <c r="J8" s="253">
        <f t="shared" si="2"/>
        <v>4.713150275</v>
      </c>
      <c r="K8" s="253">
        <f t="shared" si="2"/>
        <v>3.596560748</v>
      </c>
      <c r="L8" s="253">
        <f t="shared" si="2"/>
        <v>4.041351555</v>
      </c>
      <c r="M8" s="253">
        <f t="shared" si="2"/>
        <v>3.435811123</v>
      </c>
      <c r="N8" s="253">
        <f t="shared" si="2"/>
        <v>1489828.79</v>
      </c>
      <c r="O8" s="253"/>
      <c r="P8" s="254"/>
      <c r="Q8" s="254"/>
      <c r="R8" s="254"/>
      <c r="S8" s="333"/>
      <c r="T8" s="257"/>
      <c r="U8" s="254"/>
      <c r="V8" s="254"/>
      <c r="W8" s="254"/>
      <c r="X8" s="258"/>
      <c r="Y8" s="334"/>
      <c r="Z8" s="258"/>
      <c r="AA8" s="320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</row>
    <row r="9" ht="19.5" customHeight="1">
      <c r="A9" s="251" t="s">
        <v>102</v>
      </c>
      <c r="B9" s="252">
        <v>51.9375</v>
      </c>
      <c r="C9" s="253">
        <v>59.9375</v>
      </c>
      <c r="D9" s="253">
        <v>49.570313</v>
      </c>
      <c r="E9" s="253">
        <v>57.625</v>
      </c>
      <c r="F9" s="253">
        <v>49.209061</v>
      </c>
      <c r="G9" s="253">
        <v>2.478722E8</v>
      </c>
      <c r="H9" s="253"/>
      <c r="I9" s="253">
        <f t="shared" ref="I9:N9" si="3">(I10/B10*B9)/B10*B9</f>
        <v>4.057584934</v>
      </c>
      <c r="J9" s="253">
        <f t="shared" si="3"/>
        <v>5.399238129</v>
      </c>
      <c r="K9" s="253">
        <f t="shared" si="3"/>
        <v>3.690176711</v>
      </c>
      <c r="L9" s="253">
        <f t="shared" si="3"/>
        <v>4.957012213</v>
      </c>
      <c r="M9" s="253">
        <f t="shared" si="3"/>
        <v>4.214277204</v>
      </c>
      <c r="N9" s="253">
        <f t="shared" si="3"/>
        <v>1361403.841</v>
      </c>
      <c r="O9" s="253"/>
      <c r="P9" s="254"/>
      <c r="Q9" s="254"/>
      <c r="R9" s="254"/>
      <c r="S9" s="254"/>
      <c r="T9" s="257"/>
      <c r="U9" s="254"/>
      <c r="V9" s="254"/>
      <c r="W9" s="254"/>
      <c r="X9" s="258"/>
      <c r="Y9" s="334"/>
      <c r="Z9" s="258"/>
      <c r="AA9" s="320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</row>
    <row r="10" ht="19.5" customHeight="1">
      <c r="A10" s="251" t="s">
        <v>103</v>
      </c>
      <c r="B10" s="252">
        <v>57.8125</v>
      </c>
      <c r="C10" s="253">
        <v>61.71875</v>
      </c>
      <c r="D10" s="253">
        <v>55.78125</v>
      </c>
      <c r="E10" s="253">
        <v>56.59375</v>
      </c>
      <c r="F10" s="253">
        <v>48.328407</v>
      </c>
      <c r="G10" s="253">
        <v>1.957904E8</v>
      </c>
      <c r="H10" s="253"/>
      <c r="I10" s="253">
        <f t="shared" ref="I10:N10" si="4">(I11/B11*B10)/B11*B10</f>
        <v>5.027464784</v>
      </c>
      <c r="J10" s="253">
        <f t="shared" si="4"/>
        <v>5.724920714</v>
      </c>
      <c r="K10" s="253">
        <f t="shared" si="4"/>
        <v>4.672833703</v>
      </c>
      <c r="L10" s="253">
        <f t="shared" si="4"/>
        <v>4.781179581</v>
      </c>
      <c r="M10" s="253">
        <f t="shared" si="4"/>
        <v>4.064788033</v>
      </c>
      <c r="N10" s="253">
        <f t="shared" si="4"/>
        <v>849403.6368</v>
      </c>
      <c r="O10" s="253"/>
      <c r="P10" s="254"/>
      <c r="Q10" s="254"/>
      <c r="R10" s="254"/>
      <c r="S10" s="254"/>
      <c r="T10" s="257"/>
      <c r="U10" s="254"/>
      <c r="V10" s="254"/>
      <c r="W10" s="254"/>
      <c r="X10" s="258"/>
      <c r="Y10" s="334"/>
      <c r="Z10" s="258"/>
      <c r="AA10" s="320"/>
      <c r="AB10" s="299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</row>
    <row r="11" ht="19.5" customHeight="1">
      <c r="A11" s="251" t="s">
        <v>104</v>
      </c>
      <c r="B11" s="252">
        <v>56.6875</v>
      </c>
      <c r="C11" s="253">
        <v>61.75</v>
      </c>
      <c r="D11" s="253">
        <v>52.9375</v>
      </c>
      <c r="E11" s="253">
        <v>59.6875</v>
      </c>
      <c r="F11" s="253">
        <v>50.970333</v>
      </c>
      <c r="G11" s="253">
        <v>2.578806E8</v>
      </c>
      <c r="H11" s="253"/>
      <c r="I11" s="253">
        <f t="shared" ref="I11:N11" si="5">(I12/B12*B11)/B12*B11</f>
        <v>4.833705043</v>
      </c>
      <c r="J11" s="253">
        <f t="shared" si="5"/>
        <v>5.730719569</v>
      </c>
      <c r="K11" s="253">
        <f t="shared" si="5"/>
        <v>4.208532611</v>
      </c>
      <c r="L11" s="253">
        <f t="shared" si="5"/>
        <v>5.318202747</v>
      </c>
      <c r="M11" s="253">
        <f t="shared" si="5"/>
        <v>4.521347476</v>
      </c>
      <c r="N11" s="253">
        <f t="shared" si="5"/>
        <v>1473562.88</v>
      </c>
      <c r="O11" s="253"/>
      <c r="P11" s="254"/>
      <c r="Q11" s="254"/>
      <c r="R11" s="254"/>
      <c r="S11" s="254"/>
      <c r="T11" s="257"/>
      <c r="U11" s="254"/>
      <c r="V11" s="254"/>
      <c r="W11" s="254"/>
      <c r="X11" s="258"/>
      <c r="Y11" s="334"/>
      <c r="Z11" s="258"/>
      <c r="AA11" s="320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</row>
    <row r="12" ht="19.5" customHeight="1">
      <c r="A12" s="251" t="s">
        <v>105</v>
      </c>
      <c r="B12" s="252">
        <v>60.0625</v>
      </c>
      <c r="C12" s="253">
        <v>63.75</v>
      </c>
      <c r="D12" s="253">
        <v>58.625</v>
      </c>
      <c r="E12" s="253">
        <v>60.1875</v>
      </c>
      <c r="F12" s="253">
        <v>51.397312</v>
      </c>
      <c r="G12" s="253">
        <v>2.89632E8</v>
      </c>
      <c r="H12" s="253"/>
      <c r="I12" s="253">
        <f t="shared" ref="I12:N12" si="6">(I13/B13*B12)/B13*B12</f>
        <v>5.426406785</v>
      </c>
      <c r="J12" s="253">
        <f t="shared" si="6"/>
        <v>6.107951942</v>
      </c>
      <c r="K12" s="253">
        <f t="shared" si="6"/>
        <v>5.161424189</v>
      </c>
      <c r="L12" s="253">
        <f t="shared" si="6"/>
        <v>5.407676723</v>
      </c>
      <c r="M12" s="253">
        <f t="shared" si="6"/>
        <v>4.597415507</v>
      </c>
      <c r="N12" s="253">
        <f t="shared" si="6"/>
        <v>1858764.696</v>
      </c>
      <c r="O12" s="253"/>
      <c r="P12" s="254"/>
      <c r="Q12" s="254"/>
      <c r="R12" s="254"/>
      <c r="S12" s="254"/>
      <c r="T12" s="257"/>
      <c r="U12" s="254"/>
      <c r="V12" s="254"/>
      <c r="W12" s="254"/>
      <c r="X12" s="258"/>
      <c r="Y12" s="334"/>
      <c r="Z12" s="258"/>
      <c r="AA12" s="320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</row>
    <row r="13" ht="19.5" customHeight="1">
      <c r="A13" s="251" t="s">
        <v>106</v>
      </c>
      <c r="B13" s="252">
        <v>59.375</v>
      </c>
      <c r="C13" s="253">
        <v>66.25</v>
      </c>
      <c r="D13" s="253">
        <v>57.414063</v>
      </c>
      <c r="E13" s="253">
        <v>65.75</v>
      </c>
      <c r="F13" s="253">
        <v>56.147415</v>
      </c>
      <c r="G13" s="253">
        <v>4.154352E8</v>
      </c>
      <c r="H13" s="253"/>
      <c r="I13" s="253">
        <f t="shared" ref="I13:N13" si="7">(I14/B14*B13)/B14*B13</f>
        <v>5.302892</v>
      </c>
      <c r="J13" s="253">
        <f t="shared" si="7"/>
        <v>6.596400232</v>
      </c>
      <c r="K13" s="253">
        <f t="shared" si="7"/>
        <v>4.950401281</v>
      </c>
      <c r="L13" s="253">
        <f t="shared" si="7"/>
        <v>6.453415479</v>
      </c>
      <c r="M13" s="253">
        <f t="shared" si="7"/>
        <v>5.486463265</v>
      </c>
      <c r="N13" s="253">
        <f t="shared" si="7"/>
        <v>3824176.358</v>
      </c>
      <c r="O13" s="253"/>
      <c r="P13" s="254"/>
      <c r="Q13" s="254"/>
      <c r="R13" s="254"/>
      <c r="S13" s="254"/>
      <c r="T13" s="257"/>
      <c r="U13" s="254"/>
      <c r="V13" s="254"/>
      <c r="W13" s="254"/>
      <c r="X13" s="258"/>
      <c r="Y13" s="334"/>
      <c r="Z13" s="258"/>
      <c r="AA13" s="320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</row>
    <row r="14" ht="19.5" customHeight="1">
      <c r="A14" s="251" t="s">
        <v>107</v>
      </c>
      <c r="B14" s="252">
        <v>65.75</v>
      </c>
      <c r="C14" s="253">
        <v>78.78125</v>
      </c>
      <c r="D14" s="253">
        <v>65.195313</v>
      </c>
      <c r="E14" s="253">
        <v>73.5</v>
      </c>
      <c r="F14" s="253">
        <v>62.76556</v>
      </c>
      <c r="G14" s="253">
        <v>3.668192E8</v>
      </c>
      <c r="H14" s="253"/>
      <c r="I14" s="253">
        <f t="shared" ref="I14:N14" si="8">(I15/B15*B14)/B15*B14</f>
        <v>6.502749904</v>
      </c>
      <c r="J14" s="253">
        <f t="shared" si="8"/>
        <v>9.327837417</v>
      </c>
      <c r="K14" s="253">
        <f t="shared" si="8"/>
        <v>6.383172643</v>
      </c>
      <c r="L14" s="253">
        <f t="shared" si="8"/>
        <v>8.064413543</v>
      </c>
      <c r="M14" s="253">
        <f t="shared" si="8"/>
        <v>6.856078145</v>
      </c>
      <c r="N14" s="253">
        <f t="shared" si="8"/>
        <v>2981504.352</v>
      </c>
      <c r="O14" s="253"/>
      <c r="P14" s="254"/>
      <c r="Q14" s="254"/>
      <c r="R14" s="254"/>
      <c r="S14" s="254"/>
      <c r="T14" s="257"/>
      <c r="U14" s="254"/>
      <c r="V14" s="254"/>
      <c r="W14" s="254"/>
      <c r="X14" s="258"/>
      <c r="Y14" s="334"/>
      <c r="Z14" s="258"/>
      <c r="AA14" s="320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</row>
    <row r="15" ht="19.5" customHeight="1">
      <c r="A15" s="251" t="s">
        <v>108</v>
      </c>
      <c r="B15" s="252">
        <v>74.3125</v>
      </c>
      <c r="C15" s="253">
        <v>93.75</v>
      </c>
      <c r="D15" s="253">
        <v>73.75</v>
      </c>
      <c r="E15" s="253">
        <v>91.375</v>
      </c>
      <c r="F15" s="253">
        <v>78.029953</v>
      </c>
      <c r="G15" s="253">
        <v>4.653556E8</v>
      </c>
      <c r="H15" s="253"/>
      <c r="I15" s="253">
        <f t="shared" ref="I15:N15" si="9">(I16/B16*B15)/B16*B15</f>
        <v>8.30671444</v>
      </c>
      <c r="J15" s="253">
        <f t="shared" si="9"/>
        <v>13.20923863</v>
      </c>
      <c r="K15" s="253">
        <f t="shared" si="9"/>
        <v>8.168228733</v>
      </c>
      <c r="L15" s="253">
        <f t="shared" si="9"/>
        <v>12.46386947</v>
      </c>
      <c r="M15" s="253">
        <f t="shared" si="9"/>
        <v>10.59633387</v>
      </c>
      <c r="N15" s="253">
        <f t="shared" si="9"/>
        <v>4798452.696</v>
      </c>
      <c r="O15" s="261" t="s">
        <v>109</v>
      </c>
      <c r="P15" s="254">
        <f t="shared" ref="P15:S15" si="10">MAX(P18:P305)</f>
        <v>2424653.43</v>
      </c>
      <c r="Q15" s="254">
        <f t="shared" si="10"/>
        <v>1742696.959</v>
      </c>
      <c r="R15" s="254">
        <f t="shared" si="10"/>
        <v>1308791.914</v>
      </c>
      <c r="S15" s="254">
        <f t="shared" si="10"/>
        <v>0</v>
      </c>
      <c r="T15" s="257"/>
      <c r="U15" s="254">
        <f t="shared" ref="U15:Z15" si="11">MAX(U18:U305)</f>
        <v>2953697.639</v>
      </c>
      <c r="V15" s="254">
        <f t="shared" si="11"/>
        <v>2953697.639</v>
      </c>
      <c r="W15" s="254">
        <f t="shared" si="11"/>
        <v>5214767.867</v>
      </c>
      <c r="X15" s="257">
        <f t="shared" si="11"/>
        <v>5.214767867</v>
      </c>
      <c r="Y15" s="254">
        <f t="shared" si="11"/>
        <v>5214767.867</v>
      </c>
      <c r="Z15" s="257">
        <f t="shared" si="11"/>
        <v>5.214767867</v>
      </c>
      <c r="AA15" s="320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</row>
    <row r="16" ht="19.5" customHeight="1">
      <c r="A16" s="251" t="s">
        <v>110</v>
      </c>
      <c r="B16" s="252">
        <v>96.1875</v>
      </c>
      <c r="C16" s="253">
        <v>97.625</v>
      </c>
      <c r="D16" s="253">
        <v>79.75</v>
      </c>
      <c r="E16" s="253">
        <v>89.6875</v>
      </c>
      <c r="F16" s="253">
        <v>76.588921</v>
      </c>
      <c r="G16" s="253">
        <v>5.834318E8</v>
      </c>
      <c r="H16" s="253"/>
      <c r="I16" s="253">
        <f t="shared" ref="I16:N16" si="12">(I17/B17*B16)/B17*B16</f>
        <v>13.91690977</v>
      </c>
      <c r="J16" s="253">
        <f t="shared" si="12"/>
        <v>14.3237696</v>
      </c>
      <c r="K16" s="253">
        <f t="shared" si="12"/>
        <v>9.551360231</v>
      </c>
      <c r="L16" s="253">
        <f t="shared" si="12"/>
        <v>12.00775861</v>
      </c>
      <c r="M16" s="253">
        <f t="shared" si="12"/>
        <v>10.20856845</v>
      </c>
      <c r="N16" s="253">
        <f t="shared" si="12"/>
        <v>7542434.063</v>
      </c>
      <c r="O16" s="269" t="s">
        <v>111</v>
      </c>
      <c r="P16" s="254">
        <v>2424653.42970297</v>
      </c>
      <c r="Q16" s="254">
        <v>1481322.52311252</v>
      </c>
      <c r="R16" s="254">
        <v>1308791.91449714</v>
      </c>
      <c r="S16" s="254">
        <v>0.0</v>
      </c>
      <c r="T16" s="253"/>
      <c r="U16" s="254">
        <v>2953697.63870933</v>
      </c>
      <c r="V16" s="254">
        <v>2953697.63870933</v>
      </c>
      <c r="W16" s="254">
        <v>5214767.86731263</v>
      </c>
      <c r="X16" s="257">
        <v>5.21476786731263</v>
      </c>
      <c r="Y16" s="254">
        <v>5214767.86731263</v>
      </c>
      <c r="Z16" s="257">
        <v>5.21476786731263</v>
      </c>
      <c r="AA16" s="320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</row>
    <row r="17" ht="19.5" customHeight="1">
      <c r="A17" s="251" t="s">
        <v>112</v>
      </c>
      <c r="B17" s="252">
        <v>89.53125</v>
      </c>
      <c r="C17" s="253">
        <v>107.5</v>
      </c>
      <c r="D17" s="253">
        <v>88.4375</v>
      </c>
      <c r="E17" s="253">
        <v>106.75</v>
      </c>
      <c r="F17" s="253">
        <v>91.159492</v>
      </c>
      <c r="G17" s="253">
        <v>5.751698E8</v>
      </c>
      <c r="H17" s="253"/>
      <c r="I17" s="253">
        <f t="shared" ref="I17:N17" si="13">(I18/B18*B17)/B18*B17</f>
        <v>12.05743232</v>
      </c>
      <c r="J17" s="253">
        <f t="shared" si="13"/>
        <v>17.36809403</v>
      </c>
      <c r="K17" s="253">
        <f t="shared" si="13"/>
        <v>11.74564189</v>
      </c>
      <c r="L17" s="253">
        <f t="shared" si="13"/>
        <v>17.01115805</v>
      </c>
      <c r="M17" s="253">
        <f t="shared" si="13"/>
        <v>14.46227901</v>
      </c>
      <c r="N17" s="253">
        <f t="shared" si="13"/>
        <v>7330329.191</v>
      </c>
      <c r="O17" s="269" t="s">
        <v>113</v>
      </c>
      <c r="P17" s="254">
        <f t="shared" ref="P17:S17" si="14">MIN(P18:P305)</f>
        <v>117386.1386</v>
      </c>
      <c r="Q17" s="254">
        <f t="shared" si="14"/>
        <v>25571.44001</v>
      </c>
      <c r="R17" s="254">
        <f t="shared" si="14"/>
        <v>67689.87546</v>
      </c>
      <c r="S17" s="254">
        <f t="shared" si="14"/>
        <v>0</v>
      </c>
      <c r="T17" s="257"/>
      <c r="U17" s="254">
        <f t="shared" ref="U17:Z17" si="15">MIN(U18:U305)</f>
        <v>161956.5379</v>
      </c>
      <c r="V17" s="254">
        <f t="shared" si="15"/>
        <v>161956.5379</v>
      </c>
      <c r="W17" s="254">
        <f t="shared" si="15"/>
        <v>239729.205</v>
      </c>
      <c r="X17" s="257">
        <f t="shared" si="15"/>
        <v>0.239729205</v>
      </c>
      <c r="Y17" s="254">
        <f t="shared" si="15"/>
        <v>239729.205</v>
      </c>
      <c r="Z17" s="257">
        <f t="shared" si="15"/>
        <v>0.239729205</v>
      </c>
      <c r="AA17" s="320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</row>
    <row r="18" ht="19.5" customHeight="1">
      <c r="A18" s="251" t="s">
        <v>114</v>
      </c>
      <c r="B18" s="252">
        <v>107.25</v>
      </c>
      <c r="C18" s="253">
        <v>120.5</v>
      </c>
      <c r="D18" s="253">
        <v>101.0</v>
      </c>
      <c r="E18" s="253">
        <v>109.5</v>
      </c>
      <c r="F18" s="253">
        <v>93.507858</v>
      </c>
      <c r="G18" s="253">
        <v>7.211069E8</v>
      </c>
      <c r="H18" s="253"/>
      <c r="I18" s="253">
        <f t="shared" ref="I18:N18" si="16">(I19/B19*B18)/B19*B18</f>
        <v>17.30215263</v>
      </c>
      <c r="J18" s="253">
        <f t="shared" si="16"/>
        <v>21.82274244</v>
      </c>
      <c r="K18" s="253">
        <f t="shared" si="16"/>
        <v>15.31957048</v>
      </c>
      <c r="L18" s="253">
        <f t="shared" si="16"/>
        <v>17.89890036</v>
      </c>
      <c r="M18" s="253">
        <f t="shared" si="16"/>
        <v>15.21700419</v>
      </c>
      <c r="N18" s="253">
        <f t="shared" si="16"/>
        <v>11522073.23</v>
      </c>
      <c r="O18" s="253"/>
      <c r="P18" s="254">
        <v>600000.0</v>
      </c>
      <c r="Q18" s="254">
        <v>200000.0</v>
      </c>
      <c r="R18" s="254">
        <v>200000.0</v>
      </c>
      <c r="S18" s="254">
        <f>-$S$6/12</f>
        <v>0</v>
      </c>
      <c r="T18" s="257"/>
      <c r="U18" s="254">
        <f t="shared" ref="U18:U305" si="18">P18*0.7+R18*0.96</f>
        <v>612000</v>
      </c>
      <c r="V18" s="254">
        <f t="shared" ref="V18:V305" si="19">U18+S18</f>
        <v>612000</v>
      </c>
      <c r="W18" s="254">
        <f t="shared" ref="W18:W305" si="20">P18+Q18+R18</f>
        <v>1000000</v>
      </c>
      <c r="X18" s="258">
        <f t="shared" ref="X18:X305" si="21">W18/1000000</f>
        <v>1</v>
      </c>
      <c r="Y18" s="334">
        <f t="shared" ref="Y18:Y305" si="22">SUM(P18:S18)</f>
        <v>1000000</v>
      </c>
      <c r="Z18" s="258">
        <f t="shared" ref="Z18:Z305" si="23">Y18/1000000</f>
        <v>1</v>
      </c>
      <c r="AA18" s="335"/>
      <c r="AB18" s="336"/>
      <c r="AC18" s="336"/>
      <c r="AD18" s="336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336"/>
    </row>
    <row r="19" ht="19.5" customHeight="1">
      <c r="A19" s="251" t="s">
        <v>115</v>
      </c>
      <c r="B19" s="252">
        <v>107.765625</v>
      </c>
      <c r="C19" s="253">
        <v>109.125</v>
      </c>
      <c r="D19" s="253">
        <v>78.0</v>
      </c>
      <c r="E19" s="253">
        <v>94.75</v>
      </c>
      <c r="F19" s="253">
        <v>80.912041</v>
      </c>
      <c r="G19" s="253">
        <v>6.784114E8</v>
      </c>
      <c r="H19" s="253"/>
      <c r="I19" s="253">
        <f t="shared" ref="I19:N19" si="17">(I20/B20*B19)/B20*B19</f>
        <v>17.4689194</v>
      </c>
      <c r="J19" s="253">
        <f t="shared" si="17"/>
        <v>17.89714458</v>
      </c>
      <c r="K19" s="253">
        <f t="shared" si="17"/>
        <v>9.136777452</v>
      </c>
      <c r="L19" s="253">
        <f t="shared" si="17"/>
        <v>13.40159685</v>
      </c>
      <c r="M19" s="253">
        <f t="shared" si="17"/>
        <v>11.39355507</v>
      </c>
      <c r="N19" s="253">
        <f t="shared" si="17"/>
        <v>10198060.95</v>
      </c>
      <c r="O19" s="253"/>
      <c r="P19" s="254">
        <f t="shared" ref="P19:P305" si="25">P18*D19/D18</f>
        <v>463366.3366</v>
      </c>
      <c r="Q19" s="254">
        <f t="shared" ref="Q19:Q27" si="26">Q18*K19/K18</f>
        <v>119282.4233</v>
      </c>
      <c r="R19" s="254">
        <f t="shared" ref="R19:R27" si="27">R18</f>
        <v>200000</v>
      </c>
      <c r="S19" s="254">
        <f t="shared" ref="S19:S305" si="28">S18*(1+$S$4/12)+$S$18</f>
        <v>0</v>
      </c>
      <c r="T19" s="257"/>
      <c r="U19" s="254">
        <f t="shared" si="18"/>
        <v>516356.4356</v>
      </c>
      <c r="V19" s="254">
        <f t="shared" si="19"/>
        <v>516356.4356</v>
      </c>
      <c r="W19" s="254">
        <f t="shared" si="20"/>
        <v>782648.7599</v>
      </c>
      <c r="X19" s="258">
        <f t="shared" si="21"/>
        <v>0.7826487599</v>
      </c>
      <c r="Y19" s="334">
        <f t="shared" si="22"/>
        <v>782648.7599</v>
      </c>
      <c r="Z19" s="258">
        <f t="shared" si="23"/>
        <v>0.7826487599</v>
      </c>
      <c r="AA19" s="320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</row>
    <row r="20" ht="19.5" customHeight="1">
      <c r="A20" s="251" t="s">
        <v>116</v>
      </c>
      <c r="B20" s="252">
        <v>95.75</v>
      </c>
      <c r="C20" s="253">
        <v>96.875</v>
      </c>
      <c r="D20" s="253">
        <v>72.25</v>
      </c>
      <c r="E20" s="253">
        <v>83.125</v>
      </c>
      <c r="F20" s="253">
        <v>70.98484</v>
      </c>
      <c r="G20" s="253">
        <v>5.631893E8</v>
      </c>
      <c r="H20" s="253"/>
      <c r="I20" s="253">
        <f t="shared" ref="I20:N20" si="24">(I21/B21*B20)/B21*B20</f>
        <v>13.79059811</v>
      </c>
      <c r="J20" s="253">
        <f t="shared" si="24"/>
        <v>14.10453147</v>
      </c>
      <c r="K20" s="253">
        <f t="shared" si="24"/>
        <v>7.839340787</v>
      </c>
      <c r="L20" s="253">
        <f t="shared" si="24"/>
        <v>10.31481466</v>
      </c>
      <c r="M20" s="253">
        <f t="shared" si="24"/>
        <v>8.76928447</v>
      </c>
      <c r="N20" s="253">
        <f t="shared" si="24"/>
        <v>7028135.387</v>
      </c>
      <c r="O20" s="253"/>
      <c r="P20" s="254">
        <f t="shared" si="25"/>
        <v>429207.9208</v>
      </c>
      <c r="Q20" s="254">
        <f t="shared" si="26"/>
        <v>102344.1329</v>
      </c>
      <c r="R20" s="254">
        <f t="shared" si="27"/>
        <v>200000</v>
      </c>
      <c r="S20" s="254">
        <f t="shared" si="28"/>
        <v>0</v>
      </c>
      <c r="T20" s="257"/>
      <c r="U20" s="254">
        <f t="shared" si="18"/>
        <v>492445.5446</v>
      </c>
      <c r="V20" s="254">
        <f t="shared" si="19"/>
        <v>492445.5446</v>
      </c>
      <c r="W20" s="254">
        <f t="shared" si="20"/>
        <v>731552.0537</v>
      </c>
      <c r="X20" s="258">
        <f t="shared" si="21"/>
        <v>0.7315520537</v>
      </c>
      <c r="Y20" s="334">
        <f t="shared" si="22"/>
        <v>731552.0537</v>
      </c>
      <c r="Z20" s="258">
        <f t="shared" si="23"/>
        <v>0.7315520537</v>
      </c>
      <c r="AA20" s="320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</row>
    <row r="21" ht="19.5" customHeight="1">
      <c r="A21" s="251" t="s">
        <v>117</v>
      </c>
      <c r="B21" s="252">
        <v>85.1875</v>
      </c>
      <c r="C21" s="253">
        <v>99.71875</v>
      </c>
      <c r="D21" s="253">
        <v>82.5</v>
      </c>
      <c r="E21" s="253">
        <v>93.4375</v>
      </c>
      <c r="F21" s="253">
        <v>79.791245</v>
      </c>
      <c r="G21" s="253">
        <v>4.695167E8</v>
      </c>
      <c r="H21" s="253"/>
      <c r="I21" s="253">
        <f t="shared" ref="I21:N21" si="29">(I22/B22*B21)/B22*B21</f>
        <v>10.91584307</v>
      </c>
      <c r="J21" s="253">
        <f t="shared" si="29"/>
        <v>14.94475793</v>
      </c>
      <c r="K21" s="253">
        <f t="shared" si="29"/>
        <v>10.22143188</v>
      </c>
      <c r="L21" s="253">
        <f t="shared" si="29"/>
        <v>13.03288407</v>
      </c>
      <c r="M21" s="253">
        <f t="shared" si="29"/>
        <v>11.08009352</v>
      </c>
      <c r="N21" s="253">
        <f t="shared" si="29"/>
        <v>4884649.621</v>
      </c>
      <c r="O21" s="253"/>
      <c r="P21" s="254">
        <f t="shared" si="25"/>
        <v>490099.0099</v>
      </c>
      <c r="Q21" s="254">
        <f t="shared" si="26"/>
        <v>133442.7997</v>
      </c>
      <c r="R21" s="254">
        <f t="shared" si="27"/>
        <v>200000</v>
      </c>
      <c r="S21" s="254">
        <f t="shared" si="28"/>
        <v>0</v>
      </c>
      <c r="T21" s="257"/>
      <c r="U21" s="254">
        <f t="shared" si="18"/>
        <v>535069.3069</v>
      </c>
      <c r="V21" s="254">
        <f t="shared" si="19"/>
        <v>535069.3069</v>
      </c>
      <c r="W21" s="254">
        <f t="shared" si="20"/>
        <v>823541.8096</v>
      </c>
      <c r="X21" s="258">
        <f t="shared" si="21"/>
        <v>0.8235418096</v>
      </c>
      <c r="Y21" s="334">
        <f t="shared" si="22"/>
        <v>823541.8096</v>
      </c>
      <c r="Z21" s="258">
        <f t="shared" si="23"/>
        <v>0.8235418096</v>
      </c>
      <c r="AA21" s="320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</row>
    <row r="22" ht="19.5" customHeight="1">
      <c r="A22" s="251" t="s">
        <v>118</v>
      </c>
      <c r="B22" s="252">
        <v>93.5</v>
      </c>
      <c r="C22" s="253">
        <v>102.0625</v>
      </c>
      <c r="D22" s="253">
        <v>85.71875</v>
      </c>
      <c r="E22" s="253">
        <v>89.4375</v>
      </c>
      <c r="F22" s="253">
        <v>76.375443</v>
      </c>
      <c r="G22" s="253">
        <v>3.817581E8</v>
      </c>
      <c r="H22" s="253"/>
      <c r="I22" s="253">
        <f t="shared" ref="I22:N22" si="30">(I23/B23*B22)/B23*B22</f>
        <v>13.15009102</v>
      </c>
      <c r="J22" s="253">
        <f t="shared" si="30"/>
        <v>15.65552504</v>
      </c>
      <c r="K22" s="253">
        <f t="shared" si="30"/>
        <v>11.03457218</v>
      </c>
      <c r="L22" s="253">
        <f t="shared" si="30"/>
        <v>11.94090971</v>
      </c>
      <c r="M22" s="253">
        <f t="shared" si="30"/>
        <v>10.15173863</v>
      </c>
      <c r="N22" s="253">
        <f t="shared" si="30"/>
        <v>3229295.965</v>
      </c>
      <c r="O22" s="253"/>
      <c r="P22" s="254">
        <f t="shared" si="25"/>
        <v>509220.297</v>
      </c>
      <c r="Q22" s="254">
        <f t="shared" si="26"/>
        <v>144058.5061</v>
      </c>
      <c r="R22" s="254">
        <f t="shared" si="27"/>
        <v>200000</v>
      </c>
      <c r="S22" s="254">
        <f t="shared" si="28"/>
        <v>0</v>
      </c>
      <c r="T22" s="257"/>
      <c r="U22" s="254">
        <f t="shared" si="18"/>
        <v>548454.2079</v>
      </c>
      <c r="V22" s="254">
        <f t="shared" si="19"/>
        <v>548454.2079</v>
      </c>
      <c r="W22" s="254">
        <f t="shared" si="20"/>
        <v>853278.8031</v>
      </c>
      <c r="X22" s="258">
        <f t="shared" si="21"/>
        <v>0.8532788031</v>
      </c>
      <c r="Y22" s="334">
        <f t="shared" si="22"/>
        <v>853278.8031</v>
      </c>
      <c r="Z22" s="258">
        <f t="shared" si="23"/>
        <v>0.8532788031</v>
      </c>
      <c r="AA22" s="320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</row>
    <row r="23" ht="19.5" customHeight="1">
      <c r="A23" s="251" t="s">
        <v>119</v>
      </c>
      <c r="B23" s="252">
        <v>89.8125</v>
      </c>
      <c r="C23" s="253">
        <v>102.0</v>
      </c>
      <c r="D23" s="253">
        <v>83.3125</v>
      </c>
      <c r="E23" s="253">
        <v>101.625</v>
      </c>
      <c r="F23" s="253">
        <v>86.782974</v>
      </c>
      <c r="G23" s="253">
        <v>3.783124E8</v>
      </c>
      <c r="H23" s="253"/>
      <c r="I23" s="253">
        <f t="shared" ref="I23:N23" si="31">(I24/B24*B23)/B24*B23</f>
        <v>12.13330481</v>
      </c>
      <c r="J23" s="253">
        <f t="shared" si="31"/>
        <v>15.63635697</v>
      </c>
      <c r="K23" s="253">
        <f t="shared" si="31"/>
        <v>10.42375451</v>
      </c>
      <c r="L23" s="253">
        <f t="shared" si="31"/>
        <v>15.41697717</v>
      </c>
      <c r="M23" s="253">
        <f t="shared" si="31"/>
        <v>13.10696082</v>
      </c>
      <c r="N23" s="253">
        <f t="shared" si="31"/>
        <v>3171264.615</v>
      </c>
      <c r="O23" s="253"/>
      <c r="P23" s="254">
        <f t="shared" si="25"/>
        <v>494925.7426</v>
      </c>
      <c r="Q23" s="254">
        <f t="shared" si="26"/>
        <v>136084.1615</v>
      </c>
      <c r="R23" s="254">
        <f t="shared" si="27"/>
        <v>200000</v>
      </c>
      <c r="S23" s="254">
        <f t="shared" si="28"/>
        <v>0</v>
      </c>
      <c r="T23" s="257"/>
      <c r="U23" s="254">
        <f t="shared" si="18"/>
        <v>538448.0198</v>
      </c>
      <c r="V23" s="254">
        <f t="shared" si="19"/>
        <v>538448.0198</v>
      </c>
      <c r="W23" s="254">
        <f t="shared" si="20"/>
        <v>831009.9041</v>
      </c>
      <c r="X23" s="258">
        <f t="shared" si="21"/>
        <v>0.8310099041</v>
      </c>
      <c r="Y23" s="334">
        <f t="shared" si="22"/>
        <v>831009.9041</v>
      </c>
      <c r="Z23" s="258">
        <f t="shared" si="23"/>
        <v>0.8310099041</v>
      </c>
      <c r="AA23" s="320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</row>
    <row r="24" ht="19.5" customHeight="1">
      <c r="A24" s="251" t="s">
        <v>120</v>
      </c>
      <c r="B24" s="252">
        <v>103.0</v>
      </c>
      <c r="C24" s="253">
        <v>103.515625</v>
      </c>
      <c r="D24" s="253">
        <v>87.0</v>
      </c>
      <c r="E24" s="253">
        <v>88.75</v>
      </c>
      <c r="F24" s="253">
        <v>75.788368</v>
      </c>
      <c r="G24" s="253">
        <v>5.107067E8</v>
      </c>
      <c r="H24" s="253"/>
      <c r="I24" s="253">
        <f t="shared" ref="I24:N24" si="32">(I25/B25*B24)/B25*B24</f>
        <v>15.95805606</v>
      </c>
      <c r="J24" s="253">
        <f t="shared" si="32"/>
        <v>16.10449275</v>
      </c>
      <c r="K24" s="253">
        <f t="shared" si="32"/>
        <v>11.36690804</v>
      </c>
      <c r="L24" s="253">
        <f t="shared" si="32"/>
        <v>11.75803735</v>
      </c>
      <c r="M24" s="253">
        <f t="shared" si="32"/>
        <v>9.996271738</v>
      </c>
      <c r="N24" s="253">
        <f t="shared" si="32"/>
        <v>5779289.363</v>
      </c>
      <c r="O24" s="253"/>
      <c r="P24" s="254">
        <f t="shared" si="25"/>
        <v>516831.6832</v>
      </c>
      <c r="Q24" s="254">
        <f t="shared" si="26"/>
        <v>148397.216</v>
      </c>
      <c r="R24" s="254">
        <f t="shared" si="27"/>
        <v>200000</v>
      </c>
      <c r="S24" s="254">
        <f t="shared" si="28"/>
        <v>0</v>
      </c>
      <c r="T24" s="257"/>
      <c r="U24" s="254">
        <f t="shared" si="18"/>
        <v>553782.1782</v>
      </c>
      <c r="V24" s="254">
        <f t="shared" si="19"/>
        <v>553782.1782</v>
      </c>
      <c r="W24" s="254">
        <f t="shared" si="20"/>
        <v>865228.8991</v>
      </c>
      <c r="X24" s="258">
        <f t="shared" si="21"/>
        <v>0.8652288991</v>
      </c>
      <c r="Y24" s="334">
        <f t="shared" si="22"/>
        <v>865228.8991</v>
      </c>
      <c r="Z24" s="258">
        <f t="shared" si="23"/>
        <v>0.8652288991</v>
      </c>
      <c r="AA24" s="320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</row>
    <row r="25" ht="19.5" customHeight="1">
      <c r="A25" s="276" t="s">
        <v>121</v>
      </c>
      <c r="B25" s="277">
        <v>90.25</v>
      </c>
      <c r="C25" s="278">
        <v>90.25</v>
      </c>
      <c r="D25" s="278">
        <v>73.625</v>
      </c>
      <c r="E25" s="278">
        <v>81.703125</v>
      </c>
      <c r="F25" s="278">
        <v>69.770638</v>
      </c>
      <c r="G25" s="278">
        <v>9.049254E8</v>
      </c>
      <c r="H25" s="278"/>
      <c r="I25" s="278">
        <f t="shared" ref="I25:N25" si="33">(I26/B26*B25)/B26*B25</f>
        <v>12.25180168</v>
      </c>
      <c r="J25" s="278">
        <f t="shared" si="33"/>
        <v>12.24135955</v>
      </c>
      <c r="K25" s="278">
        <f t="shared" si="33"/>
        <v>8.140563287</v>
      </c>
      <c r="L25" s="278">
        <f t="shared" si="33"/>
        <v>9.964957431</v>
      </c>
      <c r="M25" s="278">
        <f t="shared" si="33"/>
        <v>8.471851442</v>
      </c>
      <c r="N25" s="278">
        <f t="shared" si="33"/>
        <v>18144996.37</v>
      </c>
      <c r="O25" s="278"/>
      <c r="P25" s="254">
        <f t="shared" si="25"/>
        <v>437376.2376</v>
      </c>
      <c r="Q25" s="254">
        <f t="shared" si="26"/>
        <v>106276.6518</v>
      </c>
      <c r="R25" s="254">
        <f t="shared" si="27"/>
        <v>200000</v>
      </c>
      <c r="S25" s="254">
        <f t="shared" si="28"/>
        <v>0</v>
      </c>
      <c r="T25" s="257"/>
      <c r="U25" s="254">
        <f t="shared" si="18"/>
        <v>498163.3663</v>
      </c>
      <c r="V25" s="254">
        <f t="shared" si="19"/>
        <v>498163.3663</v>
      </c>
      <c r="W25" s="254">
        <f t="shared" si="20"/>
        <v>743652.8894</v>
      </c>
      <c r="X25" s="258">
        <f t="shared" si="21"/>
        <v>0.7436528894</v>
      </c>
      <c r="Y25" s="334">
        <f t="shared" si="22"/>
        <v>743652.8894</v>
      </c>
      <c r="Z25" s="258">
        <f t="shared" si="23"/>
        <v>0.7436528894</v>
      </c>
      <c r="AA25" s="320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</row>
    <row r="26" ht="19.5" customHeight="1">
      <c r="A26" s="276" t="s">
        <v>122</v>
      </c>
      <c r="B26" s="277">
        <v>80.3125</v>
      </c>
      <c r="C26" s="278">
        <v>84.125</v>
      </c>
      <c r="D26" s="278">
        <v>60.5</v>
      </c>
      <c r="E26" s="278">
        <v>62.984375</v>
      </c>
      <c r="F26" s="278">
        <v>53.785721</v>
      </c>
      <c r="G26" s="278">
        <v>9.362076E8</v>
      </c>
      <c r="H26" s="278"/>
      <c r="I26" s="278">
        <f t="shared" ref="I26:N26" si="34">(I27/B27*B26)/B27*B26</f>
        <v>9.702235838</v>
      </c>
      <c r="J26" s="278">
        <f t="shared" si="34"/>
        <v>10.63617288</v>
      </c>
      <c r="K26" s="278">
        <f t="shared" si="34"/>
        <v>5.49685892</v>
      </c>
      <c r="L26" s="278">
        <f t="shared" si="34"/>
        <v>5.921936694</v>
      </c>
      <c r="M26" s="278">
        <f t="shared" si="34"/>
        <v>5.034622733</v>
      </c>
      <c r="N26" s="278">
        <f t="shared" si="34"/>
        <v>19421181.79</v>
      </c>
      <c r="O26" s="278"/>
      <c r="P26" s="254">
        <f t="shared" si="25"/>
        <v>359405.9406</v>
      </c>
      <c r="Q26" s="254">
        <f t="shared" si="26"/>
        <v>71762.5723</v>
      </c>
      <c r="R26" s="254">
        <f t="shared" si="27"/>
        <v>200000</v>
      </c>
      <c r="S26" s="254">
        <f t="shared" si="28"/>
        <v>0</v>
      </c>
      <c r="T26" s="257"/>
      <c r="U26" s="254">
        <f t="shared" si="18"/>
        <v>443584.1584</v>
      </c>
      <c r="V26" s="254">
        <f t="shared" si="19"/>
        <v>443584.1584</v>
      </c>
      <c r="W26" s="254">
        <f t="shared" si="20"/>
        <v>631168.5129</v>
      </c>
      <c r="X26" s="258">
        <f t="shared" si="21"/>
        <v>0.6311685129</v>
      </c>
      <c r="Y26" s="334">
        <f t="shared" si="22"/>
        <v>631168.5129</v>
      </c>
      <c r="Z26" s="258">
        <f t="shared" si="23"/>
        <v>0.6311685129</v>
      </c>
      <c r="AA26" s="320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</row>
    <row r="27" ht="19.5" customHeight="1">
      <c r="A27" s="276" t="s">
        <v>123</v>
      </c>
      <c r="B27" s="337">
        <v>64.0625</v>
      </c>
      <c r="C27" s="338">
        <v>74.78125</v>
      </c>
      <c r="D27" s="338">
        <v>54.25</v>
      </c>
      <c r="E27" s="338">
        <v>58.375</v>
      </c>
      <c r="F27" s="338">
        <v>49.849514</v>
      </c>
      <c r="G27" s="338">
        <v>1.0877885E9</v>
      </c>
      <c r="H27" s="338"/>
      <c r="I27" s="338">
        <f t="shared" ref="I27:N27" si="35">(I28/B28*B27)/B28*B27</f>
        <v>6.173242003</v>
      </c>
      <c r="J27" s="338">
        <f t="shared" si="35"/>
        <v>8.404670148</v>
      </c>
      <c r="K27" s="338">
        <f t="shared" si="35"/>
        <v>4.419807214</v>
      </c>
      <c r="L27" s="338">
        <f t="shared" si="35"/>
        <v>5.086884762</v>
      </c>
      <c r="M27" s="338">
        <f t="shared" si="35"/>
        <v>4.324688189</v>
      </c>
      <c r="N27" s="338">
        <f t="shared" si="35"/>
        <v>26219249.43</v>
      </c>
      <c r="O27" s="338"/>
      <c r="P27" s="254">
        <f t="shared" si="25"/>
        <v>322277.2277</v>
      </c>
      <c r="Q27" s="254">
        <f t="shared" si="26"/>
        <v>57701.45084</v>
      </c>
      <c r="R27" s="254">
        <f t="shared" si="27"/>
        <v>200000</v>
      </c>
      <c r="S27" s="254">
        <f t="shared" si="28"/>
        <v>0</v>
      </c>
      <c r="T27" s="257">
        <f>(P27-P18)/P18</f>
        <v>-0.4628712871</v>
      </c>
      <c r="U27" s="254">
        <f t="shared" si="18"/>
        <v>417594.0594</v>
      </c>
      <c r="V27" s="254">
        <f t="shared" si="19"/>
        <v>417594.0594</v>
      </c>
      <c r="W27" s="254">
        <f t="shared" si="20"/>
        <v>579978.6786</v>
      </c>
      <c r="X27" s="258">
        <f t="shared" si="21"/>
        <v>0.5799786786</v>
      </c>
      <c r="Y27" s="334">
        <f t="shared" si="22"/>
        <v>579978.6786</v>
      </c>
      <c r="Z27" s="258">
        <f t="shared" si="23"/>
        <v>0.5799786786</v>
      </c>
      <c r="AA27" s="320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</row>
    <row r="28" ht="19.5" customHeight="1">
      <c r="A28" s="276" t="s">
        <v>124</v>
      </c>
      <c r="B28" s="277">
        <v>58.5625</v>
      </c>
      <c r="C28" s="278">
        <v>69.125</v>
      </c>
      <c r="D28" s="278">
        <v>52.15625</v>
      </c>
      <c r="E28" s="278">
        <v>64.300003</v>
      </c>
      <c r="F28" s="278">
        <v>54.909184</v>
      </c>
      <c r="G28" s="278">
        <v>1.1978067E9</v>
      </c>
      <c r="H28" s="278"/>
      <c r="I28" s="278">
        <f t="shared" ref="I28:N28" si="36">(I29/B29*B28)/B29*B28</f>
        <v>5.158753226</v>
      </c>
      <c r="J28" s="278">
        <f t="shared" si="36"/>
        <v>7.181340543</v>
      </c>
      <c r="K28" s="278">
        <f t="shared" si="36"/>
        <v>4.085230429</v>
      </c>
      <c r="L28" s="278">
        <f t="shared" si="36"/>
        <v>6.171917305</v>
      </c>
      <c r="M28" s="278">
        <f t="shared" si="36"/>
        <v>5.24714327</v>
      </c>
      <c r="N28" s="278">
        <f t="shared" si="36"/>
        <v>31791045.08</v>
      </c>
      <c r="O28" s="278"/>
      <c r="P28" s="254">
        <f t="shared" si="25"/>
        <v>309839.1089</v>
      </c>
      <c r="Q28" s="254">
        <f>((Q27+R27)/2)*K28/K27</f>
        <v>119096.8019</v>
      </c>
      <c r="R28" s="254">
        <f>(Q27+R27)/2</f>
        <v>128850.7254</v>
      </c>
      <c r="S28" s="254">
        <f t="shared" si="28"/>
        <v>0</v>
      </c>
      <c r="T28" s="282"/>
      <c r="U28" s="254">
        <f t="shared" si="18"/>
        <v>340584.0726</v>
      </c>
      <c r="V28" s="254">
        <f t="shared" si="19"/>
        <v>340584.0726</v>
      </c>
      <c r="W28" s="254">
        <f t="shared" si="20"/>
        <v>557786.6362</v>
      </c>
      <c r="X28" s="258">
        <f t="shared" si="21"/>
        <v>0.5577866362</v>
      </c>
      <c r="Y28" s="334">
        <f t="shared" si="22"/>
        <v>557786.6362</v>
      </c>
      <c r="Z28" s="258">
        <f t="shared" si="23"/>
        <v>0.5577866362</v>
      </c>
      <c r="AA28" s="320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</row>
    <row r="29" ht="19.5" customHeight="1">
      <c r="A29" s="276" t="s">
        <v>125</v>
      </c>
      <c r="B29" s="277">
        <v>64.550003</v>
      </c>
      <c r="C29" s="278">
        <v>65.610001</v>
      </c>
      <c r="D29" s="278">
        <v>46.860001</v>
      </c>
      <c r="E29" s="278">
        <v>47.450001</v>
      </c>
      <c r="F29" s="278">
        <v>40.520073</v>
      </c>
      <c r="G29" s="278">
        <v>1.2158712E9</v>
      </c>
      <c r="H29" s="278"/>
      <c r="I29" s="278">
        <f t="shared" ref="I29:N29" si="37">(I30/B30*B29)/B30*B29</f>
        <v>6.2675538</v>
      </c>
      <c r="J29" s="278">
        <f t="shared" si="37"/>
        <v>6.469568594</v>
      </c>
      <c r="K29" s="278">
        <f t="shared" si="37"/>
        <v>3.297679378</v>
      </c>
      <c r="L29" s="278">
        <f t="shared" si="37"/>
        <v>3.361015876</v>
      </c>
      <c r="M29" s="278">
        <f t="shared" si="37"/>
        <v>2.857415401</v>
      </c>
      <c r="N29" s="278">
        <f t="shared" si="37"/>
        <v>32757177.35</v>
      </c>
      <c r="O29" s="278"/>
      <c r="P29" s="254">
        <f t="shared" si="25"/>
        <v>278376.2436</v>
      </c>
      <c r="Q29" s="254">
        <f t="shared" ref="Q29:Q39" si="39">Q28*K29/K28</f>
        <v>96137.31086</v>
      </c>
      <c r="R29" s="254">
        <f t="shared" ref="R29:R39" si="40">R28</f>
        <v>128850.7254</v>
      </c>
      <c r="S29" s="254">
        <f t="shared" si="28"/>
        <v>0</v>
      </c>
      <c r="T29" s="282"/>
      <c r="U29" s="254">
        <f t="shared" si="18"/>
        <v>318560.0669</v>
      </c>
      <c r="V29" s="254">
        <f t="shared" si="19"/>
        <v>318560.0669</v>
      </c>
      <c r="W29" s="254">
        <f t="shared" si="20"/>
        <v>503364.2798</v>
      </c>
      <c r="X29" s="258">
        <f t="shared" si="21"/>
        <v>0.5033642798</v>
      </c>
      <c r="Y29" s="334">
        <f t="shared" si="22"/>
        <v>503364.2798</v>
      </c>
      <c r="Z29" s="258">
        <f t="shared" si="23"/>
        <v>0.5033642798</v>
      </c>
      <c r="AA29" s="320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</row>
    <row r="30" ht="19.5" customHeight="1">
      <c r="A30" s="276" t="s">
        <v>126</v>
      </c>
      <c r="B30" s="277">
        <v>46.970001</v>
      </c>
      <c r="C30" s="278">
        <v>50.66</v>
      </c>
      <c r="D30" s="278">
        <v>38.0</v>
      </c>
      <c r="E30" s="278">
        <v>39.150002</v>
      </c>
      <c r="F30" s="278">
        <v>33.43227</v>
      </c>
      <c r="G30" s="278">
        <v>1.7249188E9</v>
      </c>
      <c r="H30" s="278"/>
      <c r="I30" s="278">
        <f t="shared" ref="I30:N30" si="38">(I31/B31*B30)/B31*B30</f>
        <v>3.31853709</v>
      </c>
      <c r="J30" s="278">
        <f t="shared" si="38"/>
        <v>3.85714179</v>
      </c>
      <c r="K30" s="278">
        <f t="shared" si="38"/>
        <v>2.168557962</v>
      </c>
      <c r="L30" s="278">
        <f t="shared" si="38"/>
        <v>2.288029867</v>
      </c>
      <c r="M30" s="278">
        <f t="shared" si="38"/>
        <v>1.945201851</v>
      </c>
      <c r="N30" s="278">
        <f t="shared" si="38"/>
        <v>65927808.56</v>
      </c>
      <c r="O30" s="278"/>
      <c r="P30" s="254">
        <f t="shared" si="25"/>
        <v>225742.5743</v>
      </c>
      <c r="Q30" s="254">
        <f t="shared" si="39"/>
        <v>63220.01232</v>
      </c>
      <c r="R30" s="254">
        <f t="shared" si="40"/>
        <v>128850.7254</v>
      </c>
      <c r="S30" s="254">
        <f t="shared" si="28"/>
        <v>0</v>
      </c>
      <c r="T30" s="282"/>
      <c r="U30" s="254">
        <f t="shared" si="18"/>
        <v>281716.4984</v>
      </c>
      <c r="V30" s="254">
        <f t="shared" si="19"/>
        <v>281716.4984</v>
      </c>
      <c r="W30" s="254">
        <f t="shared" si="20"/>
        <v>417813.312</v>
      </c>
      <c r="X30" s="258">
        <f t="shared" si="21"/>
        <v>0.417813312</v>
      </c>
      <c r="Y30" s="334">
        <f t="shared" si="22"/>
        <v>417813.312</v>
      </c>
      <c r="Z30" s="258">
        <f t="shared" si="23"/>
        <v>0.417813312</v>
      </c>
      <c r="AA30" s="320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</row>
    <row r="31" ht="19.5" customHeight="1">
      <c r="A31" s="276" t="s">
        <v>127</v>
      </c>
      <c r="B31" s="277">
        <v>39.169998</v>
      </c>
      <c r="C31" s="278">
        <v>49.439999</v>
      </c>
      <c r="D31" s="278">
        <v>33.599998</v>
      </c>
      <c r="E31" s="278">
        <v>46.150002</v>
      </c>
      <c r="F31" s="278">
        <v>39.409939</v>
      </c>
      <c r="G31" s="278">
        <v>1.6436822E9</v>
      </c>
      <c r="H31" s="278"/>
      <c r="I31" s="278">
        <f t="shared" ref="I31:N31" si="41">(I32/B32*B31)/B32*B31</f>
        <v>2.307876876</v>
      </c>
      <c r="J31" s="278">
        <f t="shared" si="41"/>
        <v>3.673602312</v>
      </c>
      <c r="K31" s="278">
        <f t="shared" si="41"/>
        <v>1.695439685</v>
      </c>
      <c r="L31" s="278">
        <f t="shared" si="41"/>
        <v>3.179373576</v>
      </c>
      <c r="M31" s="278">
        <f t="shared" si="41"/>
        <v>2.702990183</v>
      </c>
      <c r="N31" s="278">
        <f t="shared" si="41"/>
        <v>59864179.29</v>
      </c>
      <c r="O31" s="278"/>
      <c r="P31" s="254">
        <f t="shared" si="25"/>
        <v>199603.9485</v>
      </c>
      <c r="Q31" s="254">
        <f t="shared" si="39"/>
        <v>49427.18602</v>
      </c>
      <c r="R31" s="254">
        <f t="shared" si="40"/>
        <v>128850.7254</v>
      </c>
      <c r="S31" s="254">
        <f t="shared" si="28"/>
        <v>0</v>
      </c>
      <c r="T31" s="282"/>
      <c r="U31" s="254">
        <f t="shared" si="18"/>
        <v>263419.4604</v>
      </c>
      <c r="V31" s="254">
        <f t="shared" si="19"/>
        <v>263419.4604</v>
      </c>
      <c r="W31" s="254">
        <f t="shared" si="20"/>
        <v>377881.86</v>
      </c>
      <c r="X31" s="258">
        <f t="shared" si="21"/>
        <v>0.37788186</v>
      </c>
      <c r="Y31" s="334">
        <f t="shared" si="22"/>
        <v>377881.86</v>
      </c>
      <c r="Z31" s="258">
        <f t="shared" si="23"/>
        <v>0.37788186</v>
      </c>
      <c r="AA31" s="320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</row>
    <row r="32" ht="19.5" customHeight="1">
      <c r="A32" s="276" t="s">
        <v>128</v>
      </c>
      <c r="B32" s="277">
        <v>46.200001</v>
      </c>
      <c r="C32" s="278">
        <v>51.950001</v>
      </c>
      <c r="D32" s="278">
        <v>43.349998</v>
      </c>
      <c r="E32" s="278">
        <v>44.73</v>
      </c>
      <c r="F32" s="278">
        <v>38.197327</v>
      </c>
      <c r="G32" s="278">
        <v>1.3946903E9</v>
      </c>
      <c r="H32" s="278"/>
      <c r="I32" s="278">
        <f t="shared" ref="I32:N32" si="42">(I33/B33*B32)/B33*B32</f>
        <v>3.210624437</v>
      </c>
      <c r="J32" s="278">
        <f t="shared" si="42"/>
        <v>4.056078519</v>
      </c>
      <c r="K32" s="278">
        <f t="shared" si="42"/>
        <v>2.822162423</v>
      </c>
      <c r="L32" s="278">
        <f t="shared" si="42"/>
        <v>2.986729617</v>
      </c>
      <c r="M32" s="278">
        <f t="shared" si="42"/>
        <v>2.53921157</v>
      </c>
      <c r="N32" s="278">
        <f t="shared" si="42"/>
        <v>43100954.66</v>
      </c>
      <c r="O32" s="278"/>
      <c r="P32" s="254">
        <f t="shared" si="25"/>
        <v>257524.7406</v>
      </c>
      <c r="Q32" s="254">
        <f t="shared" si="39"/>
        <v>82274.55584</v>
      </c>
      <c r="R32" s="254">
        <f t="shared" si="40"/>
        <v>128850.7254</v>
      </c>
      <c r="S32" s="254">
        <f t="shared" si="28"/>
        <v>0</v>
      </c>
      <c r="T32" s="282"/>
      <c r="U32" s="254">
        <f t="shared" si="18"/>
        <v>303964.0148</v>
      </c>
      <c r="V32" s="254">
        <f t="shared" si="19"/>
        <v>303964.0148</v>
      </c>
      <c r="W32" s="254">
        <f t="shared" si="20"/>
        <v>468650.0219</v>
      </c>
      <c r="X32" s="258">
        <f t="shared" si="21"/>
        <v>0.4686500219</v>
      </c>
      <c r="Y32" s="334">
        <f t="shared" si="22"/>
        <v>468650.0219</v>
      </c>
      <c r="Z32" s="258">
        <f t="shared" si="23"/>
        <v>0.4686500219</v>
      </c>
      <c r="AA32" s="320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</row>
    <row r="33" ht="19.5" customHeight="1">
      <c r="A33" s="276" t="s">
        <v>129</v>
      </c>
      <c r="B33" s="277">
        <v>45.540001</v>
      </c>
      <c r="C33" s="278">
        <v>49.490002</v>
      </c>
      <c r="D33" s="278">
        <v>41.259998</v>
      </c>
      <c r="E33" s="278">
        <v>45.700001</v>
      </c>
      <c r="F33" s="278">
        <v>39.025661</v>
      </c>
      <c r="G33" s="278">
        <v>1.3630503E9</v>
      </c>
      <c r="H33" s="278"/>
      <c r="I33" s="278">
        <f t="shared" ref="I33:N33" si="43">(I34/B34*B33)/B34*B33</f>
        <v>3.119547542</v>
      </c>
      <c r="J33" s="278">
        <f t="shared" si="43"/>
        <v>3.681036941</v>
      </c>
      <c r="K33" s="278">
        <f t="shared" si="43"/>
        <v>2.556596833</v>
      </c>
      <c r="L33" s="278">
        <f t="shared" si="43"/>
        <v>3.11767278</v>
      </c>
      <c r="M33" s="278">
        <f t="shared" si="43"/>
        <v>2.650534603</v>
      </c>
      <c r="N33" s="278">
        <f t="shared" si="43"/>
        <v>41167556.88</v>
      </c>
      <c r="O33" s="278"/>
      <c r="P33" s="254">
        <f t="shared" si="25"/>
        <v>245108.899</v>
      </c>
      <c r="Q33" s="254">
        <f t="shared" si="39"/>
        <v>74532.51704</v>
      </c>
      <c r="R33" s="254">
        <f t="shared" si="40"/>
        <v>128850.7254</v>
      </c>
      <c r="S33" s="254">
        <f t="shared" si="28"/>
        <v>0</v>
      </c>
      <c r="T33" s="282"/>
      <c r="U33" s="254">
        <f t="shared" si="18"/>
        <v>295272.9257</v>
      </c>
      <c r="V33" s="254">
        <f t="shared" si="19"/>
        <v>295272.9257</v>
      </c>
      <c r="W33" s="254">
        <f t="shared" si="20"/>
        <v>448492.1415</v>
      </c>
      <c r="X33" s="258">
        <f t="shared" si="21"/>
        <v>0.4484921415</v>
      </c>
      <c r="Y33" s="334">
        <f t="shared" si="22"/>
        <v>448492.1415</v>
      </c>
      <c r="Z33" s="258">
        <f t="shared" si="23"/>
        <v>0.4484921415</v>
      </c>
      <c r="AA33" s="320"/>
      <c r="AB33" s="299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</row>
    <row r="34" ht="19.5" customHeight="1">
      <c r="A34" s="276" t="s">
        <v>130</v>
      </c>
      <c r="B34" s="277">
        <v>45.650002</v>
      </c>
      <c r="C34" s="278">
        <v>46.48</v>
      </c>
      <c r="D34" s="278">
        <v>39.310001</v>
      </c>
      <c r="E34" s="278">
        <v>41.759998</v>
      </c>
      <c r="F34" s="278">
        <v>35.661087</v>
      </c>
      <c r="G34" s="278">
        <v>1.1983925E9</v>
      </c>
      <c r="H34" s="278"/>
      <c r="I34" s="278">
        <f t="shared" ref="I34:N34" si="44">(I35/B35*B34)/B35*B34</f>
        <v>3.134636158</v>
      </c>
      <c r="J34" s="278">
        <f t="shared" si="44"/>
        <v>3.246889224</v>
      </c>
      <c r="K34" s="278">
        <f t="shared" si="44"/>
        <v>2.320651635</v>
      </c>
      <c r="L34" s="278">
        <f t="shared" si="44"/>
        <v>2.603269022</v>
      </c>
      <c r="M34" s="278">
        <f t="shared" si="44"/>
        <v>2.213207315</v>
      </c>
      <c r="N34" s="278">
        <f t="shared" si="44"/>
        <v>31822148.17</v>
      </c>
      <c r="O34" s="278"/>
      <c r="P34" s="254">
        <f t="shared" si="25"/>
        <v>233524.7584</v>
      </c>
      <c r="Q34" s="254">
        <f t="shared" si="39"/>
        <v>67654.00211</v>
      </c>
      <c r="R34" s="254">
        <f t="shared" si="40"/>
        <v>128850.7254</v>
      </c>
      <c r="S34" s="254">
        <f t="shared" si="28"/>
        <v>0</v>
      </c>
      <c r="T34" s="282"/>
      <c r="U34" s="254">
        <f t="shared" si="18"/>
        <v>287164.0273</v>
      </c>
      <c r="V34" s="254">
        <f t="shared" si="19"/>
        <v>287164.0273</v>
      </c>
      <c r="W34" s="254">
        <f t="shared" si="20"/>
        <v>430029.4859</v>
      </c>
      <c r="X34" s="258">
        <f t="shared" si="21"/>
        <v>0.4300294859</v>
      </c>
      <c r="Y34" s="334">
        <f t="shared" si="22"/>
        <v>430029.4859</v>
      </c>
      <c r="Z34" s="258">
        <f t="shared" si="23"/>
        <v>0.4300294859</v>
      </c>
      <c r="AA34" s="320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</row>
    <row r="35" ht="19.5" customHeight="1">
      <c r="A35" s="276" t="s">
        <v>131</v>
      </c>
      <c r="B35" s="277">
        <v>42.630001</v>
      </c>
      <c r="C35" s="278">
        <v>44.0</v>
      </c>
      <c r="D35" s="278">
        <v>35.75</v>
      </c>
      <c r="E35" s="278">
        <v>36.630001</v>
      </c>
      <c r="F35" s="278">
        <v>31.280291</v>
      </c>
      <c r="G35" s="278">
        <v>1.3134117E9</v>
      </c>
      <c r="H35" s="278"/>
      <c r="I35" s="278">
        <f t="shared" ref="I35:N35" si="45">(I36/B36*B35)/B36*B35</f>
        <v>2.733607911</v>
      </c>
      <c r="J35" s="278">
        <f t="shared" si="45"/>
        <v>2.909648894</v>
      </c>
      <c r="K35" s="278">
        <f t="shared" si="45"/>
        <v>1.919357763</v>
      </c>
      <c r="L35" s="278">
        <f t="shared" si="45"/>
        <v>2.002958602</v>
      </c>
      <c r="M35" s="278">
        <f t="shared" si="45"/>
        <v>1.702842623</v>
      </c>
      <c r="N35" s="278">
        <f t="shared" si="45"/>
        <v>38223732.25</v>
      </c>
      <c r="O35" s="278"/>
      <c r="P35" s="254">
        <f t="shared" si="25"/>
        <v>212376.2376</v>
      </c>
      <c r="Q35" s="254">
        <f t="shared" si="39"/>
        <v>55955.0741</v>
      </c>
      <c r="R35" s="254">
        <f t="shared" si="40"/>
        <v>128850.7254</v>
      </c>
      <c r="S35" s="254">
        <f t="shared" si="28"/>
        <v>0</v>
      </c>
      <c r="T35" s="282"/>
      <c r="U35" s="254">
        <f t="shared" si="18"/>
        <v>272360.0627</v>
      </c>
      <c r="V35" s="254">
        <f t="shared" si="19"/>
        <v>272360.0627</v>
      </c>
      <c r="W35" s="254">
        <f t="shared" si="20"/>
        <v>397182.0371</v>
      </c>
      <c r="X35" s="258">
        <f t="shared" si="21"/>
        <v>0.3971820371</v>
      </c>
      <c r="Y35" s="334">
        <f t="shared" si="22"/>
        <v>397182.0371</v>
      </c>
      <c r="Z35" s="258">
        <f t="shared" si="23"/>
        <v>0.3971820371</v>
      </c>
      <c r="AA35" s="320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</row>
    <row r="36" ht="19.5" customHeight="1">
      <c r="A36" s="276" t="s">
        <v>132</v>
      </c>
      <c r="B36" s="277">
        <v>36.509998</v>
      </c>
      <c r="C36" s="278">
        <v>37.5</v>
      </c>
      <c r="D36" s="278">
        <v>27.200001</v>
      </c>
      <c r="E36" s="278">
        <v>28.98</v>
      </c>
      <c r="F36" s="278">
        <v>24.747557</v>
      </c>
      <c r="G36" s="278">
        <v>1.3021162E9</v>
      </c>
      <c r="H36" s="278"/>
      <c r="I36" s="278">
        <f t="shared" ref="I36:N36" si="46">(I37/B37*B36)/B37*B36</f>
        <v>2.005068228</v>
      </c>
      <c r="J36" s="278">
        <f t="shared" si="46"/>
        <v>2.11347818</v>
      </c>
      <c r="K36" s="278">
        <f t="shared" si="46"/>
        <v>1.111070665</v>
      </c>
      <c r="L36" s="278">
        <f t="shared" si="46"/>
        <v>1.253703604</v>
      </c>
      <c r="M36" s="278">
        <f t="shared" si="46"/>
        <v>1.06585373</v>
      </c>
      <c r="N36" s="278">
        <f t="shared" si="46"/>
        <v>37569101.88</v>
      </c>
      <c r="O36" s="278"/>
      <c r="P36" s="254">
        <f t="shared" si="25"/>
        <v>161584.1644</v>
      </c>
      <c r="Q36" s="254">
        <f t="shared" si="39"/>
        <v>32391.06465</v>
      </c>
      <c r="R36" s="254">
        <f t="shared" si="40"/>
        <v>128850.7254</v>
      </c>
      <c r="S36" s="254">
        <f t="shared" si="28"/>
        <v>0</v>
      </c>
      <c r="T36" s="282"/>
      <c r="U36" s="254">
        <f t="shared" si="18"/>
        <v>236805.6115</v>
      </c>
      <c r="V36" s="254">
        <f t="shared" si="19"/>
        <v>236805.6115</v>
      </c>
      <c r="W36" s="254">
        <f t="shared" si="20"/>
        <v>322825.9544</v>
      </c>
      <c r="X36" s="258">
        <f t="shared" si="21"/>
        <v>0.3228259544</v>
      </c>
      <c r="Y36" s="334">
        <f t="shared" si="22"/>
        <v>322825.9544</v>
      </c>
      <c r="Z36" s="258">
        <f t="shared" si="23"/>
        <v>0.3228259544</v>
      </c>
      <c r="AA36" s="320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</row>
    <row r="37" ht="19.5" customHeight="1">
      <c r="A37" s="276" t="s">
        <v>133</v>
      </c>
      <c r="B37" s="277">
        <v>28.85</v>
      </c>
      <c r="C37" s="278">
        <v>37.060001</v>
      </c>
      <c r="D37" s="278">
        <v>27.85</v>
      </c>
      <c r="E37" s="278">
        <v>33.900002</v>
      </c>
      <c r="F37" s="278">
        <v>28.949011</v>
      </c>
      <c r="G37" s="278">
        <v>2.1601468E9</v>
      </c>
      <c r="H37" s="278"/>
      <c r="I37" s="278">
        <f t="shared" ref="I37:N37" si="47">(I38/B38*B37)/B38*B37</f>
        <v>1.251979368</v>
      </c>
      <c r="J37" s="278">
        <f t="shared" si="47"/>
        <v>2.064172969</v>
      </c>
      <c r="K37" s="278">
        <f t="shared" si="47"/>
        <v>1.16480772</v>
      </c>
      <c r="L37" s="278">
        <f t="shared" si="47"/>
        <v>1.715527008</v>
      </c>
      <c r="M37" s="278">
        <f t="shared" si="47"/>
        <v>1.458479757</v>
      </c>
      <c r="N37" s="278">
        <f t="shared" si="47"/>
        <v>103394600.9</v>
      </c>
      <c r="O37" s="278"/>
      <c r="P37" s="254">
        <f t="shared" si="25"/>
        <v>165445.5446</v>
      </c>
      <c r="Q37" s="254">
        <f t="shared" si="39"/>
        <v>33957.66205</v>
      </c>
      <c r="R37" s="254">
        <f t="shared" si="40"/>
        <v>128850.7254</v>
      </c>
      <c r="S37" s="254">
        <f t="shared" si="28"/>
        <v>0</v>
      </c>
      <c r="T37" s="282"/>
      <c r="U37" s="254">
        <f t="shared" si="18"/>
        <v>239508.5776</v>
      </c>
      <c r="V37" s="254">
        <f t="shared" si="19"/>
        <v>239508.5776</v>
      </c>
      <c r="W37" s="254">
        <f t="shared" si="20"/>
        <v>328253.932</v>
      </c>
      <c r="X37" s="258">
        <f t="shared" si="21"/>
        <v>0.328253932</v>
      </c>
      <c r="Y37" s="334">
        <f t="shared" si="22"/>
        <v>328253.932</v>
      </c>
      <c r="Z37" s="258">
        <f t="shared" si="23"/>
        <v>0.328253932</v>
      </c>
      <c r="AA37" s="320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</row>
    <row r="38" ht="19.5" customHeight="1">
      <c r="A38" s="276" t="s">
        <v>134</v>
      </c>
      <c r="B38" s="277">
        <v>34.439999</v>
      </c>
      <c r="C38" s="278">
        <v>40.970001</v>
      </c>
      <c r="D38" s="278">
        <v>33.779999</v>
      </c>
      <c r="E38" s="278">
        <v>39.650002</v>
      </c>
      <c r="F38" s="278">
        <v>33.859234</v>
      </c>
      <c r="G38" s="278">
        <v>1.7210984E9</v>
      </c>
      <c r="H38" s="278"/>
      <c r="I38" s="278">
        <f t="shared" ref="I38:N38" si="48">(I39/B39*B38)/B39*B38</f>
        <v>1.784151779</v>
      </c>
      <c r="J38" s="278">
        <f t="shared" si="48"/>
        <v>2.522709149</v>
      </c>
      <c r="K38" s="278">
        <f t="shared" si="48"/>
        <v>1.71365387</v>
      </c>
      <c r="L38" s="278">
        <f t="shared" si="48"/>
        <v>2.346845714</v>
      </c>
      <c r="M38" s="278">
        <f t="shared" si="48"/>
        <v>1.995203512</v>
      </c>
      <c r="N38" s="278">
        <f t="shared" si="48"/>
        <v>65636094.34</v>
      </c>
      <c r="O38" s="278"/>
      <c r="P38" s="254">
        <f t="shared" si="25"/>
        <v>200673.2614</v>
      </c>
      <c r="Q38" s="254">
        <f t="shared" si="39"/>
        <v>49958.18451</v>
      </c>
      <c r="R38" s="254">
        <f t="shared" si="40"/>
        <v>128850.7254</v>
      </c>
      <c r="S38" s="254">
        <f t="shared" si="28"/>
        <v>0</v>
      </c>
      <c r="T38" s="282"/>
      <c r="U38" s="254">
        <f t="shared" si="18"/>
        <v>264167.9794</v>
      </c>
      <c r="V38" s="254">
        <f t="shared" si="19"/>
        <v>264167.9794</v>
      </c>
      <c r="W38" s="254">
        <f t="shared" si="20"/>
        <v>379482.1713</v>
      </c>
      <c r="X38" s="258">
        <f t="shared" si="21"/>
        <v>0.3794821713</v>
      </c>
      <c r="Y38" s="334">
        <f t="shared" si="22"/>
        <v>379482.1713</v>
      </c>
      <c r="Z38" s="258">
        <f t="shared" si="23"/>
        <v>0.3794821713</v>
      </c>
      <c r="AA38" s="320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</row>
    <row r="39" ht="19.5" customHeight="1">
      <c r="A39" s="276" t="s">
        <v>135</v>
      </c>
      <c r="B39" s="337">
        <v>39.290001</v>
      </c>
      <c r="C39" s="338">
        <v>43.240002</v>
      </c>
      <c r="D39" s="338">
        <v>38.439999</v>
      </c>
      <c r="E39" s="338">
        <v>38.91</v>
      </c>
      <c r="F39" s="338">
        <v>33.227325</v>
      </c>
      <c r="G39" s="338">
        <v>1.2777654E9</v>
      </c>
      <c r="H39" s="338"/>
      <c r="I39" s="338">
        <f t="shared" ref="I39:N39" si="49">(I40/B40*B39)/B40*B39</f>
        <v>2.322039572</v>
      </c>
      <c r="J39" s="338">
        <f t="shared" si="49"/>
        <v>2.810002096</v>
      </c>
      <c r="K39" s="338">
        <f t="shared" si="49"/>
        <v>2.219067826</v>
      </c>
      <c r="L39" s="338">
        <f t="shared" si="49"/>
        <v>2.260063147</v>
      </c>
      <c r="M39" s="338">
        <f t="shared" si="49"/>
        <v>1.921426171</v>
      </c>
      <c r="N39" s="338">
        <f t="shared" si="49"/>
        <v>36177085.53</v>
      </c>
      <c r="O39" s="338"/>
      <c r="P39" s="254">
        <f t="shared" si="25"/>
        <v>228356.4297</v>
      </c>
      <c r="Q39" s="254">
        <f t="shared" si="39"/>
        <v>64692.52738</v>
      </c>
      <c r="R39" s="254">
        <f t="shared" si="40"/>
        <v>128850.7254</v>
      </c>
      <c r="S39" s="254">
        <f t="shared" si="28"/>
        <v>0</v>
      </c>
      <c r="T39" s="339">
        <f>(P39-P27)/P27</f>
        <v>-0.2914285899</v>
      </c>
      <c r="U39" s="254">
        <f t="shared" si="18"/>
        <v>283546.1972</v>
      </c>
      <c r="V39" s="254">
        <f t="shared" si="19"/>
        <v>283546.1972</v>
      </c>
      <c r="W39" s="254">
        <f t="shared" si="20"/>
        <v>421899.6825</v>
      </c>
      <c r="X39" s="258">
        <f t="shared" si="21"/>
        <v>0.4218996825</v>
      </c>
      <c r="Y39" s="334">
        <f t="shared" si="22"/>
        <v>421899.6825</v>
      </c>
      <c r="Z39" s="258">
        <f t="shared" si="23"/>
        <v>0.4218996825</v>
      </c>
      <c r="AA39" s="320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</row>
    <row r="40" ht="19.5" customHeight="1">
      <c r="A40" s="276" t="s">
        <v>136</v>
      </c>
      <c r="B40" s="277">
        <v>39.57</v>
      </c>
      <c r="C40" s="278">
        <v>42.599998</v>
      </c>
      <c r="D40" s="278">
        <v>36.849998</v>
      </c>
      <c r="E40" s="278">
        <v>38.509998</v>
      </c>
      <c r="F40" s="278">
        <v>32.885727</v>
      </c>
      <c r="G40" s="278">
        <v>1.5794246E9</v>
      </c>
      <c r="H40" s="278"/>
      <c r="I40" s="278">
        <f t="shared" ref="I40:N40" si="50">(I41/B41*B40)/B41*B40</f>
        <v>2.35525339</v>
      </c>
      <c r="J40" s="278">
        <f t="shared" si="50"/>
        <v>2.727434882</v>
      </c>
      <c r="K40" s="278">
        <f t="shared" si="50"/>
        <v>2.039289009</v>
      </c>
      <c r="L40" s="278">
        <f t="shared" si="50"/>
        <v>2.213834261</v>
      </c>
      <c r="M40" s="278">
        <f t="shared" si="50"/>
        <v>1.882122287</v>
      </c>
      <c r="N40" s="278">
        <f t="shared" si="50"/>
        <v>55275047.54</v>
      </c>
      <c r="O40" s="278"/>
      <c r="P40" s="254">
        <f t="shared" si="25"/>
        <v>218910.8792</v>
      </c>
      <c r="Q40" s="254">
        <f>((Q39+R39)/2)*K40/K39</f>
        <v>88931.62786</v>
      </c>
      <c r="R40" s="254">
        <f>(Q39+R39)/2</f>
        <v>96771.6264</v>
      </c>
      <c r="S40" s="254">
        <f t="shared" si="28"/>
        <v>0</v>
      </c>
      <c r="T40" s="282"/>
      <c r="U40" s="254">
        <f t="shared" si="18"/>
        <v>246138.3768</v>
      </c>
      <c r="V40" s="254">
        <f t="shared" si="19"/>
        <v>246138.3768</v>
      </c>
      <c r="W40" s="254">
        <f t="shared" si="20"/>
        <v>404614.1335</v>
      </c>
      <c r="X40" s="258">
        <f t="shared" si="21"/>
        <v>0.4046141335</v>
      </c>
      <c r="Y40" s="334">
        <f t="shared" si="22"/>
        <v>404614.1335</v>
      </c>
      <c r="Z40" s="258">
        <f t="shared" si="23"/>
        <v>0.4046141335</v>
      </c>
      <c r="AA40" s="320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</row>
    <row r="41" ht="19.5" customHeight="1">
      <c r="A41" s="276" t="s">
        <v>137</v>
      </c>
      <c r="B41" s="277">
        <v>38.400002</v>
      </c>
      <c r="C41" s="278">
        <v>38.880001</v>
      </c>
      <c r="D41" s="278">
        <v>33.09</v>
      </c>
      <c r="E41" s="278">
        <v>33.779999</v>
      </c>
      <c r="F41" s="278">
        <v>28.846529</v>
      </c>
      <c r="G41" s="278">
        <v>1.597517E9</v>
      </c>
      <c r="H41" s="278"/>
      <c r="I41" s="278">
        <f t="shared" ref="I41:N41" si="51">(I42/B42*B41)/B42*B41</f>
        <v>2.218033141</v>
      </c>
      <c r="J41" s="278">
        <f t="shared" si="51"/>
        <v>2.271892448</v>
      </c>
      <c r="K41" s="278">
        <f t="shared" si="51"/>
        <v>1.644361787</v>
      </c>
      <c r="L41" s="278">
        <f t="shared" si="51"/>
        <v>1.703402879</v>
      </c>
      <c r="M41" s="278">
        <f t="shared" si="51"/>
        <v>1.448171746</v>
      </c>
      <c r="N41" s="278">
        <f t="shared" si="51"/>
        <v>56548658.37</v>
      </c>
      <c r="O41" s="278"/>
      <c r="P41" s="254">
        <f t="shared" si="25"/>
        <v>196574.2574</v>
      </c>
      <c r="Q41" s="254">
        <f t="shared" ref="Q41:Q51" si="53">Q40*K41/K40</f>
        <v>71709.19365</v>
      </c>
      <c r="R41" s="254">
        <f t="shared" ref="R41:R51" si="54">R40</f>
        <v>96771.6264</v>
      </c>
      <c r="S41" s="254">
        <f t="shared" si="28"/>
        <v>0</v>
      </c>
      <c r="T41" s="282"/>
      <c r="U41" s="254">
        <f t="shared" si="18"/>
        <v>230502.7415</v>
      </c>
      <c r="V41" s="254">
        <f t="shared" si="19"/>
        <v>230502.7415</v>
      </c>
      <c r="W41" s="254">
        <f t="shared" si="20"/>
        <v>365055.0775</v>
      </c>
      <c r="X41" s="258">
        <f t="shared" si="21"/>
        <v>0.3650550775</v>
      </c>
      <c r="Y41" s="334">
        <f t="shared" si="22"/>
        <v>365055.0775</v>
      </c>
      <c r="Z41" s="258">
        <f t="shared" si="23"/>
        <v>0.3650550775</v>
      </c>
      <c r="AA41" s="320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</row>
    <row r="42" ht="19.5" customHeight="1">
      <c r="A42" s="276" t="s">
        <v>138</v>
      </c>
      <c r="B42" s="277">
        <v>34.150002</v>
      </c>
      <c r="C42" s="278">
        <v>39.189999</v>
      </c>
      <c r="D42" s="278">
        <v>34.09</v>
      </c>
      <c r="E42" s="278">
        <v>36.060001</v>
      </c>
      <c r="F42" s="278">
        <v>30.793545</v>
      </c>
      <c r="G42" s="278">
        <v>1.5516643E9</v>
      </c>
      <c r="H42" s="278"/>
      <c r="I42" s="278">
        <f t="shared" ref="I42:N42" si="52">(I43/B43*B42)/B43*B42</f>
        <v>1.754231899</v>
      </c>
      <c r="J42" s="278">
        <f t="shared" si="52"/>
        <v>2.30826538</v>
      </c>
      <c r="K42" s="278">
        <f t="shared" si="52"/>
        <v>1.745250792</v>
      </c>
      <c r="L42" s="278">
        <f t="shared" si="52"/>
        <v>1.94110747</v>
      </c>
      <c r="M42" s="278">
        <f t="shared" si="52"/>
        <v>1.650259798</v>
      </c>
      <c r="N42" s="278">
        <f t="shared" si="52"/>
        <v>53349071.49</v>
      </c>
      <c r="O42" s="278"/>
      <c r="P42" s="254">
        <f t="shared" si="25"/>
        <v>202514.8515</v>
      </c>
      <c r="Q42" s="254">
        <f t="shared" si="53"/>
        <v>76108.87582</v>
      </c>
      <c r="R42" s="254">
        <f t="shared" si="54"/>
        <v>96771.6264</v>
      </c>
      <c r="S42" s="254">
        <f t="shared" si="28"/>
        <v>0</v>
      </c>
      <c r="T42" s="282"/>
      <c r="U42" s="254">
        <f t="shared" si="18"/>
        <v>234661.1574</v>
      </c>
      <c r="V42" s="254">
        <f t="shared" si="19"/>
        <v>234661.1574</v>
      </c>
      <c r="W42" s="254">
        <f t="shared" si="20"/>
        <v>375395.3537</v>
      </c>
      <c r="X42" s="258">
        <f t="shared" si="21"/>
        <v>0.3753953537</v>
      </c>
      <c r="Y42" s="334">
        <f t="shared" si="22"/>
        <v>375395.3537</v>
      </c>
      <c r="Z42" s="258">
        <f t="shared" si="23"/>
        <v>0.3753953537</v>
      </c>
      <c r="AA42" s="320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</row>
    <row r="43" ht="19.5" customHeight="1">
      <c r="A43" s="276" t="s">
        <v>139</v>
      </c>
      <c r="B43" s="277">
        <v>35.799999</v>
      </c>
      <c r="C43" s="278">
        <v>36.900002</v>
      </c>
      <c r="D43" s="278">
        <v>30.559999</v>
      </c>
      <c r="E43" s="278">
        <v>31.73</v>
      </c>
      <c r="F43" s="278">
        <v>27.095928</v>
      </c>
      <c r="G43" s="278">
        <v>1.7583156E9</v>
      </c>
      <c r="H43" s="278"/>
      <c r="I43" s="278">
        <f t="shared" ref="I43:N43" si="55">(I44/B44*B43)/B44*B43</f>
        <v>1.92784257</v>
      </c>
      <c r="J43" s="278">
        <f t="shared" si="55"/>
        <v>2.046388151</v>
      </c>
      <c r="K43" s="278">
        <f t="shared" si="55"/>
        <v>1.402524682</v>
      </c>
      <c r="L43" s="278">
        <f t="shared" si="55"/>
        <v>1.502928279</v>
      </c>
      <c r="M43" s="278">
        <f t="shared" si="55"/>
        <v>1.277735621</v>
      </c>
      <c r="N43" s="278">
        <f t="shared" si="55"/>
        <v>68505428.52</v>
      </c>
      <c r="O43" s="278"/>
      <c r="P43" s="254">
        <f t="shared" si="25"/>
        <v>181544.5485</v>
      </c>
      <c r="Q43" s="254">
        <f t="shared" si="53"/>
        <v>61162.88691</v>
      </c>
      <c r="R43" s="254">
        <f t="shared" si="54"/>
        <v>96771.6264</v>
      </c>
      <c r="S43" s="254">
        <f t="shared" si="28"/>
        <v>0</v>
      </c>
      <c r="T43" s="282"/>
      <c r="U43" s="254">
        <f t="shared" si="18"/>
        <v>219981.9453</v>
      </c>
      <c r="V43" s="254">
        <f t="shared" si="19"/>
        <v>219981.9453</v>
      </c>
      <c r="W43" s="254">
        <f t="shared" si="20"/>
        <v>339479.0618</v>
      </c>
      <c r="X43" s="258">
        <f t="shared" si="21"/>
        <v>0.3394790618</v>
      </c>
      <c r="Y43" s="334">
        <f t="shared" si="22"/>
        <v>339479.0618</v>
      </c>
      <c r="Z43" s="258">
        <f t="shared" si="23"/>
        <v>0.3394790618</v>
      </c>
      <c r="AA43" s="320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</row>
    <row r="44" ht="19.5" customHeight="1">
      <c r="A44" s="276" t="s">
        <v>140</v>
      </c>
      <c r="B44" s="277">
        <v>31.67</v>
      </c>
      <c r="C44" s="278">
        <v>33.630001</v>
      </c>
      <c r="D44" s="278">
        <v>28.42</v>
      </c>
      <c r="E44" s="278">
        <v>30.040001</v>
      </c>
      <c r="F44" s="278">
        <v>25.652744</v>
      </c>
      <c r="G44" s="278">
        <v>2.0957427E9</v>
      </c>
      <c r="H44" s="278"/>
      <c r="I44" s="278">
        <f t="shared" ref="I44:N44" si="56">(I45/B45*B44)/B45*B44</f>
        <v>1.508695739</v>
      </c>
      <c r="J44" s="278">
        <f t="shared" si="56"/>
        <v>1.699765435</v>
      </c>
      <c r="K44" s="278">
        <f t="shared" si="56"/>
        <v>1.212975387</v>
      </c>
      <c r="L44" s="278">
        <f t="shared" si="56"/>
        <v>1.347094298</v>
      </c>
      <c r="M44" s="278">
        <f t="shared" si="56"/>
        <v>1.145250783</v>
      </c>
      <c r="N44" s="278">
        <f t="shared" si="56"/>
        <v>97321154.67</v>
      </c>
      <c r="O44" s="278"/>
      <c r="P44" s="254">
        <f t="shared" si="25"/>
        <v>168831.6832</v>
      </c>
      <c r="Q44" s="254">
        <f t="shared" si="53"/>
        <v>52896.80631</v>
      </c>
      <c r="R44" s="254">
        <f t="shared" si="54"/>
        <v>96771.6264</v>
      </c>
      <c r="S44" s="254">
        <f t="shared" si="28"/>
        <v>0</v>
      </c>
      <c r="T44" s="282"/>
      <c r="U44" s="254">
        <f t="shared" si="18"/>
        <v>211082.9396</v>
      </c>
      <c r="V44" s="254">
        <f t="shared" si="19"/>
        <v>211082.9396</v>
      </c>
      <c r="W44" s="254">
        <f t="shared" si="20"/>
        <v>318500.1159</v>
      </c>
      <c r="X44" s="258">
        <f t="shared" si="21"/>
        <v>0.3185001159</v>
      </c>
      <c r="Y44" s="334">
        <f t="shared" si="22"/>
        <v>318500.1159</v>
      </c>
      <c r="Z44" s="258">
        <f t="shared" si="23"/>
        <v>0.3185001159</v>
      </c>
      <c r="AA44" s="320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</row>
    <row r="45" ht="19.5" customHeight="1">
      <c r="A45" s="276" t="s">
        <v>141</v>
      </c>
      <c r="B45" s="277">
        <v>30.0</v>
      </c>
      <c r="C45" s="278">
        <v>30.25</v>
      </c>
      <c r="D45" s="278">
        <v>24.389999</v>
      </c>
      <c r="E45" s="278">
        <v>26.1</v>
      </c>
      <c r="F45" s="278">
        <v>22.288183</v>
      </c>
      <c r="G45" s="278">
        <v>2.2629351E9</v>
      </c>
      <c r="H45" s="278"/>
      <c r="I45" s="278">
        <f t="shared" ref="I45:N45" si="57">(I46/B46*B45)/B46*B45</f>
        <v>1.353779853</v>
      </c>
      <c r="J45" s="278">
        <f t="shared" si="57"/>
        <v>1.375263735</v>
      </c>
      <c r="K45" s="278">
        <f t="shared" si="57"/>
        <v>0.893361858</v>
      </c>
      <c r="L45" s="278">
        <f t="shared" si="57"/>
        <v>1.016902059</v>
      </c>
      <c r="M45" s="278">
        <f t="shared" si="57"/>
        <v>0.8645343885</v>
      </c>
      <c r="N45" s="278">
        <f t="shared" si="57"/>
        <v>113468555.5</v>
      </c>
      <c r="O45" s="278"/>
      <c r="P45" s="254">
        <f t="shared" si="25"/>
        <v>144891.0832</v>
      </c>
      <c r="Q45" s="254">
        <f t="shared" si="53"/>
        <v>38958.73706</v>
      </c>
      <c r="R45" s="254">
        <f t="shared" si="54"/>
        <v>96771.6264</v>
      </c>
      <c r="S45" s="254">
        <f t="shared" si="28"/>
        <v>0</v>
      </c>
      <c r="T45" s="282"/>
      <c r="U45" s="254">
        <f t="shared" si="18"/>
        <v>194324.5196</v>
      </c>
      <c r="V45" s="254">
        <f t="shared" si="19"/>
        <v>194324.5196</v>
      </c>
      <c r="W45" s="254">
        <f t="shared" si="20"/>
        <v>280621.4466</v>
      </c>
      <c r="X45" s="258">
        <f t="shared" si="21"/>
        <v>0.2806214466</v>
      </c>
      <c r="Y45" s="334">
        <f t="shared" si="22"/>
        <v>280621.4466</v>
      </c>
      <c r="Z45" s="258">
        <f t="shared" si="23"/>
        <v>0.2806214466</v>
      </c>
      <c r="AA45" s="320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</row>
    <row r="46" ht="19.5" customHeight="1">
      <c r="A46" s="276" t="s">
        <v>142</v>
      </c>
      <c r="B46" s="277">
        <v>25.969999</v>
      </c>
      <c r="C46" s="278">
        <v>26.549999</v>
      </c>
      <c r="D46" s="278">
        <v>21.639999</v>
      </c>
      <c r="E46" s="278">
        <v>23.85</v>
      </c>
      <c r="F46" s="278">
        <v>20.366776</v>
      </c>
      <c r="G46" s="278">
        <v>2.6680491E9</v>
      </c>
      <c r="H46" s="278"/>
      <c r="I46" s="278">
        <f t="shared" ref="I46:N46" si="58">(I47/B47*B46)/B47*B46</f>
        <v>1.014493813</v>
      </c>
      <c r="J46" s="278">
        <f t="shared" si="58"/>
        <v>1.059410447</v>
      </c>
      <c r="K46" s="278">
        <f t="shared" si="58"/>
        <v>0.7032638828</v>
      </c>
      <c r="L46" s="278">
        <f t="shared" si="58"/>
        <v>0.8491313569</v>
      </c>
      <c r="M46" s="278">
        <f t="shared" si="58"/>
        <v>0.7219007896</v>
      </c>
      <c r="N46" s="278">
        <f t="shared" si="58"/>
        <v>157731692.7</v>
      </c>
      <c r="O46" s="278"/>
      <c r="P46" s="254">
        <f t="shared" si="25"/>
        <v>128554.4495</v>
      </c>
      <c r="Q46" s="254">
        <f t="shared" si="53"/>
        <v>30668.72896</v>
      </c>
      <c r="R46" s="254">
        <f t="shared" si="54"/>
        <v>96771.6264</v>
      </c>
      <c r="S46" s="254">
        <f t="shared" si="28"/>
        <v>0</v>
      </c>
      <c r="T46" s="282"/>
      <c r="U46" s="254">
        <f t="shared" si="18"/>
        <v>182888.876</v>
      </c>
      <c r="V46" s="254">
        <f t="shared" si="19"/>
        <v>182888.876</v>
      </c>
      <c r="W46" s="254">
        <f t="shared" si="20"/>
        <v>255994.8049</v>
      </c>
      <c r="X46" s="258">
        <f t="shared" si="21"/>
        <v>0.2559948049</v>
      </c>
      <c r="Y46" s="334">
        <f t="shared" si="22"/>
        <v>255994.8049</v>
      </c>
      <c r="Z46" s="258">
        <f t="shared" si="23"/>
        <v>0.2559948049</v>
      </c>
      <c r="AA46" s="320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</row>
    <row r="47" ht="19.5" customHeight="1">
      <c r="A47" s="276" t="s">
        <v>143</v>
      </c>
      <c r="B47" s="277">
        <v>23.74</v>
      </c>
      <c r="C47" s="278">
        <v>26.209999</v>
      </c>
      <c r="D47" s="278">
        <v>21.299999</v>
      </c>
      <c r="E47" s="278">
        <v>23.49</v>
      </c>
      <c r="F47" s="278">
        <v>20.059364</v>
      </c>
      <c r="G47" s="278">
        <v>2.0438102E9</v>
      </c>
      <c r="H47" s="278"/>
      <c r="I47" s="278">
        <f t="shared" ref="I47:N47" si="59">(I48/B48*B47)/B48*B47</f>
        <v>0.8477483756</v>
      </c>
      <c r="J47" s="278">
        <f t="shared" si="59"/>
        <v>1.032450507</v>
      </c>
      <c r="K47" s="278">
        <f t="shared" si="59"/>
        <v>0.6813386215</v>
      </c>
      <c r="L47" s="278">
        <f t="shared" si="59"/>
        <v>0.823690668</v>
      </c>
      <c r="M47" s="278">
        <f t="shared" si="59"/>
        <v>0.7002728058</v>
      </c>
      <c r="N47" s="278">
        <f t="shared" si="59"/>
        <v>92557678.51</v>
      </c>
      <c r="O47" s="278"/>
      <c r="P47" s="254">
        <f t="shared" si="25"/>
        <v>126534.6475</v>
      </c>
      <c r="Q47" s="254">
        <f t="shared" si="53"/>
        <v>29712.5873</v>
      </c>
      <c r="R47" s="254">
        <f t="shared" si="54"/>
        <v>96771.6264</v>
      </c>
      <c r="S47" s="254">
        <f t="shared" si="28"/>
        <v>0</v>
      </c>
      <c r="T47" s="282"/>
      <c r="U47" s="254">
        <f t="shared" si="18"/>
        <v>181475.0146</v>
      </c>
      <c r="V47" s="254">
        <f t="shared" si="19"/>
        <v>181475.0146</v>
      </c>
      <c r="W47" s="254">
        <f t="shared" si="20"/>
        <v>253018.8612</v>
      </c>
      <c r="X47" s="258">
        <f t="shared" si="21"/>
        <v>0.2530188612</v>
      </c>
      <c r="Y47" s="334">
        <f t="shared" si="22"/>
        <v>253018.8612</v>
      </c>
      <c r="Z47" s="258">
        <f t="shared" si="23"/>
        <v>0.2530188612</v>
      </c>
      <c r="AA47" s="320"/>
      <c r="AB47" s="299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</row>
    <row r="48" ht="19.5" customHeight="1">
      <c r="A48" s="276" t="s">
        <v>144</v>
      </c>
      <c r="B48" s="277">
        <v>23.059999</v>
      </c>
      <c r="C48" s="278">
        <v>24.35</v>
      </c>
      <c r="D48" s="278">
        <v>20.49</v>
      </c>
      <c r="E48" s="278">
        <v>20.719999</v>
      </c>
      <c r="F48" s="278">
        <v>17.693911</v>
      </c>
      <c r="G48" s="278">
        <v>1.6690474E9</v>
      </c>
      <c r="H48" s="278"/>
      <c r="I48" s="278">
        <f t="shared" ref="I48:N48" si="60">(I49/B49*B48)/B49*B48</f>
        <v>0.7998786506</v>
      </c>
      <c r="J48" s="278">
        <f t="shared" si="60"/>
        <v>0.8911137895</v>
      </c>
      <c r="K48" s="278">
        <f t="shared" si="60"/>
        <v>0.6305038723</v>
      </c>
      <c r="L48" s="278">
        <f t="shared" si="60"/>
        <v>0.6408812597</v>
      </c>
      <c r="M48" s="278">
        <f t="shared" si="60"/>
        <v>0.5448545976</v>
      </c>
      <c r="N48" s="278">
        <f t="shared" si="60"/>
        <v>61726076.1</v>
      </c>
      <c r="O48" s="278"/>
      <c r="P48" s="254">
        <f t="shared" si="25"/>
        <v>121722.7723</v>
      </c>
      <c r="Q48" s="254">
        <f t="shared" si="53"/>
        <v>27495.72791</v>
      </c>
      <c r="R48" s="254">
        <f t="shared" si="54"/>
        <v>96771.6264</v>
      </c>
      <c r="S48" s="254">
        <f t="shared" si="28"/>
        <v>0</v>
      </c>
      <c r="T48" s="282"/>
      <c r="U48" s="254">
        <f t="shared" si="18"/>
        <v>178106.7019</v>
      </c>
      <c r="V48" s="254">
        <f t="shared" si="19"/>
        <v>178106.7019</v>
      </c>
      <c r="W48" s="254">
        <f t="shared" si="20"/>
        <v>245990.1266</v>
      </c>
      <c r="X48" s="258">
        <f t="shared" si="21"/>
        <v>0.2459901266</v>
      </c>
      <c r="Y48" s="334">
        <f t="shared" si="22"/>
        <v>245990.1266</v>
      </c>
      <c r="Z48" s="258">
        <f t="shared" si="23"/>
        <v>0.2459901266</v>
      </c>
      <c r="AA48" s="320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</row>
    <row r="49" ht="19.5" customHeight="1">
      <c r="A49" s="276" t="s">
        <v>145</v>
      </c>
      <c r="B49" s="277">
        <v>20.91</v>
      </c>
      <c r="C49" s="278">
        <v>25.040001</v>
      </c>
      <c r="D49" s="278">
        <v>19.76</v>
      </c>
      <c r="E49" s="278">
        <v>24.549999</v>
      </c>
      <c r="F49" s="278">
        <v>20.96455</v>
      </c>
      <c r="G49" s="278">
        <v>2.1291501E9</v>
      </c>
      <c r="H49" s="278"/>
      <c r="I49" s="278">
        <f t="shared" ref="I49:N49" si="61">(I50/B50*B49)/B50*B49</f>
        <v>0.6576784364</v>
      </c>
      <c r="J49" s="278">
        <f t="shared" si="61"/>
        <v>0.9423319513</v>
      </c>
      <c r="K49" s="278">
        <f t="shared" si="61"/>
        <v>0.5863780729</v>
      </c>
      <c r="L49" s="278">
        <f t="shared" si="61"/>
        <v>0.8997069383</v>
      </c>
      <c r="M49" s="278">
        <f t="shared" si="61"/>
        <v>0.7648988934</v>
      </c>
      <c r="N49" s="278">
        <f t="shared" si="61"/>
        <v>100448599.8</v>
      </c>
      <c r="O49" s="278"/>
      <c r="P49" s="254">
        <f t="shared" si="25"/>
        <v>117386.1386</v>
      </c>
      <c r="Q49" s="254">
        <f t="shared" si="53"/>
        <v>25571.44001</v>
      </c>
      <c r="R49" s="254">
        <f t="shared" si="54"/>
        <v>96771.6264</v>
      </c>
      <c r="S49" s="254">
        <f t="shared" si="28"/>
        <v>0</v>
      </c>
      <c r="T49" s="282"/>
      <c r="U49" s="254">
        <f t="shared" si="18"/>
        <v>175071.0584</v>
      </c>
      <c r="V49" s="254">
        <f t="shared" si="19"/>
        <v>175071.0584</v>
      </c>
      <c r="W49" s="254">
        <f t="shared" si="20"/>
        <v>239729.205</v>
      </c>
      <c r="X49" s="258">
        <f t="shared" si="21"/>
        <v>0.239729205</v>
      </c>
      <c r="Y49" s="334">
        <f t="shared" si="22"/>
        <v>239729.205</v>
      </c>
      <c r="Z49" s="258">
        <f t="shared" si="23"/>
        <v>0.239729205</v>
      </c>
      <c r="AA49" s="320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</row>
    <row r="50" ht="19.5" customHeight="1">
      <c r="A50" s="276" t="s">
        <v>146</v>
      </c>
      <c r="B50" s="277">
        <v>24.370001</v>
      </c>
      <c r="C50" s="278">
        <v>28.290001</v>
      </c>
      <c r="D50" s="278">
        <v>24.139999</v>
      </c>
      <c r="E50" s="278">
        <v>27.719999</v>
      </c>
      <c r="F50" s="278">
        <v>23.671577</v>
      </c>
      <c r="G50" s="278">
        <v>1.6699547E9</v>
      </c>
      <c r="H50" s="278"/>
      <c r="I50" s="278">
        <f t="shared" ref="I50:N50" si="62">(I51/B51*B50)/B51*B50</f>
        <v>0.893339693</v>
      </c>
      <c r="J50" s="278">
        <f t="shared" si="62"/>
        <v>1.202821434</v>
      </c>
      <c r="K50" s="278">
        <f t="shared" si="62"/>
        <v>0.8751416168</v>
      </c>
      <c r="L50" s="278">
        <f t="shared" si="62"/>
        <v>1.147055767</v>
      </c>
      <c r="M50" s="278">
        <f t="shared" si="62"/>
        <v>0.9751857044</v>
      </c>
      <c r="N50" s="278">
        <f t="shared" si="62"/>
        <v>61793203.37</v>
      </c>
      <c r="O50" s="278"/>
      <c r="P50" s="254">
        <f t="shared" si="25"/>
        <v>143405.9347</v>
      </c>
      <c r="Q50" s="254">
        <f t="shared" si="53"/>
        <v>38164.16811</v>
      </c>
      <c r="R50" s="254">
        <f t="shared" si="54"/>
        <v>96771.6264</v>
      </c>
      <c r="S50" s="254">
        <f t="shared" si="28"/>
        <v>0</v>
      </c>
      <c r="T50" s="282"/>
      <c r="U50" s="254">
        <f t="shared" si="18"/>
        <v>193284.9156</v>
      </c>
      <c r="V50" s="254">
        <f t="shared" si="19"/>
        <v>193284.9156</v>
      </c>
      <c r="W50" s="254">
        <f t="shared" si="20"/>
        <v>278341.7292</v>
      </c>
      <c r="X50" s="258">
        <f t="shared" si="21"/>
        <v>0.2783417292</v>
      </c>
      <c r="Y50" s="334">
        <f t="shared" si="22"/>
        <v>278341.7292</v>
      </c>
      <c r="Z50" s="258">
        <f t="shared" si="23"/>
        <v>0.2783417292</v>
      </c>
      <c r="AA50" s="320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</row>
    <row r="51" ht="19.5" customHeight="1">
      <c r="A51" s="276" t="s">
        <v>147</v>
      </c>
      <c r="B51" s="337">
        <v>28.42</v>
      </c>
      <c r="C51" s="338">
        <v>28.790001</v>
      </c>
      <c r="D51" s="338">
        <v>24.280001</v>
      </c>
      <c r="E51" s="338">
        <v>24.370001</v>
      </c>
      <c r="F51" s="338">
        <v>20.810835</v>
      </c>
      <c r="G51" s="338">
        <v>1.3970558E9</v>
      </c>
      <c r="H51" s="338"/>
      <c r="I51" s="338">
        <f t="shared" ref="I51:N51" si="63">(I52/B52*B51)/B52*B51</f>
        <v>1.214936793</v>
      </c>
      <c r="J51" s="338">
        <f t="shared" si="63"/>
        <v>1.24571471</v>
      </c>
      <c r="K51" s="338">
        <f t="shared" si="63"/>
        <v>0.8853219705</v>
      </c>
      <c r="L51" s="338">
        <f t="shared" si="63"/>
        <v>0.886562191</v>
      </c>
      <c r="M51" s="338">
        <f t="shared" si="63"/>
        <v>0.7537233241</v>
      </c>
      <c r="N51" s="338">
        <f t="shared" si="63"/>
        <v>43247283.59</v>
      </c>
      <c r="O51" s="338"/>
      <c r="P51" s="254">
        <f t="shared" si="25"/>
        <v>144237.6297</v>
      </c>
      <c r="Q51" s="254">
        <f t="shared" si="53"/>
        <v>38608.12452</v>
      </c>
      <c r="R51" s="254">
        <f t="shared" si="54"/>
        <v>96771.6264</v>
      </c>
      <c r="S51" s="254">
        <f t="shared" si="28"/>
        <v>0</v>
      </c>
      <c r="T51" s="339">
        <f>(P51-P39)/P39</f>
        <v>-0.3683662427</v>
      </c>
      <c r="U51" s="254">
        <f t="shared" si="18"/>
        <v>193867.1021</v>
      </c>
      <c r="V51" s="254">
        <f t="shared" si="19"/>
        <v>193867.1021</v>
      </c>
      <c r="W51" s="254">
        <f t="shared" si="20"/>
        <v>279617.3806</v>
      </c>
      <c r="X51" s="258">
        <f t="shared" si="21"/>
        <v>0.2796173806</v>
      </c>
      <c r="Y51" s="334">
        <f t="shared" si="22"/>
        <v>279617.3806</v>
      </c>
      <c r="Z51" s="258">
        <f t="shared" si="23"/>
        <v>0.2796173806</v>
      </c>
      <c r="AA51" s="320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</row>
    <row r="52" ht="19.5" customHeight="1">
      <c r="A52" s="276" t="s">
        <v>148</v>
      </c>
      <c r="B52" s="277">
        <v>24.719999</v>
      </c>
      <c r="C52" s="278">
        <v>27.469999</v>
      </c>
      <c r="D52" s="278">
        <v>24.01</v>
      </c>
      <c r="E52" s="278">
        <v>24.440001</v>
      </c>
      <c r="F52" s="278">
        <v>20.870619</v>
      </c>
      <c r="G52" s="278">
        <v>1.513988E9</v>
      </c>
      <c r="H52" s="278"/>
      <c r="I52" s="278">
        <f t="shared" ref="I52:N52" si="64">(I53/B53*B52)/B53*B52</f>
        <v>0.9191839548</v>
      </c>
      <c r="J52" s="278">
        <f t="shared" si="64"/>
        <v>1.134103055</v>
      </c>
      <c r="K52" s="278">
        <f t="shared" si="64"/>
        <v>0.8657413509</v>
      </c>
      <c r="L52" s="278">
        <f t="shared" si="64"/>
        <v>0.8916625997</v>
      </c>
      <c r="M52" s="278">
        <f t="shared" si="64"/>
        <v>0.758060038</v>
      </c>
      <c r="N52" s="278">
        <f t="shared" si="64"/>
        <v>50789763.98</v>
      </c>
      <c r="O52" s="278"/>
      <c r="P52" s="254">
        <f t="shared" si="25"/>
        <v>142633.6634</v>
      </c>
      <c r="Q52" s="254">
        <f>((Q51+R51)/2)*K52/K51</f>
        <v>66192.78204</v>
      </c>
      <c r="R52" s="254">
        <f>(Q51+R51)/2</f>
        <v>67689.87546</v>
      </c>
      <c r="S52" s="254">
        <f t="shared" si="28"/>
        <v>0</v>
      </c>
      <c r="T52" s="282"/>
      <c r="U52" s="254">
        <f t="shared" si="18"/>
        <v>164825.8448</v>
      </c>
      <c r="V52" s="254">
        <f t="shared" si="19"/>
        <v>164825.8448</v>
      </c>
      <c r="W52" s="254">
        <f t="shared" si="20"/>
        <v>276516.3209</v>
      </c>
      <c r="X52" s="258">
        <f t="shared" si="21"/>
        <v>0.2765163209</v>
      </c>
      <c r="Y52" s="334">
        <f t="shared" si="22"/>
        <v>276516.3209</v>
      </c>
      <c r="Z52" s="258">
        <f t="shared" si="23"/>
        <v>0.2765163209</v>
      </c>
      <c r="AA52" s="320"/>
      <c r="AB52" s="299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</row>
    <row r="53" ht="19.5" customHeight="1">
      <c r="A53" s="276" t="s">
        <v>149</v>
      </c>
      <c r="B53" s="277">
        <v>24.52</v>
      </c>
      <c r="C53" s="278">
        <v>25.370001</v>
      </c>
      <c r="D53" s="278">
        <v>23.32</v>
      </c>
      <c r="E53" s="278">
        <v>25.16</v>
      </c>
      <c r="F53" s="278">
        <v>21.485462</v>
      </c>
      <c r="G53" s="278">
        <v>1.2766225E9</v>
      </c>
      <c r="H53" s="278"/>
      <c r="I53" s="278">
        <f t="shared" ref="I53:N53" si="65">(I54/B54*B53)/B54*B53</f>
        <v>0.9043706692</v>
      </c>
      <c r="J53" s="278">
        <f t="shared" si="65"/>
        <v>0.9673334411</v>
      </c>
      <c r="K53" s="278">
        <f t="shared" si="65"/>
        <v>0.8166969497</v>
      </c>
      <c r="L53" s="278">
        <f t="shared" si="65"/>
        <v>0.944972969</v>
      </c>
      <c r="M53" s="278">
        <f t="shared" si="65"/>
        <v>0.8033824429</v>
      </c>
      <c r="N53" s="278">
        <f t="shared" si="65"/>
        <v>36112397.13</v>
      </c>
      <c r="O53" s="278"/>
      <c r="P53" s="254">
        <f t="shared" si="25"/>
        <v>138534.6535</v>
      </c>
      <c r="Q53" s="254">
        <f t="shared" ref="Q53:Q63" si="67">Q52*K53/K52</f>
        <v>62442.94919</v>
      </c>
      <c r="R53" s="254">
        <f t="shared" ref="R53:R63" si="68">R52</f>
        <v>67689.87546</v>
      </c>
      <c r="S53" s="254">
        <f t="shared" si="28"/>
        <v>0</v>
      </c>
      <c r="T53" s="282"/>
      <c r="U53" s="254">
        <f t="shared" si="18"/>
        <v>161956.5379</v>
      </c>
      <c r="V53" s="254">
        <f t="shared" si="19"/>
        <v>161956.5379</v>
      </c>
      <c r="W53" s="254">
        <f t="shared" si="20"/>
        <v>268667.4781</v>
      </c>
      <c r="X53" s="258">
        <f t="shared" si="21"/>
        <v>0.2686674781</v>
      </c>
      <c r="Y53" s="334">
        <f t="shared" si="22"/>
        <v>268667.4781</v>
      </c>
      <c r="Z53" s="258">
        <f t="shared" si="23"/>
        <v>0.2686674781</v>
      </c>
      <c r="AA53" s="320"/>
      <c r="AB53" s="299"/>
      <c r="AC53" s="299"/>
      <c r="AD53" s="299"/>
      <c r="AE53" s="299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</row>
    <row r="54" ht="19.5" customHeight="1">
      <c r="A54" s="276" t="s">
        <v>150</v>
      </c>
      <c r="B54" s="277">
        <v>25.27</v>
      </c>
      <c r="C54" s="278">
        <v>27.379999</v>
      </c>
      <c r="D54" s="278">
        <v>23.540001</v>
      </c>
      <c r="E54" s="278">
        <v>25.25</v>
      </c>
      <c r="F54" s="278">
        <v>21.562315</v>
      </c>
      <c r="G54" s="278">
        <v>1.6707162E9</v>
      </c>
      <c r="H54" s="278"/>
      <c r="I54" s="278">
        <f t="shared" ref="I54:N54" si="66">(I55/B55*B54)/B55*B54</f>
        <v>0.9605412515</v>
      </c>
      <c r="J54" s="278">
        <f t="shared" si="66"/>
        <v>1.126683901</v>
      </c>
      <c r="K54" s="278">
        <f t="shared" si="66"/>
        <v>0.8321790826</v>
      </c>
      <c r="L54" s="278">
        <f t="shared" si="66"/>
        <v>0.9517455985</v>
      </c>
      <c r="M54" s="278">
        <f t="shared" si="66"/>
        <v>0.8091400828</v>
      </c>
      <c r="N54" s="278">
        <f t="shared" si="66"/>
        <v>61849571.67</v>
      </c>
      <c r="O54" s="278"/>
      <c r="P54" s="254">
        <f t="shared" si="25"/>
        <v>139841.5901</v>
      </c>
      <c r="Q54" s="254">
        <f t="shared" si="67"/>
        <v>63626.68085</v>
      </c>
      <c r="R54" s="254">
        <f t="shared" si="68"/>
        <v>67689.87546</v>
      </c>
      <c r="S54" s="254">
        <f t="shared" si="28"/>
        <v>0</v>
      </c>
      <c r="T54" s="282"/>
      <c r="U54" s="254">
        <f t="shared" si="18"/>
        <v>162871.3935</v>
      </c>
      <c r="V54" s="254">
        <f t="shared" si="19"/>
        <v>162871.3935</v>
      </c>
      <c r="W54" s="254">
        <f t="shared" si="20"/>
        <v>271158.1464</v>
      </c>
      <c r="X54" s="258">
        <f t="shared" si="21"/>
        <v>0.2711581464</v>
      </c>
      <c r="Y54" s="334">
        <f t="shared" si="22"/>
        <v>271158.1464</v>
      </c>
      <c r="Z54" s="258">
        <f t="shared" si="23"/>
        <v>0.2711581464</v>
      </c>
      <c r="AA54" s="320"/>
      <c r="AB54" s="299"/>
      <c r="AC54" s="299"/>
      <c r="AD54" s="299"/>
      <c r="AE54" s="299"/>
      <c r="AF54" s="299"/>
      <c r="AG54" s="299"/>
      <c r="AH54" s="299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</row>
    <row r="55" ht="19.5" customHeight="1">
      <c r="A55" s="276" t="s">
        <v>151</v>
      </c>
      <c r="B55" s="277">
        <v>25.440001</v>
      </c>
      <c r="C55" s="278">
        <v>28.059999</v>
      </c>
      <c r="D55" s="278">
        <v>25.25</v>
      </c>
      <c r="E55" s="278">
        <v>27.450001</v>
      </c>
      <c r="F55" s="278">
        <v>23.44101</v>
      </c>
      <c r="G55" s="278">
        <v>1.4116208E9</v>
      </c>
      <c r="H55" s="278"/>
      <c r="I55" s="278">
        <f t="shared" ref="I55:N55" si="69">(I56/B56*B55)/B56*B55</f>
        <v>0.9735085836</v>
      </c>
      <c r="J55" s="278">
        <f t="shared" si="69"/>
        <v>1.183342699</v>
      </c>
      <c r="K55" s="278">
        <f t="shared" si="69"/>
        <v>0.9574731549</v>
      </c>
      <c r="L55" s="278">
        <f t="shared" si="69"/>
        <v>1.124819512</v>
      </c>
      <c r="M55" s="278">
        <f t="shared" si="69"/>
        <v>0.9562811239</v>
      </c>
      <c r="N55" s="278">
        <f t="shared" si="69"/>
        <v>44153732.97</v>
      </c>
      <c r="O55" s="278"/>
      <c r="P55" s="254">
        <f t="shared" si="25"/>
        <v>150000</v>
      </c>
      <c r="Q55" s="254">
        <f t="shared" si="67"/>
        <v>73206.40487</v>
      </c>
      <c r="R55" s="254">
        <f t="shared" si="68"/>
        <v>67689.87546</v>
      </c>
      <c r="S55" s="254">
        <f t="shared" si="28"/>
        <v>0</v>
      </c>
      <c r="T55" s="282"/>
      <c r="U55" s="254">
        <f t="shared" si="18"/>
        <v>169982.2804</v>
      </c>
      <c r="V55" s="254">
        <f t="shared" si="19"/>
        <v>169982.2804</v>
      </c>
      <c r="W55" s="254">
        <f t="shared" si="20"/>
        <v>290896.2803</v>
      </c>
      <c r="X55" s="258">
        <f t="shared" si="21"/>
        <v>0.2908962803</v>
      </c>
      <c r="Y55" s="334">
        <f t="shared" si="22"/>
        <v>290896.2803</v>
      </c>
      <c r="Z55" s="258">
        <f t="shared" si="23"/>
        <v>0.2908962803</v>
      </c>
      <c r="AA55" s="320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</row>
    <row r="56" ht="19.5" customHeight="1">
      <c r="A56" s="276" t="s">
        <v>152</v>
      </c>
      <c r="B56" s="277">
        <v>27.440001</v>
      </c>
      <c r="C56" s="278">
        <v>29.870001</v>
      </c>
      <c r="D56" s="278">
        <v>27.190001</v>
      </c>
      <c r="E56" s="278">
        <v>29.790001</v>
      </c>
      <c r="F56" s="278">
        <v>25.439266</v>
      </c>
      <c r="G56" s="278">
        <v>1.5257083E9</v>
      </c>
      <c r="H56" s="278"/>
      <c r="I56" s="278">
        <f t="shared" ref="I56:N56" si="70">(I57/B57*B56)/B57*B56</f>
        <v>1.132592764</v>
      </c>
      <c r="J56" s="278">
        <f t="shared" si="70"/>
        <v>1.340928766</v>
      </c>
      <c r="K56" s="278">
        <f t="shared" si="70"/>
        <v>1.110253852</v>
      </c>
      <c r="L56" s="278">
        <f t="shared" si="70"/>
        <v>1.324765921</v>
      </c>
      <c r="M56" s="278">
        <f t="shared" si="70"/>
        <v>1.12626891</v>
      </c>
      <c r="N56" s="278">
        <f t="shared" si="70"/>
        <v>51579169.67</v>
      </c>
      <c r="O56" s="278"/>
      <c r="P56" s="254">
        <f t="shared" si="25"/>
        <v>161524.7584</v>
      </c>
      <c r="Q56" s="254">
        <f t="shared" si="67"/>
        <v>84887.699</v>
      </c>
      <c r="R56" s="254">
        <f t="shared" si="68"/>
        <v>67689.87546</v>
      </c>
      <c r="S56" s="254">
        <f t="shared" si="28"/>
        <v>0</v>
      </c>
      <c r="T56" s="282"/>
      <c r="U56" s="254">
        <f t="shared" si="18"/>
        <v>178049.6113</v>
      </c>
      <c r="V56" s="254">
        <f t="shared" si="19"/>
        <v>178049.6113</v>
      </c>
      <c r="W56" s="254">
        <f t="shared" si="20"/>
        <v>314102.3329</v>
      </c>
      <c r="X56" s="258">
        <f t="shared" si="21"/>
        <v>0.3141023329</v>
      </c>
      <c r="Y56" s="334">
        <f t="shared" si="22"/>
        <v>314102.3329</v>
      </c>
      <c r="Z56" s="258">
        <f t="shared" si="23"/>
        <v>0.3141023329</v>
      </c>
      <c r="AA56" s="320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</row>
    <row r="57" ht="19.5" customHeight="1">
      <c r="A57" s="276" t="s">
        <v>153</v>
      </c>
      <c r="B57" s="277">
        <v>30.08</v>
      </c>
      <c r="C57" s="278">
        <v>31.469999</v>
      </c>
      <c r="D57" s="278">
        <v>29.309999</v>
      </c>
      <c r="E57" s="278">
        <v>29.950001</v>
      </c>
      <c r="F57" s="278">
        <v>25.575897</v>
      </c>
      <c r="G57" s="278">
        <v>1.7997557E9</v>
      </c>
      <c r="H57" s="278"/>
      <c r="I57" s="278">
        <f t="shared" ref="I57:N57" si="71">(I58/B58*B57)/B58*B57</f>
        <v>1.361009639</v>
      </c>
      <c r="J57" s="278">
        <f t="shared" si="71"/>
        <v>1.488430947</v>
      </c>
      <c r="K57" s="278">
        <f t="shared" si="71"/>
        <v>1.290135865</v>
      </c>
      <c r="L57" s="278">
        <f t="shared" si="71"/>
        <v>1.339034586</v>
      </c>
      <c r="M57" s="278">
        <f t="shared" si="71"/>
        <v>1.138399487</v>
      </c>
      <c r="N57" s="278">
        <f t="shared" si="71"/>
        <v>71772561.19</v>
      </c>
      <c r="O57" s="278"/>
      <c r="P57" s="254">
        <f t="shared" si="25"/>
        <v>174118.8059</v>
      </c>
      <c r="Q57" s="254">
        <f t="shared" si="67"/>
        <v>98641.10342</v>
      </c>
      <c r="R57" s="254">
        <f t="shared" si="68"/>
        <v>67689.87546</v>
      </c>
      <c r="S57" s="254">
        <f t="shared" si="28"/>
        <v>0</v>
      </c>
      <c r="T57" s="282"/>
      <c r="U57" s="254">
        <f t="shared" si="18"/>
        <v>186865.4446</v>
      </c>
      <c r="V57" s="254">
        <f t="shared" si="19"/>
        <v>186865.4446</v>
      </c>
      <c r="W57" s="254">
        <f t="shared" si="20"/>
        <v>340449.7848</v>
      </c>
      <c r="X57" s="258">
        <f t="shared" si="21"/>
        <v>0.3404497848</v>
      </c>
      <c r="Y57" s="334">
        <f t="shared" si="22"/>
        <v>340449.7848</v>
      </c>
      <c r="Z57" s="258">
        <f t="shared" si="23"/>
        <v>0.3404497848</v>
      </c>
      <c r="AA57" s="320"/>
      <c r="AB57" s="299"/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</row>
    <row r="58" ht="19.5" customHeight="1">
      <c r="A58" s="276" t="s">
        <v>154</v>
      </c>
      <c r="B58" s="277">
        <v>29.700001</v>
      </c>
      <c r="C58" s="278">
        <v>32.75</v>
      </c>
      <c r="D58" s="278">
        <v>29.26</v>
      </c>
      <c r="E58" s="278">
        <v>31.799999</v>
      </c>
      <c r="F58" s="278">
        <v>27.155716</v>
      </c>
      <c r="G58" s="278">
        <v>1.8215102E9</v>
      </c>
      <c r="H58" s="278"/>
      <c r="I58" s="278">
        <f t="shared" ref="I58:N58" si="72">(I59/B59*B58)/B59*B58</f>
        <v>1.326839723</v>
      </c>
      <c r="J58" s="278">
        <f t="shared" si="72"/>
        <v>1.611973291</v>
      </c>
      <c r="K58" s="278">
        <f t="shared" si="72"/>
        <v>1.285738016</v>
      </c>
      <c r="L58" s="278">
        <f t="shared" si="72"/>
        <v>1.509566762</v>
      </c>
      <c r="M58" s="278">
        <f t="shared" si="72"/>
        <v>1.283380568</v>
      </c>
      <c r="N58" s="278">
        <f t="shared" si="72"/>
        <v>73518145.58</v>
      </c>
      <c r="O58" s="278"/>
      <c r="P58" s="254">
        <f t="shared" si="25"/>
        <v>173821.7822</v>
      </c>
      <c r="Q58" s="254">
        <f t="shared" si="67"/>
        <v>98304.85299</v>
      </c>
      <c r="R58" s="254">
        <f t="shared" si="68"/>
        <v>67689.87546</v>
      </c>
      <c r="S58" s="254">
        <f t="shared" si="28"/>
        <v>0</v>
      </c>
      <c r="T58" s="282"/>
      <c r="U58" s="254">
        <f t="shared" si="18"/>
        <v>186657.528</v>
      </c>
      <c r="V58" s="254">
        <f t="shared" si="19"/>
        <v>186657.528</v>
      </c>
      <c r="W58" s="254">
        <f t="shared" si="20"/>
        <v>339816.5106</v>
      </c>
      <c r="X58" s="258">
        <f t="shared" si="21"/>
        <v>0.3398165106</v>
      </c>
      <c r="Y58" s="334">
        <f t="shared" si="22"/>
        <v>339816.5106</v>
      </c>
      <c r="Z58" s="258">
        <f t="shared" si="23"/>
        <v>0.3398165106</v>
      </c>
      <c r="AA58" s="320"/>
      <c r="AB58" s="299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</row>
    <row r="59" ht="19.5" customHeight="1">
      <c r="A59" s="276" t="s">
        <v>155</v>
      </c>
      <c r="B59" s="277">
        <v>31.690001</v>
      </c>
      <c r="C59" s="278">
        <v>33.459999</v>
      </c>
      <c r="D59" s="278">
        <v>29.93</v>
      </c>
      <c r="E59" s="278">
        <v>33.389999</v>
      </c>
      <c r="F59" s="278">
        <v>28.513498</v>
      </c>
      <c r="G59" s="278">
        <v>1.4141862E9</v>
      </c>
      <c r="H59" s="278"/>
      <c r="I59" s="278">
        <f t="shared" ref="I59:N59" si="73">(I60/B60*B59)/B60*B59</f>
        <v>1.510601956</v>
      </c>
      <c r="J59" s="278">
        <f t="shared" si="73"/>
        <v>1.682624005</v>
      </c>
      <c r="K59" s="278">
        <f t="shared" si="73"/>
        <v>1.345294216</v>
      </c>
      <c r="L59" s="278">
        <f t="shared" si="73"/>
        <v>1.66429736</v>
      </c>
      <c r="M59" s="278">
        <f t="shared" si="73"/>
        <v>1.414926699</v>
      </c>
      <c r="N59" s="278">
        <f t="shared" si="73"/>
        <v>44314363.8</v>
      </c>
      <c r="O59" s="278"/>
      <c r="P59" s="254">
        <f t="shared" si="25"/>
        <v>177801.9802</v>
      </c>
      <c r="Q59" s="254">
        <f t="shared" si="67"/>
        <v>102858.3961</v>
      </c>
      <c r="R59" s="254">
        <f t="shared" si="68"/>
        <v>67689.87546</v>
      </c>
      <c r="S59" s="254">
        <f t="shared" si="28"/>
        <v>0</v>
      </c>
      <c r="T59" s="282"/>
      <c r="U59" s="254">
        <f t="shared" si="18"/>
        <v>189443.6666</v>
      </c>
      <c r="V59" s="254">
        <f t="shared" si="19"/>
        <v>189443.6666</v>
      </c>
      <c r="W59" s="254">
        <f t="shared" si="20"/>
        <v>348350.2518</v>
      </c>
      <c r="X59" s="258">
        <f t="shared" si="21"/>
        <v>0.3483502518</v>
      </c>
      <c r="Y59" s="334">
        <f t="shared" si="22"/>
        <v>348350.2518</v>
      </c>
      <c r="Z59" s="258">
        <f t="shared" si="23"/>
        <v>0.3483502518</v>
      </c>
      <c r="AA59" s="320"/>
      <c r="AB59" s="299"/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</row>
    <row r="60" ht="19.5" customHeight="1">
      <c r="A60" s="276" t="s">
        <v>156</v>
      </c>
      <c r="B60" s="277">
        <v>33.490002</v>
      </c>
      <c r="C60" s="278">
        <v>34.860001</v>
      </c>
      <c r="D60" s="278">
        <v>32.360001</v>
      </c>
      <c r="E60" s="278">
        <v>32.419998</v>
      </c>
      <c r="F60" s="278">
        <v>27.685154</v>
      </c>
      <c r="G60" s="278">
        <v>1.9045651E9</v>
      </c>
      <c r="H60" s="278"/>
      <c r="I60" s="278">
        <f t="shared" ref="I60:N60" si="74">(I61/B61*B60)/B61*B60</f>
        <v>1.687080804</v>
      </c>
      <c r="J60" s="278">
        <f t="shared" si="74"/>
        <v>1.826375293</v>
      </c>
      <c r="K60" s="278">
        <f t="shared" si="74"/>
        <v>1.572609497</v>
      </c>
      <c r="L60" s="278">
        <f t="shared" si="74"/>
        <v>1.569004104</v>
      </c>
      <c r="M60" s="278">
        <f t="shared" si="74"/>
        <v>1.333910927</v>
      </c>
      <c r="N60" s="278">
        <f t="shared" si="74"/>
        <v>80375367.67</v>
      </c>
      <c r="O60" s="278"/>
      <c r="P60" s="254">
        <f t="shared" si="25"/>
        <v>192237.6297</v>
      </c>
      <c r="Q60" s="254">
        <f t="shared" si="67"/>
        <v>120238.4495</v>
      </c>
      <c r="R60" s="254">
        <f t="shared" si="68"/>
        <v>67689.87546</v>
      </c>
      <c r="S60" s="254">
        <f t="shared" si="28"/>
        <v>0</v>
      </c>
      <c r="T60" s="282"/>
      <c r="U60" s="254">
        <f t="shared" si="18"/>
        <v>199548.6212</v>
      </c>
      <c r="V60" s="254">
        <f t="shared" si="19"/>
        <v>199548.6212</v>
      </c>
      <c r="W60" s="254">
        <f t="shared" si="20"/>
        <v>380165.9546</v>
      </c>
      <c r="X60" s="258">
        <f t="shared" si="21"/>
        <v>0.3801659546</v>
      </c>
      <c r="Y60" s="334">
        <f t="shared" si="22"/>
        <v>380165.9546</v>
      </c>
      <c r="Z60" s="258">
        <f t="shared" si="23"/>
        <v>0.3801659546</v>
      </c>
      <c r="AA60" s="320"/>
      <c r="AB60" s="299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</row>
    <row r="61" ht="19.5" customHeight="1">
      <c r="A61" s="276" t="s">
        <v>157</v>
      </c>
      <c r="B61" s="277">
        <v>32.610001</v>
      </c>
      <c r="C61" s="278">
        <v>36.0</v>
      </c>
      <c r="D61" s="278">
        <v>32.419998</v>
      </c>
      <c r="E61" s="278">
        <v>35.18</v>
      </c>
      <c r="F61" s="278">
        <v>30.04207</v>
      </c>
      <c r="G61" s="278">
        <v>1.9125647E9</v>
      </c>
      <c r="H61" s="278"/>
      <c r="I61" s="278">
        <f t="shared" ref="I61:N61" si="75">(I62/B62*B61)/B62*B61</f>
        <v>1.599584405</v>
      </c>
      <c r="J61" s="278">
        <f t="shared" si="75"/>
        <v>1.947781491</v>
      </c>
      <c r="K61" s="278">
        <f t="shared" si="75"/>
        <v>1.57844629</v>
      </c>
      <c r="L61" s="278">
        <f t="shared" si="75"/>
        <v>1.847522697</v>
      </c>
      <c r="M61" s="278">
        <f t="shared" si="75"/>
        <v>1.570697854</v>
      </c>
      <c r="N61" s="278">
        <f t="shared" si="75"/>
        <v>81051974.74</v>
      </c>
      <c r="O61" s="278"/>
      <c r="P61" s="254">
        <f t="shared" si="25"/>
        <v>192594.0475</v>
      </c>
      <c r="Q61" s="254">
        <f t="shared" si="67"/>
        <v>120684.7185</v>
      </c>
      <c r="R61" s="254">
        <f t="shared" si="68"/>
        <v>67689.87546</v>
      </c>
      <c r="S61" s="254">
        <f t="shared" si="28"/>
        <v>0</v>
      </c>
      <c r="T61" s="282"/>
      <c r="U61" s="254">
        <f t="shared" si="18"/>
        <v>199798.1137</v>
      </c>
      <c r="V61" s="254">
        <f t="shared" si="19"/>
        <v>199798.1137</v>
      </c>
      <c r="W61" s="254">
        <f t="shared" si="20"/>
        <v>380968.6415</v>
      </c>
      <c r="X61" s="258">
        <f t="shared" si="21"/>
        <v>0.3809686415</v>
      </c>
      <c r="Y61" s="334">
        <f t="shared" si="22"/>
        <v>380968.6415</v>
      </c>
      <c r="Z61" s="258">
        <f t="shared" si="23"/>
        <v>0.3809686415</v>
      </c>
      <c r="AA61" s="320"/>
      <c r="AB61" s="299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</row>
    <row r="62" ht="19.5" customHeight="1">
      <c r="A62" s="276" t="s">
        <v>158</v>
      </c>
      <c r="B62" s="277">
        <v>35.43</v>
      </c>
      <c r="C62" s="278">
        <v>36.18</v>
      </c>
      <c r="D62" s="278">
        <v>33.73</v>
      </c>
      <c r="E62" s="278">
        <v>35.380001</v>
      </c>
      <c r="F62" s="278">
        <v>30.212864</v>
      </c>
      <c r="G62" s="278">
        <v>1.4970104E9</v>
      </c>
      <c r="H62" s="278"/>
      <c r="I62" s="278">
        <f t="shared" ref="I62:N62" si="76">(I63/B63*B62)/B63*B62</f>
        <v>1.888199341</v>
      </c>
      <c r="J62" s="278">
        <f t="shared" si="76"/>
        <v>1.967308001</v>
      </c>
      <c r="K62" s="278">
        <f t="shared" si="76"/>
        <v>1.708584742</v>
      </c>
      <c r="L62" s="278">
        <f t="shared" si="76"/>
        <v>1.868589025</v>
      </c>
      <c r="M62" s="278">
        <f t="shared" si="76"/>
        <v>1.588607961</v>
      </c>
      <c r="N62" s="278">
        <f t="shared" si="76"/>
        <v>49657055.5</v>
      </c>
      <c r="O62" s="278"/>
      <c r="P62" s="254">
        <f t="shared" si="25"/>
        <v>200376.2376</v>
      </c>
      <c r="Q62" s="254">
        <f t="shared" si="67"/>
        <v>130634.8337</v>
      </c>
      <c r="R62" s="254">
        <f t="shared" si="68"/>
        <v>67689.87546</v>
      </c>
      <c r="S62" s="254">
        <f t="shared" si="28"/>
        <v>0</v>
      </c>
      <c r="T62" s="282"/>
      <c r="U62" s="254">
        <f t="shared" si="18"/>
        <v>205245.6468</v>
      </c>
      <c r="V62" s="254">
        <f t="shared" si="19"/>
        <v>205245.6468</v>
      </c>
      <c r="W62" s="254">
        <f t="shared" si="20"/>
        <v>398700.9468</v>
      </c>
      <c r="X62" s="258">
        <f t="shared" si="21"/>
        <v>0.3987009468</v>
      </c>
      <c r="Y62" s="334">
        <f t="shared" si="22"/>
        <v>398700.9468</v>
      </c>
      <c r="Z62" s="258">
        <f t="shared" si="23"/>
        <v>0.3987009468</v>
      </c>
      <c r="AA62" s="320"/>
      <c r="AB62" s="299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</row>
    <row r="63" ht="19.5" customHeight="1">
      <c r="A63" s="276" t="s">
        <v>159</v>
      </c>
      <c r="B63" s="337">
        <v>35.709999</v>
      </c>
      <c r="C63" s="338">
        <v>36.639999</v>
      </c>
      <c r="D63" s="338">
        <v>34.130001</v>
      </c>
      <c r="E63" s="338">
        <v>36.459999</v>
      </c>
      <c r="F63" s="338">
        <v>31.135128</v>
      </c>
      <c r="G63" s="338">
        <v>1.7408286E9</v>
      </c>
      <c r="H63" s="338"/>
      <c r="I63" s="338">
        <f t="shared" ref="I63:N63" si="77">(I64/B64*B63)/B64*B63</f>
        <v>1.918161691</v>
      </c>
      <c r="J63" s="338">
        <f t="shared" si="77"/>
        <v>2.017651429</v>
      </c>
      <c r="K63" s="338">
        <f t="shared" si="77"/>
        <v>1.749348929</v>
      </c>
      <c r="L63" s="338">
        <f t="shared" si="77"/>
        <v>1.984410046</v>
      </c>
      <c r="M63" s="338">
        <f t="shared" si="77"/>
        <v>1.687074472</v>
      </c>
      <c r="N63" s="338">
        <f t="shared" si="77"/>
        <v>67149588.4</v>
      </c>
      <c r="O63" s="338"/>
      <c r="P63" s="254">
        <f t="shared" si="25"/>
        <v>202752.4812</v>
      </c>
      <c r="Q63" s="254">
        <f t="shared" si="67"/>
        <v>133751.5786</v>
      </c>
      <c r="R63" s="254">
        <f t="shared" si="68"/>
        <v>67689.87546</v>
      </c>
      <c r="S63" s="254">
        <f t="shared" si="28"/>
        <v>0</v>
      </c>
      <c r="T63" s="339">
        <f>(P63-P51)/P51</f>
        <v>0.4056836736</v>
      </c>
      <c r="U63" s="254">
        <f t="shared" si="18"/>
        <v>206909.0173</v>
      </c>
      <c r="V63" s="254">
        <f t="shared" si="19"/>
        <v>206909.0173</v>
      </c>
      <c r="W63" s="254">
        <f t="shared" si="20"/>
        <v>404193.9353</v>
      </c>
      <c r="X63" s="258">
        <f t="shared" si="21"/>
        <v>0.4041939353</v>
      </c>
      <c r="Y63" s="334">
        <f t="shared" si="22"/>
        <v>404193.9353</v>
      </c>
      <c r="Z63" s="258">
        <f t="shared" si="23"/>
        <v>0.4041939353</v>
      </c>
      <c r="AA63" s="320"/>
      <c r="AB63" s="299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9"/>
    </row>
    <row r="64" ht="19.5" customHeight="1">
      <c r="A64" s="276" t="s">
        <v>160</v>
      </c>
      <c r="B64" s="277">
        <v>36.66</v>
      </c>
      <c r="C64" s="278">
        <v>39.0</v>
      </c>
      <c r="D64" s="278">
        <v>36.220001</v>
      </c>
      <c r="E64" s="278">
        <v>37.07</v>
      </c>
      <c r="F64" s="278">
        <v>31.668415</v>
      </c>
      <c r="G64" s="278">
        <v>1.7593004E9</v>
      </c>
      <c r="H64" s="278"/>
      <c r="I64" s="278">
        <f t="shared" ref="I64:N64" si="78">(I65/B65*B64)/B65*B64</f>
        <v>2.021577793</v>
      </c>
      <c r="J64" s="278">
        <f t="shared" si="78"/>
        <v>2.285938</v>
      </c>
      <c r="K64" s="278">
        <f t="shared" si="78"/>
        <v>1.970156643</v>
      </c>
      <c r="L64" s="278">
        <f t="shared" si="78"/>
        <v>2.051366619</v>
      </c>
      <c r="M64" s="278">
        <f t="shared" si="78"/>
        <v>1.745362329</v>
      </c>
      <c r="N64" s="278">
        <f t="shared" si="78"/>
        <v>68582187.25</v>
      </c>
      <c r="O64" s="278"/>
      <c r="P64" s="254">
        <f t="shared" si="25"/>
        <v>215168.3228</v>
      </c>
      <c r="Q64" s="254">
        <f>((Q63+R63)/2)*K64/K63</f>
        <v>113433.9789</v>
      </c>
      <c r="R64" s="254">
        <f>(Q63+R63)/2</f>
        <v>100720.727</v>
      </c>
      <c r="S64" s="254">
        <f t="shared" si="28"/>
        <v>0</v>
      </c>
      <c r="T64" s="282"/>
      <c r="U64" s="254">
        <f t="shared" si="18"/>
        <v>247309.7239</v>
      </c>
      <c r="V64" s="254">
        <f t="shared" si="19"/>
        <v>247309.7239</v>
      </c>
      <c r="W64" s="254">
        <f t="shared" si="20"/>
        <v>429323.0287</v>
      </c>
      <c r="X64" s="258">
        <f t="shared" si="21"/>
        <v>0.4293230287</v>
      </c>
      <c r="Y64" s="334">
        <f t="shared" si="22"/>
        <v>429323.0287</v>
      </c>
      <c r="Z64" s="258">
        <f t="shared" si="23"/>
        <v>0.4293230287</v>
      </c>
      <c r="AA64" s="320"/>
      <c r="AB64" s="299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</row>
    <row r="65" ht="19.5" customHeight="1">
      <c r="A65" s="276" t="s">
        <v>161</v>
      </c>
      <c r="B65" s="277">
        <v>37.200001</v>
      </c>
      <c r="C65" s="278">
        <v>37.970001</v>
      </c>
      <c r="D65" s="278">
        <v>36.099998</v>
      </c>
      <c r="E65" s="278">
        <v>36.57</v>
      </c>
      <c r="F65" s="278">
        <v>31.241268</v>
      </c>
      <c r="G65" s="278">
        <v>1.7281108E9</v>
      </c>
      <c r="H65" s="278"/>
      <c r="I65" s="278">
        <f t="shared" ref="I65:N65" si="79">(I66/B66*B65)/B66*B65</f>
        <v>2.081572013</v>
      </c>
      <c r="J65" s="278">
        <f t="shared" si="79"/>
        <v>2.166788142</v>
      </c>
      <c r="K65" s="278">
        <f t="shared" si="79"/>
        <v>1.957123344</v>
      </c>
      <c r="L65" s="278">
        <f t="shared" si="79"/>
        <v>1.996402168</v>
      </c>
      <c r="M65" s="278">
        <f t="shared" si="79"/>
        <v>1.69859659</v>
      </c>
      <c r="N65" s="278">
        <f t="shared" si="79"/>
        <v>66172036.03</v>
      </c>
      <c r="O65" s="278"/>
      <c r="P65" s="254">
        <f t="shared" si="25"/>
        <v>214455.4337</v>
      </c>
      <c r="Q65" s="254">
        <f t="shared" ref="Q65:Q75" si="81">Q64*K65/K64</f>
        <v>112683.5721</v>
      </c>
      <c r="R65" s="254">
        <f t="shared" ref="R65:R75" si="82">R64</f>
        <v>100720.727</v>
      </c>
      <c r="S65" s="254">
        <f t="shared" si="28"/>
        <v>0</v>
      </c>
      <c r="T65" s="282"/>
      <c r="U65" s="254">
        <f t="shared" si="18"/>
        <v>246810.7015</v>
      </c>
      <c r="V65" s="254">
        <f t="shared" si="19"/>
        <v>246810.7015</v>
      </c>
      <c r="W65" s="254">
        <f t="shared" si="20"/>
        <v>427859.7328</v>
      </c>
      <c r="X65" s="258">
        <f t="shared" si="21"/>
        <v>0.4278597328</v>
      </c>
      <c r="Y65" s="334">
        <f t="shared" si="22"/>
        <v>427859.7328</v>
      </c>
      <c r="Z65" s="258">
        <f t="shared" si="23"/>
        <v>0.4278597328</v>
      </c>
      <c r="AA65" s="320"/>
      <c r="AB65" s="299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9"/>
    </row>
    <row r="66" ht="19.5" customHeight="1">
      <c r="A66" s="276" t="s">
        <v>162</v>
      </c>
      <c r="B66" s="277">
        <v>36.68</v>
      </c>
      <c r="C66" s="278">
        <v>37.18</v>
      </c>
      <c r="D66" s="278">
        <v>34.009998</v>
      </c>
      <c r="E66" s="278">
        <v>35.84</v>
      </c>
      <c r="F66" s="278">
        <v>30.617641</v>
      </c>
      <c r="G66" s="278">
        <v>2.5094653E9</v>
      </c>
      <c r="H66" s="278"/>
      <c r="I66" s="278">
        <f t="shared" ref="I66:N66" si="80">(I67/B67*B66)/B67*B66</f>
        <v>2.023784154</v>
      </c>
      <c r="J66" s="278">
        <f t="shared" si="80"/>
        <v>2.077562052</v>
      </c>
      <c r="K66" s="278">
        <f t="shared" si="80"/>
        <v>1.737068937</v>
      </c>
      <c r="L66" s="278">
        <f t="shared" si="80"/>
        <v>1.917494443</v>
      </c>
      <c r="M66" s="278">
        <f t="shared" si="80"/>
        <v>1.631459872</v>
      </c>
      <c r="N66" s="278">
        <f t="shared" si="80"/>
        <v>139538393.4</v>
      </c>
      <c r="O66" s="278"/>
      <c r="P66" s="254">
        <f t="shared" si="25"/>
        <v>202039.5921</v>
      </c>
      <c r="Q66" s="254">
        <f t="shared" si="81"/>
        <v>100013.6927</v>
      </c>
      <c r="R66" s="254">
        <f t="shared" si="82"/>
        <v>100720.727</v>
      </c>
      <c r="S66" s="254">
        <f t="shared" si="28"/>
        <v>0</v>
      </c>
      <c r="T66" s="282"/>
      <c r="U66" s="254">
        <f t="shared" si="18"/>
        <v>238119.6124</v>
      </c>
      <c r="V66" s="254">
        <f t="shared" si="19"/>
        <v>238119.6124</v>
      </c>
      <c r="W66" s="254">
        <f t="shared" si="20"/>
        <v>402774.0119</v>
      </c>
      <c r="X66" s="258">
        <f t="shared" si="21"/>
        <v>0.4027740119</v>
      </c>
      <c r="Y66" s="334">
        <f t="shared" si="22"/>
        <v>402774.0119</v>
      </c>
      <c r="Z66" s="258">
        <f t="shared" si="23"/>
        <v>0.4027740119</v>
      </c>
      <c r="AA66" s="320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</row>
    <row r="67" ht="19.5" customHeight="1">
      <c r="A67" s="276" t="s">
        <v>163</v>
      </c>
      <c r="B67" s="277">
        <v>35.810001</v>
      </c>
      <c r="C67" s="278">
        <v>37.5</v>
      </c>
      <c r="D67" s="278">
        <v>34.720001</v>
      </c>
      <c r="E67" s="278">
        <v>34.77</v>
      </c>
      <c r="F67" s="278">
        <v>29.703556</v>
      </c>
      <c r="G67" s="278">
        <v>2.2111731E9</v>
      </c>
      <c r="H67" s="278"/>
      <c r="I67" s="278">
        <f t="shared" ref="I67:N67" si="83">(I68/B68*B67)/B68*B67</f>
        <v>1.928919943</v>
      </c>
      <c r="J67" s="278">
        <f t="shared" si="83"/>
        <v>2.11347818</v>
      </c>
      <c r="K67" s="278">
        <f t="shared" si="83"/>
        <v>1.810353139</v>
      </c>
      <c r="L67" s="278">
        <f t="shared" si="83"/>
        <v>1.804710285</v>
      </c>
      <c r="M67" s="278">
        <f t="shared" si="83"/>
        <v>1.53550004</v>
      </c>
      <c r="N67" s="278">
        <f t="shared" si="83"/>
        <v>108337002.1</v>
      </c>
      <c r="O67" s="278"/>
      <c r="P67" s="254">
        <f t="shared" si="25"/>
        <v>206257.4317</v>
      </c>
      <c r="Q67" s="254">
        <f t="shared" si="81"/>
        <v>104233.1129</v>
      </c>
      <c r="R67" s="254">
        <f t="shared" si="82"/>
        <v>100720.727</v>
      </c>
      <c r="S67" s="254">
        <f t="shared" si="28"/>
        <v>0</v>
      </c>
      <c r="T67" s="282"/>
      <c r="U67" s="254">
        <f t="shared" si="18"/>
        <v>241072.1001</v>
      </c>
      <c r="V67" s="254">
        <f t="shared" si="19"/>
        <v>241072.1001</v>
      </c>
      <c r="W67" s="254">
        <f t="shared" si="20"/>
        <v>411211.2716</v>
      </c>
      <c r="X67" s="258">
        <f t="shared" si="21"/>
        <v>0.4112112716</v>
      </c>
      <c r="Y67" s="334">
        <f t="shared" si="22"/>
        <v>411211.2716</v>
      </c>
      <c r="Z67" s="258">
        <f t="shared" si="23"/>
        <v>0.4112112716</v>
      </c>
      <c r="AA67" s="320"/>
      <c r="AB67" s="299"/>
      <c r="AC67" s="299"/>
      <c r="AD67" s="299"/>
      <c r="AE67" s="299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299"/>
      <c r="AT67" s="299"/>
    </row>
    <row r="68" ht="19.5" customHeight="1">
      <c r="A68" s="276" t="s">
        <v>164</v>
      </c>
      <c r="B68" s="277">
        <v>35.0</v>
      </c>
      <c r="C68" s="278">
        <v>36.549999</v>
      </c>
      <c r="D68" s="278">
        <v>34.110001</v>
      </c>
      <c r="E68" s="278">
        <v>36.549999</v>
      </c>
      <c r="F68" s="278">
        <v>31.22418</v>
      </c>
      <c r="G68" s="278">
        <v>2.4296622E9</v>
      </c>
      <c r="H68" s="278"/>
      <c r="I68" s="278">
        <f t="shared" ref="I68:N68" si="84">(I69/B69*B68)/B69*B68</f>
        <v>1.842644799</v>
      </c>
      <c r="J68" s="278">
        <f t="shared" si="84"/>
        <v>2.007751559</v>
      </c>
      <c r="K68" s="278">
        <f t="shared" si="84"/>
        <v>1.747299311</v>
      </c>
      <c r="L68" s="278">
        <f t="shared" si="84"/>
        <v>1.994219006</v>
      </c>
      <c r="M68" s="278">
        <f t="shared" si="84"/>
        <v>1.696738939</v>
      </c>
      <c r="N68" s="278">
        <f t="shared" si="84"/>
        <v>130804631.9</v>
      </c>
      <c r="O68" s="278"/>
      <c r="P68" s="254">
        <f t="shared" si="25"/>
        <v>202633.6693</v>
      </c>
      <c r="Q68" s="254">
        <f t="shared" si="81"/>
        <v>100602.718</v>
      </c>
      <c r="R68" s="254">
        <f t="shared" si="82"/>
        <v>100720.727</v>
      </c>
      <c r="S68" s="254">
        <f t="shared" si="28"/>
        <v>0</v>
      </c>
      <c r="T68" s="282"/>
      <c r="U68" s="254">
        <f t="shared" si="18"/>
        <v>238535.4665</v>
      </c>
      <c r="V68" s="254">
        <f t="shared" si="19"/>
        <v>238535.4665</v>
      </c>
      <c r="W68" s="254">
        <f t="shared" si="20"/>
        <v>403957.1143</v>
      </c>
      <c r="X68" s="258">
        <f t="shared" si="21"/>
        <v>0.4039571143</v>
      </c>
      <c r="Y68" s="334">
        <f t="shared" si="22"/>
        <v>403957.1143</v>
      </c>
      <c r="Z68" s="258">
        <f t="shared" si="23"/>
        <v>0.4039571143</v>
      </c>
      <c r="AA68" s="320"/>
      <c r="AB68" s="299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</row>
    <row r="69" ht="19.5" customHeight="1">
      <c r="A69" s="276" t="s">
        <v>165</v>
      </c>
      <c r="B69" s="277">
        <v>36.27</v>
      </c>
      <c r="C69" s="278">
        <v>37.900002</v>
      </c>
      <c r="D69" s="278">
        <v>35.82</v>
      </c>
      <c r="E69" s="278">
        <v>37.740002</v>
      </c>
      <c r="F69" s="278">
        <v>32.240784</v>
      </c>
      <c r="G69" s="278">
        <v>1.8110722E9</v>
      </c>
      <c r="H69" s="278"/>
      <c r="I69" s="278">
        <f t="shared" ref="I69:N69" si="85">(I70/B70*B69)/B70*B69</f>
        <v>1.978794289</v>
      </c>
      <c r="J69" s="278">
        <f t="shared" si="85"/>
        <v>2.15880641</v>
      </c>
      <c r="K69" s="278">
        <f t="shared" si="85"/>
        <v>1.926881488</v>
      </c>
      <c r="L69" s="278">
        <f t="shared" si="85"/>
        <v>2.126189406</v>
      </c>
      <c r="M69" s="278">
        <f t="shared" si="85"/>
        <v>1.809023177</v>
      </c>
      <c r="N69" s="278">
        <f t="shared" si="85"/>
        <v>72677981.53</v>
      </c>
      <c r="O69" s="278"/>
      <c r="P69" s="254">
        <f t="shared" si="25"/>
        <v>212792.0792</v>
      </c>
      <c r="Q69" s="254">
        <f t="shared" si="81"/>
        <v>110942.3633</v>
      </c>
      <c r="R69" s="254">
        <f t="shared" si="82"/>
        <v>100720.727</v>
      </c>
      <c r="S69" s="254">
        <f t="shared" si="28"/>
        <v>0</v>
      </c>
      <c r="T69" s="282"/>
      <c r="U69" s="254">
        <f t="shared" si="18"/>
        <v>245646.3534</v>
      </c>
      <c r="V69" s="254">
        <f t="shared" si="19"/>
        <v>245646.3534</v>
      </c>
      <c r="W69" s="254">
        <f t="shared" si="20"/>
        <v>424455.1695</v>
      </c>
      <c r="X69" s="258">
        <f t="shared" si="21"/>
        <v>0.4244551695</v>
      </c>
      <c r="Y69" s="334">
        <f t="shared" si="22"/>
        <v>424455.1695</v>
      </c>
      <c r="Z69" s="258">
        <f t="shared" si="23"/>
        <v>0.4244551695</v>
      </c>
      <c r="AA69" s="320"/>
      <c r="AB69" s="299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</row>
    <row r="70" ht="19.5" customHeight="1">
      <c r="A70" s="276" t="s">
        <v>166</v>
      </c>
      <c r="B70" s="277">
        <v>37.66</v>
      </c>
      <c r="C70" s="278">
        <v>37.66</v>
      </c>
      <c r="D70" s="278">
        <v>33.700001</v>
      </c>
      <c r="E70" s="278">
        <v>34.889999</v>
      </c>
      <c r="F70" s="278">
        <v>29.806082</v>
      </c>
      <c r="G70" s="278">
        <v>2.2620481E9</v>
      </c>
      <c r="H70" s="278"/>
      <c r="I70" s="278">
        <f t="shared" ref="I70:N70" si="86">(I71/B71*B70)/B71*B70</f>
        <v>2.133369925</v>
      </c>
      <c r="J70" s="278">
        <f t="shared" si="86"/>
        <v>2.131551669</v>
      </c>
      <c r="K70" s="278">
        <f t="shared" si="86"/>
        <v>1.70554691</v>
      </c>
      <c r="L70" s="278">
        <f t="shared" si="86"/>
        <v>1.817188694</v>
      </c>
      <c r="M70" s="278">
        <f t="shared" si="86"/>
        <v>1.546118322</v>
      </c>
      <c r="N70" s="278">
        <f t="shared" si="86"/>
        <v>113379620.7</v>
      </c>
      <c r="O70" s="278"/>
      <c r="P70" s="254">
        <f t="shared" si="25"/>
        <v>200198.0257</v>
      </c>
      <c r="Q70" s="254">
        <f t="shared" si="81"/>
        <v>98198.77666</v>
      </c>
      <c r="R70" s="254">
        <f t="shared" si="82"/>
        <v>100720.727</v>
      </c>
      <c r="S70" s="254">
        <f t="shared" si="28"/>
        <v>0</v>
      </c>
      <c r="T70" s="282"/>
      <c r="U70" s="254">
        <f t="shared" si="18"/>
        <v>236830.516</v>
      </c>
      <c r="V70" s="254">
        <f t="shared" si="19"/>
        <v>236830.516</v>
      </c>
      <c r="W70" s="254">
        <f t="shared" si="20"/>
        <v>399117.5294</v>
      </c>
      <c r="X70" s="258">
        <f t="shared" si="21"/>
        <v>0.3991175294</v>
      </c>
      <c r="Y70" s="334">
        <f t="shared" si="22"/>
        <v>399117.5294</v>
      </c>
      <c r="Z70" s="258">
        <f t="shared" si="23"/>
        <v>0.3991175294</v>
      </c>
      <c r="AA70" s="320"/>
      <c r="AB70" s="299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</row>
    <row r="71" ht="19.5" customHeight="1">
      <c r="A71" s="276" t="s">
        <v>167</v>
      </c>
      <c r="B71" s="277">
        <v>34.610001</v>
      </c>
      <c r="C71" s="278">
        <v>35.02</v>
      </c>
      <c r="D71" s="278">
        <v>32.349998</v>
      </c>
      <c r="E71" s="278">
        <v>34.02</v>
      </c>
      <c r="F71" s="278">
        <v>29.062838</v>
      </c>
      <c r="G71" s="278">
        <v>2.012635E9</v>
      </c>
      <c r="H71" s="278"/>
      <c r="I71" s="278">
        <f t="shared" ref="I71:N71" si="87">(I72/B72*B71)/B72*B71</f>
        <v>1.801809037</v>
      </c>
      <c r="J71" s="278">
        <f t="shared" si="87"/>
        <v>1.843179012</v>
      </c>
      <c r="K71" s="278">
        <f t="shared" si="87"/>
        <v>1.571637409</v>
      </c>
      <c r="L71" s="278">
        <f t="shared" si="87"/>
        <v>1.727693625</v>
      </c>
      <c r="M71" s="278">
        <f t="shared" si="87"/>
        <v>1.469971739</v>
      </c>
      <c r="N71" s="278">
        <f t="shared" si="87"/>
        <v>89755561.99</v>
      </c>
      <c r="O71" s="278"/>
      <c r="P71" s="254">
        <f t="shared" si="25"/>
        <v>192178.2059</v>
      </c>
      <c r="Q71" s="254">
        <f t="shared" si="81"/>
        <v>90488.78694</v>
      </c>
      <c r="R71" s="254">
        <f t="shared" si="82"/>
        <v>100720.727</v>
      </c>
      <c r="S71" s="254">
        <f t="shared" si="28"/>
        <v>0</v>
      </c>
      <c r="T71" s="282"/>
      <c r="U71" s="254">
        <f t="shared" si="18"/>
        <v>231216.6421</v>
      </c>
      <c r="V71" s="254">
        <f t="shared" si="19"/>
        <v>231216.6421</v>
      </c>
      <c r="W71" s="254">
        <f t="shared" si="20"/>
        <v>383387.7199</v>
      </c>
      <c r="X71" s="258">
        <f t="shared" si="21"/>
        <v>0.3833877199</v>
      </c>
      <c r="Y71" s="334">
        <f t="shared" si="22"/>
        <v>383387.7199</v>
      </c>
      <c r="Z71" s="258">
        <f t="shared" si="23"/>
        <v>0.3833877199</v>
      </c>
      <c r="AA71" s="320"/>
      <c r="AB71" s="299"/>
      <c r="AC71" s="299"/>
      <c r="AD71" s="299"/>
      <c r="AE71" s="299"/>
      <c r="AF71" s="299"/>
      <c r="AG71" s="299"/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</row>
    <row r="72" ht="19.5" customHeight="1">
      <c r="A72" s="276" t="s">
        <v>168</v>
      </c>
      <c r="B72" s="277">
        <v>33.93</v>
      </c>
      <c r="C72" s="278">
        <v>35.849998</v>
      </c>
      <c r="D72" s="278">
        <v>33.799999</v>
      </c>
      <c r="E72" s="278">
        <v>35.139999</v>
      </c>
      <c r="F72" s="278">
        <v>30.019632</v>
      </c>
      <c r="G72" s="278">
        <v>1.9510891E9</v>
      </c>
      <c r="H72" s="278"/>
      <c r="I72" s="278">
        <f t="shared" ref="I72:N72" si="88">(I73/B73*B72)/B73*B72</f>
        <v>1.73170239</v>
      </c>
      <c r="J72" s="278">
        <f t="shared" si="88"/>
        <v>1.931583579</v>
      </c>
      <c r="K72" s="278">
        <f t="shared" si="88"/>
        <v>1.715683664</v>
      </c>
      <c r="L72" s="278">
        <f t="shared" si="88"/>
        <v>1.843323678</v>
      </c>
      <c r="M72" s="278">
        <f t="shared" si="88"/>
        <v>1.568352466</v>
      </c>
      <c r="N72" s="278">
        <f t="shared" si="88"/>
        <v>84350086.87</v>
      </c>
      <c r="O72" s="278"/>
      <c r="P72" s="254">
        <f t="shared" si="25"/>
        <v>200792.0733</v>
      </c>
      <c r="Q72" s="254">
        <f t="shared" si="81"/>
        <v>98782.41168</v>
      </c>
      <c r="R72" s="254">
        <f t="shared" si="82"/>
        <v>100720.727</v>
      </c>
      <c r="S72" s="254">
        <f t="shared" si="28"/>
        <v>0</v>
      </c>
      <c r="T72" s="282"/>
      <c r="U72" s="254">
        <f t="shared" si="18"/>
        <v>237246.3492</v>
      </c>
      <c r="V72" s="254">
        <f t="shared" si="19"/>
        <v>237246.3492</v>
      </c>
      <c r="W72" s="254">
        <f t="shared" si="20"/>
        <v>400295.212</v>
      </c>
      <c r="X72" s="258">
        <f t="shared" si="21"/>
        <v>0.400295212</v>
      </c>
      <c r="Y72" s="334">
        <f t="shared" si="22"/>
        <v>400295.212</v>
      </c>
      <c r="Z72" s="258">
        <f t="shared" si="23"/>
        <v>0.400295212</v>
      </c>
      <c r="AA72" s="320"/>
      <c r="AB72" s="299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</row>
    <row r="73" ht="19.5" customHeight="1">
      <c r="A73" s="276" t="s">
        <v>169</v>
      </c>
      <c r="B73" s="277">
        <v>35.450001</v>
      </c>
      <c r="C73" s="278">
        <v>37.240002</v>
      </c>
      <c r="D73" s="278">
        <v>35.200001</v>
      </c>
      <c r="E73" s="278">
        <v>36.900002</v>
      </c>
      <c r="F73" s="278">
        <v>31.523178</v>
      </c>
      <c r="G73" s="278">
        <v>2.2591016E9</v>
      </c>
      <c r="H73" s="278"/>
      <c r="I73" s="278">
        <f t="shared" ref="I73:N73" si="89">(I74/B74*B73)/B74*B73</f>
        <v>1.890331801</v>
      </c>
      <c r="J73" s="278">
        <f t="shared" si="89"/>
        <v>2.084273104</v>
      </c>
      <c r="K73" s="278">
        <f t="shared" si="89"/>
        <v>1.860754993</v>
      </c>
      <c r="L73" s="278">
        <f t="shared" si="89"/>
        <v>2.032595181</v>
      </c>
      <c r="M73" s="278">
        <f t="shared" si="89"/>
        <v>1.729389953</v>
      </c>
      <c r="N73" s="278">
        <f t="shared" si="89"/>
        <v>113084440.9</v>
      </c>
      <c r="O73" s="278"/>
      <c r="P73" s="254">
        <f t="shared" si="25"/>
        <v>209108.9168</v>
      </c>
      <c r="Q73" s="254">
        <f t="shared" si="81"/>
        <v>107135.0562</v>
      </c>
      <c r="R73" s="254">
        <f t="shared" si="82"/>
        <v>100720.727</v>
      </c>
      <c r="S73" s="254">
        <f t="shared" si="28"/>
        <v>0</v>
      </c>
      <c r="T73" s="282"/>
      <c r="U73" s="254">
        <f t="shared" si="18"/>
        <v>243068.1397</v>
      </c>
      <c r="V73" s="254">
        <f t="shared" si="19"/>
        <v>243068.1397</v>
      </c>
      <c r="W73" s="254">
        <f t="shared" si="20"/>
        <v>416964.7</v>
      </c>
      <c r="X73" s="258">
        <f t="shared" si="21"/>
        <v>0.4169647</v>
      </c>
      <c r="Y73" s="334">
        <f t="shared" si="22"/>
        <v>416964.7</v>
      </c>
      <c r="Z73" s="258">
        <f t="shared" si="23"/>
        <v>0.4169647</v>
      </c>
      <c r="AA73" s="320"/>
      <c r="AB73" s="299"/>
      <c r="AC73" s="299"/>
      <c r="AD73" s="299"/>
      <c r="AE73" s="299"/>
      <c r="AF73" s="299"/>
      <c r="AG73" s="299"/>
      <c r="AH73" s="299"/>
      <c r="AI73" s="299"/>
      <c r="AJ73" s="299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</row>
    <row r="74" ht="19.5" customHeight="1">
      <c r="A74" s="276" t="s">
        <v>170</v>
      </c>
      <c r="B74" s="277">
        <v>36.98</v>
      </c>
      <c r="C74" s="278">
        <v>39.639999</v>
      </c>
      <c r="D74" s="278">
        <v>36.799999</v>
      </c>
      <c r="E74" s="278">
        <v>39.119999</v>
      </c>
      <c r="F74" s="278">
        <v>33.419689</v>
      </c>
      <c r="G74" s="278">
        <v>1.9782253E9</v>
      </c>
      <c r="H74" s="278"/>
      <c r="I74" s="278">
        <f t="shared" ref="I74:N74" si="90">(I75/B75*B74)/B75*B74</f>
        <v>2.057023962</v>
      </c>
      <c r="J74" s="278">
        <f t="shared" si="90"/>
        <v>2.361579133</v>
      </c>
      <c r="K74" s="278">
        <f t="shared" si="90"/>
        <v>2.033758847</v>
      </c>
      <c r="L74" s="278">
        <f t="shared" si="90"/>
        <v>2.284524301</v>
      </c>
      <c r="M74" s="278">
        <f t="shared" si="90"/>
        <v>1.943738116</v>
      </c>
      <c r="N74" s="278">
        <f t="shared" si="90"/>
        <v>86712724.63</v>
      </c>
      <c r="O74" s="278"/>
      <c r="P74" s="254">
        <f t="shared" si="25"/>
        <v>218613.8554</v>
      </c>
      <c r="Q74" s="254">
        <f t="shared" si="81"/>
        <v>117095.9471</v>
      </c>
      <c r="R74" s="254">
        <f t="shared" si="82"/>
        <v>100720.727</v>
      </c>
      <c r="S74" s="254">
        <f t="shared" si="28"/>
        <v>0</v>
      </c>
      <c r="T74" s="282"/>
      <c r="U74" s="254">
        <f t="shared" si="18"/>
        <v>249721.5968</v>
      </c>
      <c r="V74" s="254">
        <f t="shared" si="19"/>
        <v>249721.5968</v>
      </c>
      <c r="W74" s="254">
        <f t="shared" si="20"/>
        <v>436430.5296</v>
      </c>
      <c r="X74" s="258">
        <f t="shared" si="21"/>
        <v>0.4364305296</v>
      </c>
      <c r="Y74" s="334">
        <f t="shared" si="22"/>
        <v>436430.5296</v>
      </c>
      <c r="Z74" s="258">
        <f t="shared" si="23"/>
        <v>0.4364305296</v>
      </c>
      <c r="AA74" s="320"/>
      <c r="AB74" s="299"/>
      <c r="AC74" s="299"/>
      <c r="AD74" s="299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</row>
    <row r="75" ht="19.5" customHeight="1">
      <c r="A75" s="276" t="s">
        <v>171</v>
      </c>
      <c r="B75" s="337">
        <v>39.27</v>
      </c>
      <c r="C75" s="338">
        <v>40.68</v>
      </c>
      <c r="D75" s="338">
        <v>39.09</v>
      </c>
      <c r="E75" s="338">
        <v>39.919998</v>
      </c>
      <c r="F75" s="338">
        <v>34.103149</v>
      </c>
      <c r="G75" s="338">
        <v>1.7794246E9</v>
      </c>
      <c r="H75" s="338"/>
      <c r="I75" s="338">
        <f t="shared" ref="I75:N75" si="91">(I76/B76*B75)/B76*B75</f>
        <v>2.319676055</v>
      </c>
      <c r="J75" s="338">
        <f t="shared" si="91"/>
        <v>2.487122186</v>
      </c>
      <c r="K75" s="338">
        <f t="shared" si="91"/>
        <v>2.294748963</v>
      </c>
      <c r="L75" s="338">
        <f t="shared" si="91"/>
        <v>2.378916145</v>
      </c>
      <c r="M75" s="338">
        <f t="shared" si="91"/>
        <v>2.024053129</v>
      </c>
      <c r="N75" s="338">
        <f t="shared" si="91"/>
        <v>70160150.08</v>
      </c>
      <c r="O75" s="338"/>
      <c r="P75" s="254">
        <f t="shared" si="25"/>
        <v>232217.8218</v>
      </c>
      <c r="Q75" s="254">
        <f t="shared" si="81"/>
        <v>132122.7458</v>
      </c>
      <c r="R75" s="254">
        <f t="shared" si="82"/>
        <v>100720.727</v>
      </c>
      <c r="S75" s="254">
        <f t="shared" si="28"/>
        <v>0</v>
      </c>
      <c r="T75" s="339">
        <f>(P75-P63)/P63</f>
        <v>0.1453266585</v>
      </c>
      <c r="U75" s="254">
        <f t="shared" si="18"/>
        <v>259244.3732</v>
      </c>
      <c r="V75" s="254">
        <f t="shared" si="19"/>
        <v>259244.3732</v>
      </c>
      <c r="W75" s="254">
        <f t="shared" si="20"/>
        <v>465061.2947</v>
      </c>
      <c r="X75" s="258">
        <f t="shared" si="21"/>
        <v>0.4650612947</v>
      </c>
      <c r="Y75" s="334">
        <f t="shared" si="22"/>
        <v>465061.2947</v>
      </c>
      <c r="Z75" s="258">
        <f t="shared" si="23"/>
        <v>0.4650612947</v>
      </c>
      <c r="AA75" s="320"/>
      <c r="AB75" s="299"/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</row>
    <row r="76" ht="19.5" customHeight="1">
      <c r="A76" s="276" t="s">
        <v>172</v>
      </c>
      <c r="B76" s="277">
        <v>40.09</v>
      </c>
      <c r="C76" s="278">
        <v>40.290001</v>
      </c>
      <c r="D76" s="278">
        <v>36.459999</v>
      </c>
      <c r="E76" s="278">
        <v>37.400002</v>
      </c>
      <c r="F76" s="278">
        <v>32.256325</v>
      </c>
      <c r="G76" s="278">
        <v>2.2347732E9</v>
      </c>
      <c r="H76" s="278"/>
      <c r="I76" s="278">
        <f t="shared" ref="I76:N76" si="92">(I77/B77*B76)/B77*B76</f>
        <v>2.417562161</v>
      </c>
      <c r="J76" s="278">
        <f t="shared" si="92"/>
        <v>2.439662717</v>
      </c>
      <c r="K76" s="278">
        <f t="shared" si="92"/>
        <v>1.996352124</v>
      </c>
      <c r="L76" s="278">
        <f t="shared" si="92"/>
        <v>2.088052255</v>
      </c>
      <c r="M76" s="278">
        <f t="shared" si="92"/>
        <v>1.810767601</v>
      </c>
      <c r="N76" s="278">
        <f t="shared" si="92"/>
        <v>110661929.4</v>
      </c>
      <c r="O76" s="278"/>
      <c r="P76" s="254">
        <f t="shared" si="25"/>
        <v>216594.0535</v>
      </c>
      <c r="Q76" s="254">
        <f>((Q75+R75)/2)*K76/K75</f>
        <v>101282.8787</v>
      </c>
      <c r="R76" s="254">
        <f>(Q75+R75)/2</f>
        <v>116421.7364</v>
      </c>
      <c r="S76" s="254">
        <f t="shared" si="28"/>
        <v>0</v>
      </c>
      <c r="T76" s="282"/>
      <c r="U76" s="254">
        <f t="shared" si="18"/>
        <v>263380.7044</v>
      </c>
      <c r="V76" s="254">
        <f t="shared" si="19"/>
        <v>263380.7044</v>
      </c>
      <c r="W76" s="254">
        <f t="shared" si="20"/>
        <v>434298.6686</v>
      </c>
      <c r="X76" s="258">
        <f t="shared" si="21"/>
        <v>0.4342986686</v>
      </c>
      <c r="Y76" s="334">
        <f t="shared" si="22"/>
        <v>434298.6686</v>
      </c>
      <c r="Z76" s="258">
        <f t="shared" si="23"/>
        <v>0.4342986686</v>
      </c>
      <c r="AA76" s="320"/>
      <c r="AB76" s="299"/>
      <c r="AC76" s="299"/>
      <c r="AD76" s="299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</row>
    <row r="77" ht="19.5" customHeight="1">
      <c r="A77" s="276" t="s">
        <v>173</v>
      </c>
      <c r="B77" s="277">
        <v>37.490002</v>
      </c>
      <c r="C77" s="278">
        <v>38.48</v>
      </c>
      <c r="D77" s="278">
        <v>36.700001</v>
      </c>
      <c r="E77" s="278">
        <v>37.220001</v>
      </c>
      <c r="F77" s="278">
        <v>32.101101</v>
      </c>
      <c r="G77" s="278">
        <v>1.7656106E9</v>
      </c>
      <c r="H77" s="278"/>
      <c r="I77" s="278">
        <f t="shared" ref="I77:N77" si="93">(I78/B78*B77)/B78*B77</f>
        <v>2.114153246</v>
      </c>
      <c r="J77" s="278">
        <f t="shared" si="93"/>
        <v>2.225386042</v>
      </c>
      <c r="K77" s="278">
        <f t="shared" si="93"/>
        <v>2.022721047</v>
      </c>
      <c r="L77" s="278">
        <f t="shared" si="93"/>
        <v>2.068001612</v>
      </c>
      <c r="M77" s="278">
        <f t="shared" si="93"/>
        <v>1.79338197</v>
      </c>
      <c r="N77" s="278">
        <f t="shared" si="93"/>
        <v>69075046.16</v>
      </c>
      <c r="O77" s="278"/>
      <c r="P77" s="254">
        <f t="shared" si="25"/>
        <v>218019.8079</v>
      </c>
      <c r="Q77" s="254">
        <f t="shared" ref="Q77:Q87" si="95">Q76*K77/K76</f>
        <v>102620.679</v>
      </c>
      <c r="R77" s="254">
        <f t="shared" ref="R77:R87" si="96">R76</f>
        <v>116421.7364</v>
      </c>
      <c r="S77" s="254">
        <f t="shared" si="28"/>
        <v>0</v>
      </c>
      <c r="T77" s="282"/>
      <c r="U77" s="254">
        <f t="shared" si="18"/>
        <v>264378.7325</v>
      </c>
      <c r="V77" s="254">
        <f t="shared" si="19"/>
        <v>264378.7325</v>
      </c>
      <c r="W77" s="254">
        <f t="shared" si="20"/>
        <v>437062.2233</v>
      </c>
      <c r="X77" s="258">
        <f t="shared" si="21"/>
        <v>0.4370622233</v>
      </c>
      <c r="Y77" s="334">
        <f t="shared" si="22"/>
        <v>437062.2233</v>
      </c>
      <c r="Z77" s="258">
        <f t="shared" si="23"/>
        <v>0.4370622233</v>
      </c>
      <c r="AA77" s="320"/>
      <c r="AB77" s="299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</row>
    <row r="78" ht="19.5" customHeight="1">
      <c r="A78" s="276" t="s">
        <v>174</v>
      </c>
      <c r="B78" s="277">
        <v>37.369999</v>
      </c>
      <c r="C78" s="278">
        <v>38.290001</v>
      </c>
      <c r="D78" s="278">
        <v>35.939999</v>
      </c>
      <c r="E78" s="278">
        <v>36.57</v>
      </c>
      <c r="F78" s="278">
        <v>31.540487</v>
      </c>
      <c r="G78" s="278">
        <v>2.1339737E9</v>
      </c>
      <c r="H78" s="278"/>
      <c r="I78" s="278">
        <f t="shared" ref="I78:N78" si="94">(I79/B79*B78)/B79*B78</f>
        <v>2.10064038</v>
      </c>
      <c r="J78" s="278">
        <f t="shared" si="94"/>
        <v>2.203464147</v>
      </c>
      <c r="K78" s="278">
        <f t="shared" si="94"/>
        <v>1.939813434</v>
      </c>
      <c r="L78" s="278">
        <f t="shared" si="94"/>
        <v>1.996402168</v>
      </c>
      <c r="M78" s="278">
        <f t="shared" si="94"/>
        <v>1.731289649</v>
      </c>
      <c r="N78" s="278">
        <f t="shared" si="94"/>
        <v>100904248.9</v>
      </c>
      <c r="O78" s="278"/>
      <c r="P78" s="254">
        <f t="shared" si="25"/>
        <v>213504.9446</v>
      </c>
      <c r="Q78" s="254">
        <f t="shared" si="95"/>
        <v>98414.44622</v>
      </c>
      <c r="R78" s="254">
        <f t="shared" si="96"/>
        <v>116421.7364</v>
      </c>
      <c r="S78" s="254">
        <f t="shared" si="28"/>
        <v>0</v>
      </c>
      <c r="T78" s="282"/>
      <c r="U78" s="254">
        <f t="shared" si="18"/>
        <v>261218.3282</v>
      </c>
      <c r="V78" s="254">
        <f t="shared" si="19"/>
        <v>261218.3282</v>
      </c>
      <c r="W78" s="254">
        <f t="shared" si="20"/>
        <v>428341.1272</v>
      </c>
      <c r="X78" s="258">
        <f t="shared" si="21"/>
        <v>0.4283411272</v>
      </c>
      <c r="Y78" s="334">
        <f t="shared" si="22"/>
        <v>428341.1272</v>
      </c>
      <c r="Z78" s="258">
        <f t="shared" si="23"/>
        <v>0.4283411272</v>
      </c>
      <c r="AA78" s="320"/>
      <c r="AB78" s="299"/>
      <c r="AC78" s="299"/>
      <c r="AD78" s="299"/>
      <c r="AE78" s="299"/>
      <c r="AF78" s="299"/>
      <c r="AG78" s="299"/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9"/>
    </row>
    <row r="79" ht="19.5" customHeight="1">
      <c r="A79" s="276" t="s">
        <v>175</v>
      </c>
      <c r="B79" s="277">
        <v>36.82</v>
      </c>
      <c r="C79" s="278">
        <v>37.07</v>
      </c>
      <c r="D79" s="278">
        <v>34.349998</v>
      </c>
      <c r="E79" s="278">
        <v>34.98</v>
      </c>
      <c r="F79" s="278">
        <v>30.169159</v>
      </c>
      <c r="G79" s="278">
        <v>2.3454336E9</v>
      </c>
      <c r="H79" s="278"/>
      <c r="I79" s="278">
        <f t="shared" ref="I79:N79" si="97">(I80/B80*B79)/B80*B79</f>
        <v>2.03926237</v>
      </c>
      <c r="J79" s="278">
        <f t="shared" si="97"/>
        <v>2.06528697</v>
      </c>
      <c r="K79" s="278">
        <f t="shared" si="97"/>
        <v>1.771973708</v>
      </c>
      <c r="L79" s="278">
        <f t="shared" si="97"/>
        <v>1.826575897</v>
      </c>
      <c r="M79" s="278">
        <f t="shared" si="97"/>
        <v>1.584015222</v>
      </c>
      <c r="N79" s="278">
        <f t="shared" si="97"/>
        <v>121892676.6</v>
      </c>
      <c r="O79" s="278"/>
      <c r="P79" s="254">
        <f t="shared" si="25"/>
        <v>204059.3941</v>
      </c>
      <c r="Q79" s="254">
        <f t="shared" si="95"/>
        <v>89899.26973</v>
      </c>
      <c r="R79" s="254">
        <f t="shared" si="96"/>
        <v>116421.7364</v>
      </c>
      <c r="S79" s="254">
        <f t="shared" si="28"/>
        <v>0</v>
      </c>
      <c r="T79" s="282"/>
      <c r="U79" s="254">
        <f t="shared" si="18"/>
        <v>254606.4428</v>
      </c>
      <c r="V79" s="254">
        <f t="shared" si="19"/>
        <v>254606.4428</v>
      </c>
      <c r="W79" s="254">
        <f t="shared" si="20"/>
        <v>410380.4002</v>
      </c>
      <c r="X79" s="258">
        <f t="shared" si="21"/>
        <v>0.4103804002</v>
      </c>
      <c r="Y79" s="334">
        <f t="shared" si="22"/>
        <v>410380.4002</v>
      </c>
      <c r="Z79" s="258">
        <f t="shared" si="23"/>
        <v>0.4103804002</v>
      </c>
      <c r="AA79" s="320"/>
      <c r="AB79" s="299"/>
      <c r="AC79" s="299"/>
      <c r="AD79" s="299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9"/>
    </row>
    <row r="80" ht="19.5" customHeight="1">
      <c r="A80" s="276" t="s">
        <v>176</v>
      </c>
      <c r="B80" s="277">
        <v>35.099998</v>
      </c>
      <c r="C80" s="278">
        <v>38.27</v>
      </c>
      <c r="D80" s="278">
        <v>34.889999</v>
      </c>
      <c r="E80" s="278">
        <v>38.080002</v>
      </c>
      <c r="F80" s="278">
        <v>32.842834</v>
      </c>
      <c r="G80" s="278">
        <v>1.88134E9</v>
      </c>
      <c r="H80" s="278"/>
      <c r="I80" s="278">
        <f t="shared" ref="I80:N80" si="98">(I81/B81*B80)/B81*B80</f>
        <v>1.853189029</v>
      </c>
      <c r="J80" s="278">
        <f t="shared" si="98"/>
        <v>2.201162764</v>
      </c>
      <c r="K80" s="278">
        <f t="shared" si="98"/>
        <v>1.828124443</v>
      </c>
      <c r="L80" s="278">
        <f t="shared" si="98"/>
        <v>2.164671689</v>
      </c>
      <c r="M80" s="278">
        <f t="shared" si="98"/>
        <v>1.877215768</v>
      </c>
      <c r="N80" s="278">
        <f t="shared" si="98"/>
        <v>78427055.05</v>
      </c>
      <c r="O80" s="278"/>
      <c r="P80" s="254">
        <f t="shared" si="25"/>
        <v>207267.3208</v>
      </c>
      <c r="Q80" s="254">
        <f t="shared" si="95"/>
        <v>92748.01971</v>
      </c>
      <c r="R80" s="254">
        <f t="shared" si="96"/>
        <v>116421.7364</v>
      </c>
      <c r="S80" s="254">
        <f t="shared" si="28"/>
        <v>0</v>
      </c>
      <c r="T80" s="282"/>
      <c r="U80" s="254">
        <f t="shared" si="18"/>
        <v>256851.9915</v>
      </c>
      <c r="V80" s="254">
        <f t="shared" si="19"/>
        <v>256851.9915</v>
      </c>
      <c r="W80" s="254">
        <f t="shared" si="20"/>
        <v>416437.0769</v>
      </c>
      <c r="X80" s="258">
        <f t="shared" si="21"/>
        <v>0.4164370769</v>
      </c>
      <c r="Y80" s="334">
        <f t="shared" si="22"/>
        <v>416437.0769</v>
      </c>
      <c r="Z80" s="258">
        <f t="shared" si="23"/>
        <v>0.4164370769</v>
      </c>
      <c r="AA80" s="320"/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9"/>
    </row>
    <row r="81" ht="19.5" customHeight="1">
      <c r="A81" s="276" t="s">
        <v>177</v>
      </c>
      <c r="B81" s="277">
        <v>38.029999</v>
      </c>
      <c r="C81" s="278">
        <v>38.68</v>
      </c>
      <c r="D81" s="278">
        <v>36.700001</v>
      </c>
      <c r="E81" s="278">
        <v>36.779999</v>
      </c>
      <c r="F81" s="278">
        <v>31.721611</v>
      </c>
      <c r="G81" s="278">
        <v>1.9436275E9</v>
      </c>
      <c r="H81" s="278"/>
      <c r="I81" s="278">
        <f t="shared" ref="I81:N81" si="99">(I82/B82*B81)/B82*B81</f>
        <v>2.175495378</v>
      </c>
      <c r="J81" s="278">
        <f t="shared" si="99"/>
        <v>2.24857907</v>
      </c>
      <c r="K81" s="278">
        <f t="shared" si="99"/>
        <v>2.022721047</v>
      </c>
      <c r="L81" s="278">
        <f t="shared" si="99"/>
        <v>2.019396217</v>
      </c>
      <c r="M81" s="278">
        <f t="shared" si="99"/>
        <v>1.751230906</v>
      </c>
      <c r="N81" s="278">
        <f t="shared" si="99"/>
        <v>83706156.14</v>
      </c>
      <c r="O81" s="278"/>
      <c r="P81" s="254">
        <f t="shared" si="25"/>
        <v>218019.8079</v>
      </c>
      <c r="Q81" s="254">
        <f t="shared" si="95"/>
        <v>102620.679</v>
      </c>
      <c r="R81" s="254">
        <f t="shared" si="96"/>
        <v>116421.7364</v>
      </c>
      <c r="S81" s="254">
        <f t="shared" si="28"/>
        <v>0</v>
      </c>
      <c r="T81" s="282"/>
      <c r="U81" s="254">
        <f t="shared" si="18"/>
        <v>264378.7325</v>
      </c>
      <c r="V81" s="254">
        <f t="shared" si="19"/>
        <v>264378.7325</v>
      </c>
      <c r="W81" s="254">
        <f t="shared" si="20"/>
        <v>437062.2233</v>
      </c>
      <c r="X81" s="258">
        <f t="shared" si="21"/>
        <v>0.4370622233</v>
      </c>
      <c r="Y81" s="334">
        <f t="shared" si="22"/>
        <v>437062.2233</v>
      </c>
      <c r="Z81" s="258">
        <f t="shared" si="23"/>
        <v>0.4370622233</v>
      </c>
      <c r="AA81" s="320"/>
      <c r="AB81" s="299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9"/>
    </row>
    <row r="82" ht="19.5" customHeight="1">
      <c r="A82" s="276" t="s">
        <v>178</v>
      </c>
      <c r="B82" s="277">
        <v>36.860001</v>
      </c>
      <c r="C82" s="278">
        <v>39.919998</v>
      </c>
      <c r="D82" s="278">
        <v>36.549999</v>
      </c>
      <c r="E82" s="278">
        <v>39.580002</v>
      </c>
      <c r="F82" s="278">
        <v>34.168079</v>
      </c>
      <c r="G82" s="278">
        <v>1.620613E9</v>
      </c>
      <c r="H82" s="278"/>
      <c r="I82" s="278">
        <f t="shared" ref="I82:N82" si="100">(I83/B83*B82)/B83*B82</f>
        <v>2.043695659</v>
      </c>
      <c r="J82" s="278">
        <f t="shared" si="100"/>
        <v>2.395059212</v>
      </c>
      <c r="K82" s="278">
        <f t="shared" si="100"/>
        <v>2.006220114</v>
      </c>
      <c r="L82" s="278">
        <f t="shared" si="100"/>
        <v>2.338566563</v>
      </c>
      <c r="M82" s="278">
        <f t="shared" si="100"/>
        <v>2.031767776</v>
      </c>
      <c r="N82" s="278">
        <f t="shared" si="100"/>
        <v>58195575.26</v>
      </c>
      <c r="O82" s="278"/>
      <c r="P82" s="254">
        <f t="shared" si="25"/>
        <v>217128.7069</v>
      </c>
      <c r="Q82" s="254">
        <f t="shared" si="95"/>
        <v>101783.521</v>
      </c>
      <c r="R82" s="254">
        <f t="shared" si="96"/>
        <v>116421.7364</v>
      </c>
      <c r="S82" s="254">
        <f t="shared" si="28"/>
        <v>0</v>
      </c>
      <c r="T82" s="282"/>
      <c r="U82" s="254">
        <f t="shared" si="18"/>
        <v>263754.9618</v>
      </c>
      <c r="V82" s="254">
        <f t="shared" si="19"/>
        <v>263754.9618</v>
      </c>
      <c r="W82" s="254">
        <f t="shared" si="20"/>
        <v>435333.9644</v>
      </c>
      <c r="X82" s="258">
        <f t="shared" si="21"/>
        <v>0.4353339644</v>
      </c>
      <c r="Y82" s="334">
        <f t="shared" si="22"/>
        <v>435333.9644</v>
      </c>
      <c r="Z82" s="258">
        <f t="shared" si="23"/>
        <v>0.4353339644</v>
      </c>
      <c r="AA82" s="320"/>
      <c r="AB82" s="299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/>
      <c r="AO82" s="299"/>
      <c r="AP82" s="299"/>
      <c r="AQ82" s="299"/>
      <c r="AR82" s="299"/>
      <c r="AS82" s="299"/>
      <c r="AT82" s="299"/>
    </row>
    <row r="83" ht="19.5" customHeight="1">
      <c r="A83" s="276" t="s">
        <v>179</v>
      </c>
      <c r="B83" s="277">
        <v>39.639999</v>
      </c>
      <c r="C83" s="278">
        <v>40.139999</v>
      </c>
      <c r="D83" s="278">
        <v>38.259998</v>
      </c>
      <c r="E83" s="278">
        <v>38.98</v>
      </c>
      <c r="F83" s="278">
        <v>33.650127</v>
      </c>
      <c r="G83" s="278">
        <v>1.7148903E9</v>
      </c>
      <c r="H83" s="278"/>
      <c r="I83" s="278">
        <f t="shared" ref="I83:N83" si="101">(I84/B84*B83)/B84*B83</f>
        <v>2.363593608</v>
      </c>
      <c r="J83" s="278">
        <f t="shared" si="101"/>
        <v>2.421530524</v>
      </c>
      <c r="K83" s="278">
        <f t="shared" si="101"/>
        <v>2.198334256</v>
      </c>
      <c r="L83" s="278">
        <f t="shared" si="101"/>
        <v>2.268202275</v>
      </c>
      <c r="M83" s="278">
        <f t="shared" si="101"/>
        <v>1.970635755</v>
      </c>
      <c r="N83" s="278">
        <f t="shared" si="101"/>
        <v>65163442.06</v>
      </c>
      <c r="O83" s="278"/>
      <c r="P83" s="254">
        <f t="shared" si="25"/>
        <v>227287.1168</v>
      </c>
      <c r="Q83" s="254">
        <f t="shared" si="95"/>
        <v>111530.2351</v>
      </c>
      <c r="R83" s="254">
        <f t="shared" si="96"/>
        <v>116421.7364</v>
      </c>
      <c r="S83" s="254">
        <f t="shared" si="28"/>
        <v>0</v>
      </c>
      <c r="T83" s="282"/>
      <c r="U83" s="254">
        <f t="shared" si="18"/>
        <v>270865.8488</v>
      </c>
      <c r="V83" s="254">
        <f t="shared" si="19"/>
        <v>270865.8488</v>
      </c>
      <c r="W83" s="254">
        <f t="shared" si="20"/>
        <v>455239.0884</v>
      </c>
      <c r="X83" s="258">
        <f t="shared" si="21"/>
        <v>0.4552390884</v>
      </c>
      <c r="Y83" s="334">
        <f t="shared" si="22"/>
        <v>455239.0884</v>
      </c>
      <c r="Z83" s="258">
        <f t="shared" si="23"/>
        <v>0.4552390884</v>
      </c>
      <c r="AA83" s="320"/>
      <c r="AB83" s="299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</row>
    <row r="84" ht="19.5" customHeight="1">
      <c r="A84" s="276" t="s">
        <v>180</v>
      </c>
      <c r="B84" s="277">
        <v>39.0</v>
      </c>
      <c r="C84" s="278">
        <v>39.91</v>
      </c>
      <c r="D84" s="278">
        <v>38.240002</v>
      </c>
      <c r="E84" s="278">
        <v>39.459999</v>
      </c>
      <c r="F84" s="278">
        <v>34.064476</v>
      </c>
      <c r="G84" s="278">
        <v>1.6766625E9</v>
      </c>
      <c r="H84" s="278"/>
      <c r="I84" s="278">
        <f t="shared" ref="I84:N84" si="102">(I85/B85*B84)/B85*B84</f>
        <v>2.287887951</v>
      </c>
      <c r="J84" s="278">
        <f t="shared" si="102"/>
        <v>2.393859673</v>
      </c>
      <c r="K84" s="278">
        <f t="shared" si="102"/>
        <v>2.196037005</v>
      </c>
      <c r="L84" s="278">
        <f t="shared" si="102"/>
        <v>2.324407414</v>
      </c>
      <c r="M84" s="278">
        <f t="shared" si="102"/>
        <v>2.019465176</v>
      </c>
      <c r="N84" s="278">
        <f t="shared" si="102"/>
        <v>62290616.76</v>
      </c>
      <c r="O84" s="278"/>
      <c r="P84" s="254">
        <f t="shared" si="25"/>
        <v>227168.3287</v>
      </c>
      <c r="Q84" s="254">
        <f t="shared" si="95"/>
        <v>111413.6864</v>
      </c>
      <c r="R84" s="254">
        <f t="shared" si="96"/>
        <v>116421.7364</v>
      </c>
      <c r="S84" s="254">
        <f t="shared" si="28"/>
        <v>0</v>
      </c>
      <c r="T84" s="282"/>
      <c r="U84" s="254">
        <f t="shared" si="18"/>
        <v>270782.6971</v>
      </c>
      <c r="V84" s="254">
        <f t="shared" si="19"/>
        <v>270782.6971</v>
      </c>
      <c r="W84" s="254">
        <f t="shared" si="20"/>
        <v>455003.7516</v>
      </c>
      <c r="X84" s="258">
        <f t="shared" si="21"/>
        <v>0.4550037516</v>
      </c>
      <c r="Y84" s="334">
        <f t="shared" si="22"/>
        <v>455003.7516</v>
      </c>
      <c r="Z84" s="258">
        <f t="shared" si="23"/>
        <v>0.4550037516</v>
      </c>
      <c r="AA84" s="320"/>
      <c r="AB84" s="299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</row>
    <row r="85" ht="19.5" customHeight="1">
      <c r="A85" s="276" t="s">
        <v>181</v>
      </c>
      <c r="B85" s="277">
        <v>39.540001</v>
      </c>
      <c r="C85" s="278">
        <v>39.880001</v>
      </c>
      <c r="D85" s="278">
        <v>37.330002</v>
      </c>
      <c r="E85" s="278">
        <v>38.869999</v>
      </c>
      <c r="F85" s="278">
        <v>33.555145</v>
      </c>
      <c r="G85" s="278">
        <v>2.2791697E9</v>
      </c>
      <c r="H85" s="278"/>
      <c r="I85" s="278">
        <f t="shared" ref="I85:N85" si="103">(I86/B86*B85)/B86*B85</f>
        <v>2.351683591</v>
      </c>
      <c r="J85" s="278">
        <f t="shared" si="103"/>
        <v>2.390262258</v>
      </c>
      <c r="K85" s="278">
        <f t="shared" si="103"/>
        <v>2.09276213</v>
      </c>
      <c r="L85" s="278">
        <f t="shared" si="103"/>
        <v>2.255418669</v>
      </c>
      <c r="M85" s="278">
        <f t="shared" si="103"/>
        <v>1.959526688</v>
      </c>
      <c r="N85" s="278">
        <f t="shared" si="103"/>
        <v>115102472.8</v>
      </c>
      <c r="O85" s="278"/>
      <c r="P85" s="254">
        <f t="shared" si="25"/>
        <v>221762.3881</v>
      </c>
      <c r="Q85" s="254">
        <f t="shared" si="95"/>
        <v>106174.1415</v>
      </c>
      <c r="R85" s="254">
        <f t="shared" si="96"/>
        <v>116421.7364</v>
      </c>
      <c r="S85" s="254">
        <f t="shared" si="28"/>
        <v>0</v>
      </c>
      <c r="T85" s="282"/>
      <c r="U85" s="254">
        <f t="shared" si="18"/>
        <v>266998.5387</v>
      </c>
      <c r="V85" s="254">
        <f t="shared" si="19"/>
        <v>266998.5387</v>
      </c>
      <c r="W85" s="254">
        <f t="shared" si="20"/>
        <v>444358.266</v>
      </c>
      <c r="X85" s="258">
        <f t="shared" si="21"/>
        <v>0.444358266</v>
      </c>
      <c r="Y85" s="334">
        <f t="shared" si="22"/>
        <v>444358.266</v>
      </c>
      <c r="Z85" s="258">
        <f t="shared" si="23"/>
        <v>0.444358266</v>
      </c>
      <c r="AA85" s="320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</row>
    <row r="86" ht="19.5" customHeight="1">
      <c r="A86" s="276" t="s">
        <v>182</v>
      </c>
      <c r="B86" s="277">
        <v>38.779999</v>
      </c>
      <c r="C86" s="278">
        <v>42.02</v>
      </c>
      <c r="D86" s="278">
        <v>38.709999</v>
      </c>
      <c r="E86" s="278">
        <v>41.240002</v>
      </c>
      <c r="F86" s="278">
        <v>35.601101</v>
      </c>
      <c r="G86" s="278">
        <v>1.7184917E9</v>
      </c>
      <c r="H86" s="278"/>
      <c r="I86" s="278">
        <f t="shared" ref="I86:N86" si="104">(I87/B87*B86)/B87*B86</f>
        <v>2.262148568</v>
      </c>
      <c r="J86" s="278">
        <f t="shared" si="104"/>
        <v>2.653672533</v>
      </c>
      <c r="K86" s="278">
        <f t="shared" si="104"/>
        <v>2.250350476</v>
      </c>
      <c r="L86" s="278">
        <f t="shared" si="104"/>
        <v>2.538840791</v>
      </c>
      <c r="M86" s="278">
        <f t="shared" si="104"/>
        <v>2.205767845</v>
      </c>
      <c r="N86" s="278">
        <f t="shared" si="104"/>
        <v>65437425.81</v>
      </c>
      <c r="O86" s="278"/>
      <c r="P86" s="254">
        <f t="shared" si="25"/>
        <v>229960.3901</v>
      </c>
      <c r="Q86" s="254">
        <f t="shared" si="95"/>
        <v>114169.2247</v>
      </c>
      <c r="R86" s="254">
        <f t="shared" si="96"/>
        <v>116421.7364</v>
      </c>
      <c r="S86" s="254">
        <f t="shared" si="28"/>
        <v>0</v>
      </c>
      <c r="T86" s="282"/>
      <c r="U86" s="254">
        <f t="shared" si="18"/>
        <v>272737.14</v>
      </c>
      <c r="V86" s="254">
        <f t="shared" si="19"/>
        <v>272737.14</v>
      </c>
      <c r="W86" s="254">
        <f t="shared" si="20"/>
        <v>460551.3512</v>
      </c>
      <c r="X86" s="258">
        <f t="shared" si="21"/>
        <v>0.4605513512</v>
      </c>
      <c r="Y86" s="334">
        <f t="shared" si="22"/>
        <v>460551.3512</v>
      </c>
      <c r="Z86" s="258">
        <f t="shared" si="23"/>
        <v>0.4605513512</v>
      </c>
      <c r="AA86" s="320"/>
      <c r="AB86" s="299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9"/>
    </row>
    <row r="87" ht="19.5" customHeight="1">
      <c r="A87" s="276" t="s">
        <v>183</v>
      </c>
      <c r="B87" s="337">
        <v>41.509998</v>
      </c>
      <c r="C87" s="338">
        <v>42.310001</v>
      </c>
      <c r="D87" s="338">
        <v>40.360001</v>
      </c>
      <c r="E87" s="338">
        <v>40.41</v>
      </c>
      <c r="F87" s="338">
        <v>34.884583</v>
      </c>
      <c r="G87" s="338">
        <v>1.4167064E9</v>
      </c>
      <c r="H87" s="338"/>
      <c r="I87" s="338">
        <f t="shared" ref="I87:N87" si="105">(I88/B88*B87)/B88*B87</f>
        <v>2.591856554</v>
      </c>
      <c r="J87" s="338">
        <f t="shared" si="105"/>
        <v>2.690427567</v>
      </c>
      <c r="K87" s="338">
        <f t="shared" si="105"/>
        <v>2.446280075</v>
      </c>
      <c r="L87" s="338">
        <f t="shared" si="105"/>
        <v>2.437675054</v>
      </c>
      <c r="M87" s="338">
        <f t="shared" si="105"/>
        <v>2.117873493</v>
      </c>
      <c r="N87" s="338">
        <f t="shared" si="105"/>
        <v>44472448.46</v>
      </c>
      <c r="O87" s="338"/>
      <c r="P87" s="254">
        <f t="shared" si="25"/>
        <v>239762.3822</v>
      </c>
      <c r="Q87" s="254">
        <f t="shared" si="95"/>
        <v>124109.5121</v>
      </c>
      <c r="R87" s="254">
        <f t="shared" si="96"/>
        <v>116421.7364</v>
      </c>
      <c r="S87" s="254">
        <f t="shared" si="28"/>
        <v>0</v>
      </c>
      <c r="T87" s="339">
        <f>(P87-P75)/P75</f>
        <v>0.03248915324</v>
      </c>
      <c r="U87" s="254">
        <f t="shared" si="18"/>
        <v>279598.5345</v>
      </c>
      <c r="V87" s="254">
        <f t="shared" si="19"/>
        <v>279598.5345</v>
      </c>
      <c r="W87" s="254">
        <f t="shared" si="20"/>
        <v>480293.6307</v>
      </c>
      <c r="X87" s="258">
        <f t="shared" si="21"/>
        <v>0.4802936307</v>
      </c>
      <c r="Y87" s="334">
        <f t="shared" si="22"/>
        <v>480293.6307</v>
      </c>
      <c r="Z87" s="258">
        <f t="shared" si="23"/>
        <v>0.4802936307</v>
      </c>
      <c r="AA87" s="320"/>
      <c r="AB87" s="299"/>
      <c r="AC87" s="299"/>
      <c r="AD87" s="299"/>
      <c r="AE87" s="299"/>
      <c r="AF87" s="299"/>
      <c r="AG87" s="299"/>
      <c r="AH87" s="299"/>
      <c r="AI87" s="299"/>
      <c r="AJ87" s="299"/>
      <c r="AK87" s="299"/>
      <c r="AL87" s="299"/>
      <c r="AM87" s="299"/>
      <c r="AN87" s="299"/>
      <c r="AO87" s="299"/>
      <c r="AP87" s="299"/>
      <c r="AQ87" s="299"/>
      <c r="AR87" s="299"/>
      <c r="AS87" s="299"/>
      <c r="AT87" s="299"/>
    </row>
    <row r="88" ht="19.5" customHeight="1">
      <c r="A88" s="276" t="s">
        <v>184</v>
      </c>
      <c r="B88" s="277">
        <v>40.650002</v>
      </c>
      <c r="C88" s="278">
        <v>43.310001</v>
      </c>
      <c r="D88" s="278">
        <v>40.16</v>
      </c>
      <c r="E88" s="278">
        <v>42.0</v>
      </c>
      <c r="F88" s="278">
        <v>36.344654</v>
      </c>
      <c r="G88" s="278">
        <v>1.9689058E9</v>
      </c>
      <c r="H88" s="278"/>
      <c r="I88" s="278">
        <f t="shared" ref="I88:N88" si="106">(I89/B89*B88)/B89*B88</f>
        <v>2.485573898</v>
      </c>
      <c r="J88" s="278">
        <f t="shared" si="106"/>
        <v>2.819107394</v>
      </c>
      <c r="K88" s="278">
        <f t="shared" si="106"/>
        <v>2.422095427</v>
      </c>
      <c r="L88" s="278">
        <f t="shared" si="106"/>
        <v>2.633277892</v>
      </c>
      <c r="M88" s="278">
        <f t="shared" si="106"/>
        <v>2.298867923</v>
      </c>
      <c r="N88" s="278">
        <f t="shared" si="106"/>
        <v>85897634.76</v>
      </c>
      <c r="O88" s="278"/>
      <c r="P88" s="254">
        <f t="shared" si="25"/>
        <v>238574.2574</v>
      </c>
      <c r="Q88" s="254">
        <f>((Q87+R87)/2)*K88/K87</f>
        <v>119076.6427</v>
      </c>
      <c r="R88" s="254">
        <f>(Q87+R87)/2</f>
        <v>120265.6243</v>
      </c>
      <c r="S88" s="254">
        <f t="shared" si="28"/>
        <v>0</v>
      </c>
      <c r="T88" s="282"/>
      <c r="U88" s="254">
        <f t="shared" si="18"/>
        <v>282456.9795</v>
      </c>
      <c r="V88" s="254">
        <f t="shared" si="19"/>
        <v>282456.9795</v>
      </c>
      <c r="W88" s="254">
        <f t="shared" si="20"/>
        <v>477916.5244</v>
      </c>
      <c r="X88" s="258">
        <f t="shared" si="21"/>
        <v>0.4779165244</v>
      </c>
      <c r="Y88" s="334">
        <f t="shared" si="22"/>
        <v>477916.5244</v>
      </c>
      <c r="Z88" s="258">
        <f t="shared" si="23"/>
        <v>0.4779165244</v>
      </c>
      <c r="AA88" s="320"/>
      <c r="AB88" s="299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  <c r="AQ88" s="299"/>
      <c r="AR88" s="299"/>
      <c r="AS88" s="299"/>
      <c r="AT88" s="299"/>
    </row>
    <row r="89" ht="19.5" customHeight="1">
      <c r="A89" s="276" t="s">
        <v>185</v>
      </c>
      <c r="B89" s="277">
        <v>41.740002</v>
      </c>
      <c r="C89" s="278">
        <v>42.169998</v>
      </c>
      <c r="D89" s="278">
        <v>40.259998</v>
      </c>
      <c r="E89" s="278">
        <v>41.099998</v>
      </c>
      <c r="F89" s="278">
        <v>35.565819</v>
      </c>
      <c r="G89" s="278">
        <v>1.6465621E9</v>
      </c>
      <c r="H89" s="278"/>
      <c r="I89" s="278">
        <f t="shared" ref="I89:N89" si="107">(I90/B90*B89)/B90*B89</f>
        <v>2.620658722</v>
      </c>
      <c r="J89" s="278">
        <f t="shared" si="107"/>
        <v>2.672651877</v>
      </c>
      <c r="K89" s="278">
        <f t="shared" si="107"/>
        <v>2.434172431</v>
      </c>
      <c r="L89" s="278">
        <f t="shared" si="107"/>
        <v>2.521632038</v>
      </c>
      <c r="M89" s="278">
        <f t="shared" si="107"/>
        <v>2.201398017</v>
      </c>
      <c r="N89" s="278">
        <f t="shared" si="107"/>
        <v>60074139.45</v>
      </c>
      <c r="O89" s="278"/>
      <c r="P89" s="254">
        <f t="shared" si="25"/>
        <v>239168.305</v>
      </c>
      <c r="Q89" s="254">
        <f t="shared" ref="Q89:Q99" si="109">Q88*K89/K88</f>
        <v>119670.3803</v>
      </c>
      <c r="R89" s="254">
        <f t="shared" ref="R89:R99" si="110">R88</f>
        <v>120265.6243</v>
      </c>
      <c r="S89" s="254">
        <f t="shared" si="28"/>
        <v>0</v>
      </c>
      <c r="T89" s="282"/>
      <c r="U89" s="254">
        <f t="shared" si="18"/>
        <v>282872.8128</v>
      </c>
      <c r="V89" s="254">
        <f t="shared" si="19"/>
        <v>282872.8128</v>
      </c>
      <c r="W89" s="254">
        <f t="shared" si="20"/>
        <v>479104.3095</v>
      </c>
      <c r="X89" s="258">
        <f t="shared" si="21"/>
        <v>0.4791043095</v>
      </c>
      <c r="Y89" s="334">
        <f t="shared" si="22"/>
        <v>479104.3095</v>
      </c>
      <c r="Z89" s="258">
        <f t="shared" si="23"/>
        <v>0.4791043095</v>
      </c>
      <c r="AA89" s="320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</row>
    <row r="90" ht="19.5" customHeight="1">
      <c r="A90" s="276" t="s">
        <v>186</v>
      </c>
      <c r="B90" s="277">
        <v>41.23</v>
      </c>
      <c r="C90" s="278">
        <v>42.299999</v>
      </c>
      <c r="D90" s="278">
        <v>40.189999</v>
      </c>
      <c r="E90" s="278">
        <v>41.93</v>
      </c>
      <c r="F90" s="278">
        <v>36.284084</v>
      </c>
      <c r="G90" s="278">
        <v>2.1858623E9</v>
      </c>
      <c r="H90" s="278"/>
      <c r="I90" s="278">
        <f t="shared" ref="I90:N90" si="108">(I91/B91*B90)/B91*B90</f>
        <v>2.557008706</v>
      </c>
      <c r="J90" s="278">
        <f t="shared" si="108"/>
        <v>2.689155694</v>
      </c>
      <c r="K90" s="278">
        <f t="shared" si="108"/>
        <v>2.425715326</v>
      </c>
      <c r="L90" s="278">
        <f t="shared" si="108"/>
        <v>2.624507613</v>
      </c>
      <c r="M90" s="278">
        <f t="shared" si="108"/>
        <v>2.291211975</v>
      </c>
      <c r="N90" s="278">
        <f t="shared" si="108"/>
        <v>105870978.8</v>
      </c>
      <c r="O90" s="278"/>
      <c r="P90" s="254">
        <f t="shared" si="25"/>
        <v>238752.4693</v>
      </c>
      <c r="Q90" s="254">
        <f t="shared" si="109"/>
        <v>119254.6066</v>
      </c>
      <c r="R90" s="254">
        <f t="shared" si="110"/>
        <v>120265.6243</v>
      </c>
      <c r="S90" s="254">
        <f t="shared" si="28"/>
        <v>0</v>
      </c>
      <c r="T90" s="282"/>
      <c r="U90" s="254">
        <f t="shared" si="18"/>
        <v>282581.7278</v>
      </c>
      <c r="V90" s="254">
        <f t="shared" si="19"/>
        <v>282581.7278</v>
      </c>
      <c r="W90" s="254">
        <f t="shared" si="20"/>
        <v>478272.7002</v>
      </c>
      <c r="X90" s="258">
        <f t="shared" si="21"/>
        <v>0.4782727002</v>
      </c>
      <c r="Y90" s="334">
        <f t="shared" si="22"/>
        <v>478272.7002</v>
      </c>
      <c r="Z90" s="258">
        <f t="shared" si="23"/>
        <v>0.4782727002</v>
      </c>
      <c r="AA90" s="320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</row>
    <row r="91" ht="19.5" customHeight="1">
      <c r="A91" s="276" t="s">
        <v>187</v>
      </c>
      <c r="B91" s="277">
        <v>42.150002</v>
      </c>
      <c r="C91" s="278">
        <v>43.049999</v>
      </c>
      <c r="D91" s="278">
        <v>41.389999</v>
      </c>
      <c r="E91" s="278">
        <v>41.849998</v>
      </c>
      <c r="F91" s="278">
        <v>36.240246</v>
      </c>
      <c r="G91" s="278">
        <v>1.7639047E9</v>
      </c>
      <c r="H91" s="278"/>
      <c r="I91" s="278">
        <f t="shared" ref="I91:N91" si="111">(I92/B92*B91)/B92*B91</f>
        <v>2.672395527</v>
      </c>
      <c r="J91" s="278">
        <f t="shared" si="111"/>
        <v>2.785361219</v>
      </c>
      <c r="K91" s="278">
        <f t="shared" si="111"/>
        <v>2.572732739</v>
      </c>
      <c r="L91" s="278">
        <f t="shared" si="111"/>
        <v>2.614502102</v>
      </c>
      <c r="M91" s="278">
        <f t="shared" si="111"/>
        <v>2.285678889</v>
      </c>
      <c r="N91" s="278">
        <f t="shared" si="111"/>
        <v>68941632.6</v>
      </c>
      <c r="O91" s="278"/>
      <c r="P91" s="254">
        <f t="shared" si="25"/>
        <v>245881.1822</v>
      </c>
      <c r="Q91" s="254">
        <f t="shared" si="109"/>
        <v>126482.373</v>
      </c>
      <c r="R91" s="254">
        <f t="shared" si="110"/>
        <v>120265.6243</v>
      </c>
      <c r="S91" s="254">
        <f t="shared" si="28"/>
        <v>0</v>
      </c>
      <c r="T91" s="282"/>
      <c r="U91" s="254">
        <f t="shared" si="18"/>
        <v>287571.8268</v>
      </c>
      <c r="V91" s="254">
        <f t="shared" si="19"/>
        <v>287571.8268</v>
      </c>
      <c r="W91" s="254">
        <f t="shared" si="20"/>
        <v>492629.1795</v>
      </c>
      <c r="X91" s="258">
        <f t="shared" si="21"/>
        <v>0.4926291795</v>
      </c>
      <c r="Y91" s="334">
        <f t="shared" si="22"/>
        <v>492629.1795</v>
      </c>
      <c r="Z91" s="258">
        <f t="shared" si="23"/>
        <v>0.4926291795</v>
      </c>
      <c r="AA91" s="320"/>
      <c r="AB91" s="299"/>
      <c r="AC91" s="299"/>
      <c r="AD91" s="299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299"/>
      <c r="AT91" s="299"/>
    </row>
    <row r="92" ht="19.5" customHeight="1">
      <c r="A92" s="276" t="s">
        <v>188</v>
      </c>
      <c r="B92" s="277">
        <v>41.919998</v>
      </c>
      <c r="C92" s="278">
        <v>42.279999</v>
      </c>
      <c r="D92" s="278">
        <v>38.23</v>
      </c>
      <c r="E92" s="278">
        <v>38.82</v>
      </c>
      <c r="F92" s="278">
        <v>33.61639</v>
      </c>
      <c r="G92" s="278">
        <v>2.7095353E9</v>
      </c>
      <c r="H92" s="278"/>
      <c r="I92" s="278">
        <f t="shared" ref="I92:N92" si="112">(I93/B93*B92)/B93*B92</f>
        <v>2.643309663</v>
      </c>
      <c r="J92" s="278">
        <f t="shared" si="112"/>
        <v>2.686613358</v>
      </c>
      <c r="K92" s="278">
        <f t="shared" si="112"/>
        <v>2.19488837</v>
      </c>
      <c r="L92" s="278">
        <f t="shared" si="112"/>
        <v>2.249620051</v>
      </c>
      <c r="M92" s="278">
        <f t="shared" si="112"/>
        <v>1.966686289</v>
      </c>
      <c r="N92" s="278">
        <f t="shared" si="112"/>
        <v>162675052.5</v>
      </c>
      <c r="O92" s="278"/>
      <c r="P92" s="254">
        <f t="shared" si="25"/>
        <v>227108.9109</v>
      </c>
      <c r="Q92" s="254">
        <f t="shared" si="109"/>
        <v>107906.5405</v>
      </c>
      <c r="R92" s="254">
        <f t="shared" si="110"/>
        <v>120265.6243</v>
      </c>
      <c r="S92" s="254">
        <f t="shared" si="28"/>
        <v>0</v>
      </c>
      <c r="T92" s="282"/>
      <c r="U92" s="254">
        <f t="shared" si="18"/>
        <v>274431.2369</v>
      </c>
      <c r="V92" s="254">
        <f t="shared" si="19"/>
        <v>274431.2369</v>
      </c>
      <c r="W92" s="254">
        <f t="shared" si="20"/>
        <v>455281.0757</v>
      </c>
      <c r="X92" s="258">
        <f t="shared" si="21"/>
        <v>0.4552810757</v>
      </c>
      <c r="Y92" s="334">
        <f t="shared" si="22"/>
        <v>455281.0757</v>
      </c>
      <c r="Z92" s="258">
        <f t="shared" si="23"/>
        <v>0.4552810757</v>
      </c>
      <c r="AA92" s="320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9"/>
    </row>
    <row r="93" ht="19.5" customHeight="1">
      <c r="A93" s="276" t="s">
        <v>189</v>
      </c>
      <c r="B93" s="277">
        <v>38.93</v>
      </c>
      <c r="C93" s="278">
        <v>40.0</v>
      </c>
      <c r="D93" s="278">
        <v>37.16</v>
      </c>
      <c r="E93" s="278">
        <v>38.77</v>
      </c>
      <c r="F93" s="278">
        <v>33.573109</v>
      </c>
      <c r="G93" s="278">
        <v>3.052135E9</v>
      </c>
      <c r="H93" s="278"/>
      <c r="I93" s="278">
        <f t="shared" ref="I93:N93" si="113">(I94/B94*B93)/B94*B93</f>
        <v>2.27968239</v>
      </c>
      <c r="J93" s="278">
        <f t="shared" si="113"/>
        <v>2.404668508</v>
      </c>
      <c r="K93" s="278">
        <f t="shared" si="113"/>
        <v>2.073744523</v>
      </c>
      <c r="L93" s="278">
        <f t="shared" si="113"/>
        <v>2.24382878</v>
      </c>
      <c r="M93" s="278">
        <f t="shared" si="113"/>
        <v>1.961625344</v>
      </c>
      <c r="N93" s="278">
        <f t="shared" si="113"/>
        <v>206413837.1</v>
      </c>
      <c r="O93" s="278"/>
      <c r="P93" s="254">
        <f t="shared" si="25"/>
        <v>220752.4752</v>
      </c>
      <c r="Q93" s="254">
        <f t="shared" si="109"/>
        <v>101950.7873</v>
      </c>
      <c r="R93" s="254">
        <f t="shared" si="110"/>
        <v>120265.6243</v>
      </c>
      <c r="S93" s="254">
        <f t="shared" si="28"/>
        <v>0</v>
      </c>
      <c r="T93" s="282"/>
      <c r="U93" s="254">
        <f t="shared" si="18"/>
        <v>269981.732</v>
      </c>
      <c r="V93" s="254">
        <f t="shared" si="19"/>
        <v>269981.732</v>
      </c>
      <c r="W93" s="254">
        <f t="shared" si="20"/>
        <v>442968.8868</v>
      </c>
      <c r="X93" s="258">
        <f t="shared" si="21"/>
        <v>0.4429688868</v>
      </c>
      <c r="Y93" s="334">
        <f t="shared" si="22"/>
        <v>442968.8868</v>
      </c>
      <c r="Z93" s="258">
        <f t="shared" si="23"/>
        <v>0.4429688868</v>
      </c>
      <c r="AA93" s="320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299"/>
      <c r="AT93" s="299"/>
    </row>
    <row r="94" ht="19.5" customHeight="1">
      <c r="A94" s="276" t="s">
        <v>190</v>
      </c>
      <c r="B94" s="277">
        <v>38.889999</v>
      </c>
      <c r="C94" s="278">
        <v>39.0</v>
      </c>
      <c r="D94" s="278">
        <v>35.540001</v>
      </c>
      <c r="E94" s="278">
        <v>37.099998</v>
      </c>
      <c r="F94" s="278">
        <v>32.14859</v>
      </c>
      <c r="G94" s="278">
        <v>2.462886E9</v>
      </c>
      <c r="H94" s="283" t="s">
        <v>190</v>
      </c>
      <c r="I94" s="278">
        <v>2.275</v>
      </c>
      <c r="J94" s="278">
        <v>2.285938</v>
      </c>
      <c r="K94" s="278">
        <v>1.896875</v>
      </c>
      <c r="L94" s="278">
        <v>2.054688</v>
      </c>
      <c r="M94" s="278">
        <v>1.798692</v>
      </c>
      <c r="N94" s="278">
        <v>1.344064E8</v>
      </c>
      <c r="O94" s="278"/>
      <c r="P94" s="254">
        <f t="shared" si="25"/>
        <v>211128.7188</v>
      </c>
      <c r="Q94" s="254">
        <f t="shared" si="109"/>
        <v>93255.4119</v>
      </c>
      <c r="R94" s="254">
        <f t="shared" si="110"/>
        <v>120265.6243</v>
      </c>
      <c r="S94" s="254">
        <f t="shared" si="28"/>
        <v>0</v>
      </c>
      <c r="T94" s="282"/>
      <c r="U94" s="254">
        <f t="shared" si="18"/>
        <v>263245.1025</v>
      </c>
      <c r="V94" s="254">
        <f t="shared" si="19"/>
        <v>263245.1025</v>
      </c>
      <c r="W94" s="254">
        <f t="shared" si="20"/>
        <v>424649.755</v>
      </c>
      <c r="X94" s="258">
        <f t="shared" si="21"/>
        <v>0.424649755</v>
      </c>
      <c r="Y94" s="334">
        <f t="shared" si="22"/>
        <v>424649.755</v>
      </c>
      <c r="Z94" s="258">
        <f t="shared" si="23"/>
        <v>0.424649755</v>
      </c>
      <c r="AA94" s="320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  <c r="AQ94" s="299"/>
      <c r="AR94" s="299"/>
      <c r="AS94" s="299"/>
      <c r="AT94" s="299"/>
    </row>
    <row r="95" ht="19.5" customHeight="1">
      <c r="A95" s="276" t="s">
        <v>191</v>
      </c>
      <c r="B95" s="277">
        <v>36.77</v>
      </c>
      <c r="C95" s="278">
        <v>39.029999</v>
      </c>
      <c r="D95" s="278">
        <v>36.259998</v>
      </c>
      <c r="E95" s="278">
        <v>38.869999</v>
      </c>
      <c r="F95" s="278">
        <v>33.682358</v>
      </c>
      <c r="G95" s="278">
        <v>2.2819291E9</v>
      </c>
      <c r="H95" s="283" t="s">
        <v>191</v>
      </c>
      <c r="I95" s="278">
        <v>2.017188</v>
      </c>
      <c r="J95" s="278">
        <v>2.259375</v>
      </c>
      <c r="K95" s="278">
        <v>1.9625</v>
      </c>
      <c r="L95" s="278">
        <v>2.240625</v>
      </c>
      <c r="M95" s="278">
        <v>1.961462</v>
      </c>
      <c r="N95" s="278">
        <v>2.36656E8</v>
      </c>
      <c r="O95" s="278"/>
      <c r="P95" s="254">
        <f t="shared" si="25"/>
        <v>215405.9287</v>
      </c>
      <c r="Q95" s="254">
        <f t="shared" si="109"/>
        <v>96481.71116</v>
      </c>
      <c r="R95" s="254">
        <f t="shared" si="110"/>
        <v>120265.6243</v>
      </c>
      <c r="S95" s="254">
        <f t="shared" si="28"/>
        <v>0</v>
      </c>
      <c r="T95" s="282"/>
      <c r="U95" s="254">
        <f t="shared" si="18"/>
        <v>266239.1494</v>
      </c>
      <c r="V95" s="254">
        <f t="shared" si="19"/>
        <v>266239.1494</v>
      </c>
      <c r="W95" s="254">
        <f t="shared" si="20"/>
        <v>432153.2641</v>
      </c>
      <c r="X95" s="258">
        <f t="shared" si="21"/>
        <v>0.4321532641</v>
      </c>
      <c r="Y95" s="334">
        <f t="shared" si="22"/>
        <v>432153.2641</v>
      </c>
      <c r="Z95" s="258">
        <f t="shared" si="23"/>
        <v>0.4321532641</v>
      </c>
      <c r="AA95" s="320"/>
      <c r="AB95" s="299"/>
      <c r="AC95" s="299"/>
      <c r="AD95" s="299"/>
      <c r="AE95" s="299"/>
      <c r="AF95" s="299"/>
      <c r="AG95" s="299"/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9"/>
    </row>
    <row r="96" ht="19.5" customHeight="1">
      <c r="A96" s="276" t="s">
        <v>192</v>
      </c>
      <c r="B96" s="277">
        <v>39.080002</v>
      </c>
      <c r="C96" s="278">
        <v>40.950001</v>
      </c>
      <c r="D96" s="278">
        <v>38.32</v>
      </c>
      <c r="E96" s="278">
        <v>40.650002</v>
      </c>
      <c r="F96" s="278">
        <v>35.224796</v>
      </c>
      <c r="G96" s="278">
        <v>2.234461E9</v>
      </c>
      <c r="H96" s="283" t="s">
        <v>192</v>
      </c>
      <c r="I96" s="278">
        <v>2.271875</v>
      </c>
      <c r="J96" s="278">
        <v>2.550938</v>
      </c>
      <c r="K96" s="278">
        <v>2.16875</v>
      </c>
      <c r="L96" s="278">
        <v>2.434375</v>
      </c>
      <c r="M96" s="278">
        <v>2.131073</v>
      </c>
      <c r="N96" s="278">
        <v>2.230688E8</v>
      </c>
      <c r="O96" s="278"/>
      <c r="P96" s="254">
        <f t="shared" si="25"/>
        <v>227643.5644</v>
      </c>
      <c r="Q96" s="254">
        <f t="shared" si="109"/>
        <v>106621.5088</v>
      </c>
      <c r="R96" s="254">
        <f t="shared" si="110"/>
        <v>120265.6243</v>
      </c>
      <c r="S96" s="254">
        <f t="shared" si="28"/>
        <v>0</v>
      </c>
      <c r="T96" s="282"/>
      <c r="U96" s="254">
        <f t="shared" si="18"/>
        <v>274805.4943</v>
      </c>
      <c r="V96" s="254">
        <f t="shared" si="19"/>
        <v>274805.4943</v>
      </c>
      <c r="W96" s="254">
        <f t="shared" si="20"/>
        <v>454530.6974</v>
      </c>
      <c r="X96" s="258">
        <f t="shared" si="21"/>
        <v>0.4545306974</v>
      </c>
      <c r="Y96" s="334">
        <f t="shared" si="22"/>
        <v>454530.6974</v>
      </c>
      <c r="Z96" s="258">
        <f t="shared" si="23"/>
        <v>0.4545306974</v>
      </c>
      <c r="AA96" s="320"/>
      <c r="AB96" s="299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9"/>
    </row>
    <row r="97" ht="19.5" customHeight="1">
      <c r="A97" s="276" t="s">
        <v>193</v>
      </c>
      <c r="B97" s="277">
        <v>40.599998</v>
      </c>
      <c r="C97" s="278">
        <v>42.919998</v>
      </c>
      <c r="D97" s="278">
        <v>39.880001</v>
      </c>
      <c r="E97" s="278">
        <v>42.580002</v>
      </c>
      <c r="F97" s="278">
        <v>36.918461</v>
      </c>
      <c r="G97" s="278">
        <v>2.410484E9</v>
      </c>
      <c r="H97" s="283" t="s">
        <v>193</v>
      </c>
      <c r="I97" s="278">
        <v>2.423438</v>
      </c>
      <c r="J97" s="278">
        <v>2.697188</v>
      </c>
      <c r="K97" s="278">
        <v>2.33875</v>
      </c>
      <c r="L97" s="278">
        <v>2.653125</v>
      </c>
      <c r="M97" s="278">
        <v>2.322569</v>
      </c>
      <c r="N97" s="278">
        <v>2.854912E8</v>
      </c>
      <c r="O97" s="278"/>
      <c r="P97" s="254">
        <f t="shared" si="25"/>
        <v>236910.897</v>
      </c>
      <c r="Q97" s="254">
        <f t="shared" si="109"/>
        <v>114979.1602</v>
      </c>
      <c r="R97" s="254">
        <f t="shared" si="110"/>
        <v>120265.6243</v>
      </c>
      <c r="S97" s="254">
        <f t="shared" si="28"/>
        <v>0</v>
      </c>
      <c r="T97" s="282"/>
      <c r="U97" s="254">
        <f t="shared" si="18"/>
        <v>281292.6272</v>
      </c>
      <c r="V97" s="254">
        <f t="shared" si="19"/>
        <v>281292.6272</v>
      </c>
      <c r="W97" s="254">
        <f t="shared" si="20"/>
        <v>472155.6815</v>
      </c>
      <c r="X97" s="258">
        <f t="shared" si="21"/>
        <v>0.4721556815</v>
      </c>
      <c r="Y97" s="334">
        <f t="shared" si="22"/>
        <v>472155.6815</v>
      </c>
      <c r="Z97" s="258">
        <f t="shared" si="23"/>
        <v>0.4721556815</v>
      </c>
      <c r="AA97" s="320"/>
      <c r="AB97" s="299"/>
      <c r="AC97" s="299"/>
      <c r="AD97" s="299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/>
      <c r="AO97" s="299"/>
      <c r="AP97" s="299"/>
      <c r="AQ97" s="299"/>
      <c r="AR97" s="299"/>
      <c r="AS97" s="299"/>
      <c r="AT97" s="299"/>
    </row>
    <row r="98" ht="19.5" customHeight="1">
      <c r="A98" s="276" t="s">
        <v>194</v>
      </c>
      <c r="B98" s="277">
        <v>42.73</v>
      </c>
      <c r="C98" s="278">
        <v>44.860001</v>
      </c>
      <c r="D98" s="278">
        <v>41.610001</v>
      </c>
      <c r="E98" s="278">
        <v>44.040001</v>
      </c>
      <c r="F98" s="278">
        <v>38.184303</v>
      </c>
      <c r="G98" s="278">
        <v>2.370363E9</v>
      </c>
      <c r="H98" s="283" t="s">
        <v>194</v>
      </c>
      <c r="I98" s="278">
        <v>2.671875</v>
      </c>
      <c r="J98" s="278">
        <v>2.929688</v>
      </c>
      <c r="K98" s="278">
        <v>2.53</v>
      </c>
      <c r="L98" s="278">
        <v>2.813125</v>
      </c>
      <c r="M98" s="278">
        <v>2.462634</v>
      </c>
      <c r="N98" s="278">
        <v>3.429184E8</v>
      </c>
      <c r="O98" s="278"/>
      <c r="P98" s="254">
        <f t="shared" si="25"/>
        <v>247188.1248</v>
      </c>
      <c r="Q98" s="254">
        <f t="shared" si="109"/>
        <v>124381.5181</v>
      </c>
      <c r="R98" s="254">
        <f t="shared" si="110"/>
        <v>120265.6243</v>
      </c>
      <c r="S98" s="254">
        <f t="shared" si="28"/>
        <v>0</v>
      </c>
      <c r="T98" s="282"/>
      <c r="U98" s="254">
        <f t="shared" si="18"/>
        <v>288486.6866</v>
      </c>
      <c r="V98" s="254">
        <f t="shared" si="19"/>
        <v>288486.6866</v>
      </c>
      <c r="W98" s="254">
        <f t="shared" si="20"/>
        <v>491835.2671</v>
      </c>
      <c r="X98" s="258">
        <f t="shared" si="21"/>
        <v>0.4918352671</v>
      </c>
      <c r="Y98" s="334">
        <f t="shared" si="22"/>
        <v>491835.2671</v>
      </c>
      <c r="Z98" s="258">
        <f t="shared" si="23"/>
        <v>0.4918352671</v>
      </c>
      <c r="AA98" s="320"/>
      <c r="AB98" s="299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</row>
    <row r="99" ht="19.5" customHeight="1">
      <c r="A99" s="276" t="s">
        <v>195</v>
      </c>
      <c r="B99" s="337">
        <v>44.0</v>
      </c>
      <c r="C99" s="338">
        <v>44.759998</v>
      </c>
      <c r="D99" s="338">
        <v>42.880001</v>
      </c>
      <c r="E99" s="338">
        <v>43.16</v>
      </c>
      <c r="F99" s="338">
        <v>37.421341</v>
      </c>
      <c r="G99" s="338">
        <v>1.8982755E9</v>
      </c>
      <c r="H99" s="340" t="s">
        <v>195</v>
      </c>
      <c r="I99" s="338">
        <v>2.819688</v>
      </c>
      <c r="J99" s="338">
        <v>2.908125</v>
      </c>
      <c r="K99" s="338">
        <v>2.503125</v>
      </c>
      <c r="L99" s="338">
        <v>2.5325</v>
      </c>
      <c r="M99" s="338">
        <v>2.216972</v>
      </c>
      <c r="N99" s="338">
        <v>3.636512E8</v>
      </c>
      <c r="O99" s="338"/>
      <c r="P99" s="254">
        <f t="shared" si="25"/>
        <v>254732.6792</v>
      </c>
      <c r="Q99" s="254">
        <f t="shared" si="109"/>
        <v>123060.2717</v>
      </c>
      <c r="R99" s="254">
        <f t="shared" si="110"/>
        <v>120265.6243</v>
      </c>
      <c r="S99" s="254">
        <f t="shared" si="28"/>
        <v>0</v>
      </c>
      <c r="T99" s="339">
        <f>(P99-P87)/P87</f>
        <v>0.06243805594</v>
      </c>
      <c r="U99" s="254">
        <f t="shared" si="18"/>
        <v>293767.8747</v>
      </c>
      <c r="V99" s="254">
        <f t="shared" si="19"/>
        <v>293767.8747</v>
      </c>
      <c r="W99" s="254">
        <f t="shared" si="20"/>
        <v>498058.5752</v>
      </c>
      <c r="X99" s="258">
        <f t="shared" si="21"/>
        <v>0.4980585752</v>
      </c>
      <c r="Y99" s="334">
        <f t="shared" si="22"/>
        <v>498058.5752</v>
      </c>
      <c r="Z99" s="258">
        <f t="shared" si="23"/>
        <v>0.4980585752</v>
      </c>
      <c r="AA99" s="320"/>
      <c r="AB99" s="299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</row>
    <row r="100" ht="19.5" customHeight="1">
      <c r="A100" s="276" t="s">
        <v>196</v>
      </c>
      <c r="B100" s="277">
        <v>43.459999</v>
      </c>
      <c r="C100" s="278">
        <v>45.400002</v>
      </c>
      <c r="D100" s="278">
        <v>42.52</v>
      </c>
      <c r="E100" s="278">
        <v>44.07</v>
      </c>
      <c r="F100" s="278">
        <v>38.256889</v>
      </c>
      <c r="G100" s="278">
        <v>2.6205577E9</v>
      </c>
      <c r="H100" s="283" t="s">
        <v>196</v>
      </c>
      <c r="I100" s="278">
        <v>2.58625</v>
      </c>
      <c r="J100" s="278">
        <v>2.794375</v>
      </c>
      <c r="K100" s="278">
        <v>2.4625</v>
      </c>
      <c r="L100" s="278">
        <v>2.607813</v>
      </c>
      <c r="M100" s="278">
        <v>2.430443</v>
      </c>
      <c r="N100" s="278">
        <v>4.98256E8</v>
      </c>
      <c r="O100" s="278"/>
      <c r="P100" s="254">
        <f t="shared" si="25"/>
        <v>252594.0594</v>
      </c>
      <c r="Q100" s="254">
        <f>((Q99+R99)/2)*K100/K99</f>
        <v>119688.3933</v>
      </c>
      <c r="R100" s="254">
        <f>(Q99+R99)/2</f>
        <v>121662.948</v>
      </c>
      <c r="S100" s="254">
        <f t="shared" si="28"/>
        <v>0</v>
      </c>
      <c r="T100" s="282"/>
      <c r="U100" s="254">
        <f t="shared" si="18"/>
        <v>293612.2717</v>
      </c>
      <c r="V100" s="254">
        <f t="shared" si="19"/>
        <v>293612.2717</v>
      </c>
      <c r="W100" s="254">
        <f t="shared" si="20"/>
        <v>493945.4007</v>
      </c>
      <c r="X100" s="258">
        <f t="shared" si="21"/>
        <v>0.4939454007</v>
      </c>
      <c r="Y100" s="334">
        <f t="shared" si="22"/>
        <v>493945.4007</v>
      </c>
      <c r="Z100" s="258">
        <f t="shared" si="23"/>
        <v>0.4939454007</v>
      </c>
      <c r="AA100" s="320"/>
      <c r="AB100" s="299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299"/>
      <c r="AM100" s="299"/>
      <c r="AN100" s="299"/>
      <c r="AO100" s="299"/>
      <c r="AP100" s="299"/>
      <c r="AQ100" s="299"/>
      <c r="AR100" s="299"/>
      <c r="AS100" s="299"/>
      <c r="AT100" s="299"/>
    </row>
    <row r="101" ht="19.5" customHeight="1">
      <c r="A101" s="276" t="s">
        <v>197</v>
      </c>
      <c r="B101" s="277">
        <v>44.27</v>
      </c>
      <c r="C101" s="278">
        <v>45.549999</v>
      </c>
      <c r="D101" s="278">
        <v>42.93</v>
      </c>
      <c r="E101" s="278">
        <v>43.330002</v>
      </c>
      <c r="F101" s="278">
        <v>37.614506</v>
      </c>
      <c r="G101" s="278">
        <v>2.3943033E9</v>
      </c>
      <c r="H101" s="283" t="s">
        <v>197</v>
      </c>
      <c r="I101" s="278">
        <v>2.639688</v>
      </c>
      <c r="J101" s="278">
        <v>2.785313</v>
      </c>
      <c r="K101" s="278">
        <v>2.453125</v>
      </c>
      <c r="L101" s="278">
        <v>2.515313</v>
      </c>
      <c r="M101" s="278">
        <v>2.344234</v>
      </c>
      <c r="N101" s="278">
        <v>4.683744E8</v>
      </c>
      <c r="O101" s="278"/>
      <c r="P101" s="254">
        <f t="shared" si="25"/>
        <v>255029.703</v>
      </c>
      <c r="Q101" s="254">
        <f t="shared" ref="Q101:Q111" si="114">Q100*K101/K100</f>
        <v>119232.7268</v>
      </c>
      <c r="R101" s="254">
        <f t="shared" ref="R101:R111" si="115">R100</f>
        <v>121662.948</v>
      </c>
      <c r="S101" s="254">
        <f t="shared" si="28"/>
        <v>0</v>
      </c>
      <c r="T101" s="282"/>
      <c r="U101" s="254">
        <f t="shared" si="18"/>
        <v>295317.2221</v>
      </c>
      <c r="V101" s="254">
        <f t="shared" si="19"/>
        <v>295317.2221</v>
      </c>
      <c r="W101" s="254">
        <f t="shared" si="20"/>
        <v>495925.3778</v>
      </c>
      <c r="X101" s="258">
        <f t="shared" si="21"/>
        <v>0.4959253778</v>
      </c>
      <c r="Y101" s="334">
        <f t="shared" si="22"/>
        <v>495925.3778</v>
      </c>
      <c r="Z101" s="258">
        <f t="shared" si="23"/>
        <v>0.4959253778</v>
      </c>
      <c r="AA101" s="320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</row>
    <row r="102" ht="19.5" customHeight="1">
      <c r="A102" s="276" t="s">
        <v>198</v>
      </c>
      <c r="B102" s="277">
        <v>42.549999</v>
      </c>
      <c r="C102" s="278">
        <v>44.450001</v>
      </c>
      <c r="D102" s="278">
        <v>42.060001</v>
      </c>
      <c r="E102" s="278">
        <v>43.529999</v>
      </c>
      <c r="F102" s="278">
        <v>37.788136</v>
      </c>
      <c r="G102" s="278">
        <v>2.8868317E9</v>
      </c>
      <c r="H102" s="283" t="s">
        <v>198</v>
      </c>
      <c r="I102" s="278">
        <v>2.439063</v>
      </c>
      <c r="J102" s="278">
        <v>2.6325</v>
      </c>
      <c r="K102" s="278">
        <v>2.363438</v>
      </c>
      <c r="L102" s="278">
        <v>2.530625</v>
      </c>
      <c r="M102" s="278">
        <v>2.358504</v>
      </c>
      <c r="N102" s="278">
        <v>9.582016E8</v>
      </c>
      <c r="O102" s="278"/>
      <c r="P102" s="254">
        <f t="shared" si="25"/>
        <v>249861.3921</v>
      </c>
      <c r="Q102" s="254">
        <f t="shared" si="114"/>
        <v>114873.5419</v>
      </c>
      <c r="R102" s="254">
        <f t="shared" si="115"/>
        <v>121662.948</v>
      </c>
      <c r="S102" s="254">
        <f t="shared" si="28"/>
        <v>0</v>
      </c>
      <c r="T102" s="282"/>
      <c r="U102" s="254">
        <f t="shared" si="18"/>
        <v>291699.4045</v>
      </c>
      <c r="V102" s="254">
        <f t="shared" si="19"/>
        <v>291699.4045</v>
      </c>
      <c r="W102" s="254">
        <f t="shared" si="20"/>
        <v>486397.8819</v>
      </c>
      <c r="X102" s="258">
        <f t="shared" si="21"/>
        <v>0.4863978819</v>
      </c>
      <c r="Y102" s="334">
        <f t="shared" si="22"/>
        <v>486397.8819</v>
      </c>
      <c r="Z102" s="258">
        <f t="shared" si="23"/>
        <v>0.4863978819</v>
      </c>
      <c r="AA102" s="320"/>
      <c r="AB102" s="299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299"/>
      <c r="AM102" s="299"/>
      <c r="AN102" s="299"/>
      <c r="AO102" s="299"/>
      <c r="AP102" s="299"/>
      <c r="AQ102" s="299"/>
      <c r="AR102" s="299"/>
      <c r="AS102" s="299"/>
      <c r="AT102" s="299"/>
    </row>
    <row r="103" ht="19.5" customHeight="1">
      <c r="A103" s="276" t="s">
        <v>199</v>
      </c>
      <c r="B103" s="277">
        <v>43.669998</v>
      </c>
      <c r="C103" s="278">
        <v>46.700001</v>
      </c>
      <c r="D103" s="278">
        <v>43.299999</v>
      </c>
      <c r="E103" s="278">
        <v>45.959999</v>
      </c>
      <c r="F103" s="278">
        <v>39.922726</v>
      </c>
      <c r="G103" s="278">
        <v>1.8404487E9</v>
      </c>
      <c r="H103" s="283" t="s">
        <v>199</v>
      </c>
      <c r="I103" s="278">
        <v>2.539063</v>
      </c>
      <c r="J103" s="278">
        <v>2.878125</v>
      </c>
      <c r="K103" s="278">
        <v>2.495</v>
      </c>
      <c r="L103" s="278">
        <v>2.795313</v>
      </c>
      <c r="M103" s="278">
        <v>2.605565</v>
      </c>
      <c r="N103" s="278">
        <v>5.435744E8</v>
      </c>
      <c r="O103" s="278"/>
      <c r="P103" s="254">
        <f t="shared" si="25"/>
        <v>257227.7168</v>
      </c>
      <c r="Q103" s="254">
        <f t="shared" si="114"/>
        <v>121268.037</v>
      </c>
      <c r="R103" s="254">
        <f t="shared" si="115"/>
        <v>121662.948</v>
      </c>
      <c r="S103" s="254">
        <f t="shared" si="28"/>
        <v>0</v>
      </c>
      <c r="T103" s="282"/>
      <c r="U103" s="254">
        <f t="shared" si="18"/>
        <v>296855.8319</v>
      </c>
      <c r="V103" s="254">
        <f t="shared" si="19"/>
        <v>296855.8319</v>
      </c>
      <c r="W103" s="254">
        <f t="shared" si="20"/>
        <v>500158.7019</v>
      </c>
      <c r="X103" s="258">
        <f t="shared" si="21"/>
        <v>0.5001587019</v>
      </c>
      <c r="Y103" s="334">
        <f t="shared" si="22"/>
        <v>500158.7019</v>
      </c>
      <c r="Z103" s="258">
        <f t="shared" si="23"/>
        <v>0.5001587019</v>
      </c>
      <c r="AA103" s="320"/>
      <c r="AB103" s="299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299"/>
      <c r="AM103" s="299"/>
      <c r="AN103" s="299"/>
      <c r="AO103" s="299"/>
      <c r="AP103" s="299"/>
      <c r="AQ103" s="299"/>
      <c r="AR103" s="299"/>
      <c r="AS103" s="299"/>
      <c r="AT103" s="299"/>
    </row>
    <row r="104" ht="19.5" customHeight="1">
      <c r="A104" s="276" t="s">
        <v>200</v>
      </c>
      <c r="B104" s="277">
        <v>45.970001</v>
      </c>
      <c r="C104" s="278">
        <v>47.52</v>
      </c>
      <c r="D104" s="278">
        <v>45.66</v>
      </c>
      <c r="E104" s="278">
        <v>47.41</v>
      </c>
      <c r="F104" s="278">
        <v>41.182247</v>
      </c>
      <c r="G104" s="278">
        <v>2.5755019E9</v>
      </c>
      <c r="H104" s="283" t="s">
        <v>200</v>
      </c>
      <c r="I104" s="278">
        <v>2.796875</v>
      </c>
      <c r="J104" s="278">
        <v>2.963125</v>
      </c>
      <c r="K104" s="278">
        <v>2.755625</v>
      </c>
      <c r="L104" s="278">
        <v>2.959688</v>
      </c>
      <c r="M104" s="278">
        <v>2.758782</v>
      </c>
      <c r="N104" s="278">
        <v>7.289664E8</v>
      </c>
      <c r="O104" s="278"/>
      <c r="P104" s="254">
        <f t="shared" si="25"/>
        <v>271247.5248</v>
      </c>
      <c r="Q104" s="254">
        <f t="shared" si="114"/>
        <v>133935.565</v>
      </c>
      <c r="R104" s="254">
        <f t="shared" si="115"/>
        <v>121662.948</v>
      </c>
      <c r="S104" s="254">
        <f t="shared" si="28"/>
        <v>0</v>
      </c>
      <c r="T104" s="282"/>
      <c r="U104" s="254">
        <f t="shared" si="18"/>
        <v>306669.6974</v>
      </c>
      <c r="V104" s="254">
        <f t="shared" si="19"/>
        <v>306669.6974</v>
      </c>
      <c r="W104" s="254">
        <f t="shared" si="20"/>
        <v>526846.0377</v>
      </c>
      <c r="X104" s="258">
        <f t="shared" si="21"/>
        <v>0.5268460377</v>
      </c>
      <c r="Y104" s="334">
        <f t="shared" si="22"/>
        <v>526846.0377</v>
      </c>
      <c r="Z104" s="258">
        <f t="shared" si="23"/>
        <v>0.5268460377</v>
      </c>
      <c r="AA104" s="320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99"/>
      <c r="AS104" s="299"/>
      <c r="AT104" s="299"/>
    </row>
    <row r="105" ht="19.5" customHeight="1">
      <c r="A105" s="276" t="s">
        <v>201</v>
      </c>
      <c r="B105" s="277">
        <v>47.580002</v>
      </c>
      <c r="C105" s="278">
        <v>47.919998</v>
      </c>
      <c r="D105" s="278">
        <v>46.16</v>
      </c>
      <c r="E105" s="278">
        <v>47.599998</v>
      </c>
      <c r="F105" s="278">
        <v>41.347279</v>
      </c>
      <c r="G105" s="278">
        <v>2.8152099E9</v>
      </c>
      <c r="H105" s="283" t="s">
        <v>201</v>
      </c>
      <c r="I105" s="278">
        <v>2.970938</v>
      </c>
      <c r="J105" s="278">
        <v>3.006563</v>
      </c>
      <c r="K105" s="278">
        <v>2.792188</v>
      </c>
      <c r="L105" s="278">
        <v>2.972813</v>
      </c>
      <c r="M105" s="278">
        <v>2.771016</v>
      </c>
      <c r="N105" s="278">
        <v>8.598144E8</v>
      </c>
      <c r="O105" s="278"/>
      <c r="P105" s="254">
        <f t="shared" si="25"/>
        <v>274217.8218</v>
      </c>
      <c r="Q105" s="254">
        <f t="shared" si="114"/>
        <v>135712.6885</v>
      </c>
      <c r="R105" s="254">
        <f t="shared" si="115"/>
        <v>121662.948</v>
      </c>
      <c r="S105" s="254">
        <f t="shared" si="28"/>
        <v>0</v>
      </c>
      <c r="T105" s="282"/>
      <c r="U105" s="254">
        <f t="shared" si="18"/>
        <v>308748.9053</v>
      </c>
      <c r="V105" s="254">
        <f t="shared" si="19"/>
        <v>308748.9053</v>
      </c>
      <c r="W105" s="254">
        <f t="shared" si="20"/>
        <v>531593.4583</v>
      </c>
      <c r="X105" s="258">
        <f t="shared" si="21"/>
        <v>0.5315934583</v>
      </c>
      <c r="Y105" s="334">
        <f t="shared" si="22"/>
        <v>531593.4583</v>
      </c>
      <c r="Z105" s="258">
        <f t="shared" si="23"/>
        <v>0.5315934583</v>
      </c>
      <c r="AA105" s="320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9"/>
    </row>
    <row r="106" ht="19.5" customHeight="1">
      <c r="A106" s="276" t="s">
        <v>202</v>
      </c>
      <c r="B106" s="277">
        <v>47.709999</v>
      </c>
      <c r="C106" s="278">
        <v>50.66</v>
      </c>
      <c r="D106" s="278">
        <v>47.43</v>
      </c>
      <c r="E106" s="278">
        <v>47.529999</v>
      </c>
      <c r="F106" s="278">
        <v>41.318756</v>
      </c>
      <c r="G106" s="278">
        <v>2.7804525E9</v>
      </c>
      <c r="H106" s="283" t="s">
        <v>202</v>
      </c>
      <c r="I106" s="278">
        <v>2.973438</v>
      </c>
      <c r="J106" s="278">
        <v>3.339375</v>
      </c>
      <c r="K106" s="278">
        <v>2.9225</v>
      </c>
      <c r="L106" s="278">
        <v>2.9375</v>
      </c>
      <c r="M106" s="278">
        <v>2.738101</v>
      </c>
      <c r="N106" s="278">
        <v>1.0265664E9</v>
      </c>
      <c r="O106" s="278"/>
      <c r="P106" s="254">
        <f t="shared" si="25"/>
        <v>281762.3762</v>
      </c>
      <c r="Q106" s="254">
        <f t="shared" si="114"/>
        <v>142046.4282</v>
      </c>
      <c r="R106" s="254">
        <f t="shared" si="115"/>
        <v>121662.948</v>
      </c>
      <c r="S106" s="254">
        <f t="shared" si="28"/>
        <v>0</v>
      </c>
      <c r="T106" s="282"/>
      <c r="U106" s="254">
        <f t="shared" si="18"/>
        <v>314030.0934</v>
      </c>
      <c r="V106" s="254">
        <f t="shared" si="19"/>
        <v>314030.0934</v>
      </c>
      <c r="W106" s="254">
        <f t="shared" si="20"/>
        <v>545471.7524</v>
      </c>
      <c r="X106" s="258">
        <f t="shared" si="21"/>
        <v>0.5454717524</v>
      </c>
      <c r="Y106" s="334">
        <f t="shared" si="22"/>
        <v>545471.7524</v>
      </c>
      <c r="Z106" s="258">
        <f t="shared" si="23"/>
        <v>0.5454717524</v>
      </c>
      <c r="AA106" s="320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9"/>
    </row>
    <row r="107" ht="19.5" customHeight="1">
      <c r="A107" s="276" t="s">
        <v>203</v>
      </c>
      <c r="B107" s="277">
        <v>47.389999</v>
      </c>
      <c r="C107" s="278">
        <v>49.060001</v>
      </c>
      <c r="D107" s="278">
        <v>44.389999</v>
      </c>
      <c r="E107" s="278">
        <v>48.869999</v>
      </c>
      <c r="F107" s="278">
        <v>42.483643</v>
      </c>
      <c r="G107" s="278">
        <v>3.8355835E9</v>
      </c>
      <c r="H107" s="283" t="s">
        <v>203</v>
      </c>
      <c r="I107" s="278">
        <v>2.916563</v>
      </c>
      <c r="J107" s="278">
        <v>3.1125</v>
      </c>
      <c r="K107" s="278">
        <v>2.543125</v>
      </c>
      <c r="L107" s="278">
        <v>3.060313</v>
      </c>
      <c r="M107" s="278">
        <v>2.852576</v>
      </c>
      <c r="N107" s="278">
        <v>2.0026688E9</v>
      </c>
      <c r="O107" s="278"/>
      <c r="P107" s="254">
        <f t="shared" si="25"/>
        <v>263702.9644</v>
      </c>
      <c r="Q107" s="254">
        <f t="shared" si="114"/>
        <v>123607.1249</v>
      </c>
      <c r="R107" s="254">
        <f t="shared" si="115"/>
        <v>121662.948</v>
      </c>
      <c r="S107" s="254">
        <f t="shared" si="28"/>
        <v>0</v>
      </c>
      <c r="T107" s="282"/>
      <c r="U107" s="254">
        <f t="shared" si="18"/>
        <v>301388.5051</v>
      </c>
      <c r="V107" s="254">
        <f t="shared" si="19"/>
        <v>301388.5051</v>
      </c>
      <c r="W107" s="254">
        <f t="shared" si="20"/>
        <v>508973.0373</v>
      </c>
      <c r="X107" s="258">
        <f t="shared" si="21"/>
        <v>0.5089730373</v>
      </c>
      <c r="Y107" s="334">
        <f t="shared" si="22"/>
        <v>508973.0373</v>
      </c>
      <c r="Z107" s="258">
        <f t="shared" si="23"/>
        <v>0.5089730373</v>
      </c>
      <c r="AA107" s="320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</row>
    <row r="108" ht="19.5" customHeight="1">
      <c r="A108" s="276" t="s">
        <v>204</v>
      </c>
      <c r="B108" s="277">
        <v>48.93</v>
      </c>
      <c r="C108" s="278">
        <v>51.68</v>
      </c>
      <c r="D108" s="278">
        <v>47.810001</v>
      </c>
      <c r="E108" s="278">
        <v>51.41</v>
      </c>
      <c r="F108" s="278">
        <v>44.691727</v>
      </c>
      <c r="G108" s="278">
        <v>1.9806399E9</v>
      </c>
      <c r="H108" s="283" t="s">
        <v>204</v>
      </c>
      <c r="I108" s="278">
        <v>3.0775</v>
      </c>
      <c r="J108" s="278">
        <v>3.406875</v>
      </c>
      <c r="K108" s="278">
        <v>2.927188</v>
      </c>
      <c r="L108" s="278">
        <v>3.378125</v>
      </c>
      <c r="M108" s="278">
        <v>3.148816</v>
      </c>
      <c r="N108" s="278">
        <v>1.138864E9</v>
      </c>
      <c r="O108" s="278"/>
      <c r="P108" s="254">
        <f t="shared" si="25"/>
        <v>284019.8079</v>
      </c>
      <c r="Q108" s="254">
        <f t="shared" si="114"/>
        <v>142274.2857</v>
      </c>
      <c r="R108" s="254">
        <f t="shared" si="115"/>
        <v>121662.948</v>
      </c>
      <c r="S108" s="254">
        <f t="shared" si="28"/>
        <v>0</v>
      </c>
      <c r="T108" s="282"/>
      <c r="U108" s="254">
        <f t="shared" si="18"/>
        <v>315610.2956</v>
      </c>
      <c r="V108" s="254">
        <f t="shared" si="19"/>
        <v>315610.2956</v>
      </c>
      <c r="W108" s="254">
        <f t="shared" si="20"/>
        <v>547957.0416</v>
      </c>
      <c r="X108" s="258">
        <f t="shared" si="21"/>
        <v>0.5479570416</v>
      </c>
      <c r="Y108" s="334">
        <f t="shared" si="22"/>
        <v>547957.0416</v>
      </c>
      <c r="Z108" s="258">
        <f t="shared" si="23"/>
        <v>0.5479570416</v>
      </c>
      <c r="AA108" s="320"/>
      <c r="AB108" s="299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9"/>
    </row>
    <row r="109" ht="19.5" customHeight="1">
      <c r="A109" s="276" t="s">
        <v>205</v>
      </c>
      <c r="B109" s="277">
        <v>51.450001</v>
      </c>
      <c r="C109" s="278">
        <v>55.07</v>
      </c>
      <c r="D109" s="278">
        <v>51.34</v>
      </c>
      <c r="E109" s="278">
        <v>55.029999</v>
      </c>
      <c r="F109" s="278">
        <v>47.863544</v>
      </c>
      <c r="G109" s="278">
        <v>3.4002851E9</v>
      </c>
      <c r="H109" s="283" t="s">
        <v>205</v>
      </c>
      <c r="I109" s="278">
        <v>3.383438</v>
      </c>
      <c r="J109" s="278">
        <v>3.835938</v>
      </c>
      <c r="K109" s="278">
        <v>3.36</v>
      </c>
      <c r="L109" s="278">
        <v>3.827188</v>
      </c>
      <c r="M109" s="278">
        <v>3.567395</v>
      </c>
      <c r="N109" s="278">
        <v>1.8249248E9</v>
      </c>
      <c r="O109" s="278"/>
      <c r="P109" s="254">
        <f t="shared" si="25"/>
        <v>304990.099</v>
      </c>
      <c r="Q109" s="254">
        <f t="shared" si="114"/>
        <v>163310.8635</v>
      </c>
      <c r="R109" s="254">
        <f t="shared" si="115"/>
        <v>121662.948</v>
      </c>
      <c r="S109" s="254">
        <f t="shared" si="28"/>
        <v>0</v>
      </c>
      <c r="T109" s="282"/>
      <c r="U109" s="254">
        <f t="shared" si="18"/>
        <v>330289.4994</v>
      </c>
      <c r="V109" s="254">
        <f t="shared" si="19"/>
        <v>330289.4994</v>
      </c>
      <c r="W109" s="254">
        <f t="shared" si="20"/>
        <v>589963.9105</v>
      </c>
      <c r="X109" s="258">
        <f t="shared" si="21"/>
        <v>0.5899639105</v>
      </c>
      <c r="Y109" s="334">
        <f t="shared" si="22"/>
        <v>589963.9105</v>
      </c>
      <c r="Z109" s="258">
        <f t="shared" si="23"/>
        <v>0.5899639105</v>
      </c>
      <c r="AA109" s="320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</row>
    <row r="110" ht="19.5" customHeight="1">
      <c r="A110" s="276" t="s">
        <v>206</v>
      </c>
      <c r="B110" s="277">
        <v>54.68</v>
      </c>
      <c r="C110" s="278">
        <v>54.77</v>
      </c>
      <c r="D110" s="278">
        <v>48.650002</v>
      </c>
      <c r="E110" s="278">
        <v>51.310001</v>
      </c>
      <c r="F110" s="278">
        <v>44.627987</v>
      </c>
      <c r="G110" s="278">
        <v>4.5677763E9</v>
      </c>
      <c r="H110" s="283" t="s">
        <v>206</v>
      </c>
      <c r="I110" s="278">
        <v>3.78125</v>
      </c>
      <c r="J110" s="278">
        <v>3.803125</v>
      </c>
      <c r="K110" s="278">
        <v>2.975</v>
      </c>
      <c r="L110" s="278">
        <v>3.295625</v>
      </c>
      <c r="M110" s="278">
        <v>3.071915</v>
      </c>
      <c r="N110" s="278">
        <v>3.321216E9</v>
      </c>
      <c r="O110" s="278"/>
      <c r="P110" s="254">
        <f t="shared" si="25"/>
        <v>289009.9129</v>
      </c>
      <c r="Q110" s="254">
        <f t="shared" si="114"/>
        <v>144598.1604</v>
      </c>
      <c r="R110" s="254">
        <f t="shared" si="115"/>
        <v>121662.948</v>
      </c>
      <c r="S110" s="254">
        <f t="shared" si="28"/>
        <v>0</v>
      </c>
      <c r="T110" s="282"/>
      <c r="U110" s="254">
        <f t="shared" si="18"/>
        <v>319103.3691</v>
      </c>
      <c r="V110" s="254">
        <f t="shared" si="19"/>
        <v>319103.3691</v>
      </c>
      <c r="W110" s="254">
        <f t="shared" si="20"/>
        <v>555271.0213</v>
      </c>
      <c r="X110" s="258">
        <f t="shared" si="21"/>
        <v>0.5552710213</v>
      </c>
      <c r="Y110" s="334">
        <f t="shared" si="22"/>
        <v>555271.0213</v>
      </c>
      <c r="Z110" s="258">
        <f t="shared" si="23"/>
        <v>0.5552710213</v>
      </c>
      <c r="AA110" s="320"/>
      <c r="AB110" s="299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9"/>
    </row>
    <row r="111" ht="19.5" customHeight="1">
      <c r="A111" s="276" t="s">
        <v>207</v>
      </c>
      <c r="B111" s="337">
        <v>51.09</v>
      </c>
      <c r="C111" s="338">
        <v>52.84</v>
      </c>
      <c r="D111" s="338">
        <v>49.18</v>
      </c>
      <c r="E111" s="338">
        <v>51.220001</v>
      </c>
      <c r="F111" s="338">
        <v>44.549709</v>
      </c>
      <c r="G111" s="338">
        <v>2.2338677E9</v>
      </c>
      <c r="H111" s="340" t="s">
        <v>207</v>
      </c>
      <c r="I111" s="338">
        <v>3.258125</v>
      </c>
      <c r="J111" s="338">
        <v>3.481563</v>
      </c>
      <c r="K111" s="338">
        <v>2.971875</v>
      </c>
      <c r="L111" s="338">
        <v>3.100625</v>
      </c>
      <c r="M111" s="338">
        <v>2.890152</v>
      </c>
      <c r="N111" s="338">
        <v>2.4572352E9</v>
      </c>
      <c r="O111" s="338"/>
      <c r="P111" s="254">
        <f t="shared" si="25"/>
        <v>292158.4158</v>
      </c>
      <c r="Q111" s="254">
        <f t="shared" si="114"/>
        <v>144446.2716</v>
      </c>
      <c r="R111" s="254">
        <f t="shared" si="115"/>
        <v>121662.948</v>
      </c>
      <c r="S111" s="254">
        <f t="shared" si="28"/>
        <v>0</v>
      </c>
      <c r="T111" s="339">
        <f>(P111-P99)/P99</f>
        <v>0.146921615</v>
      </c>
      <c r="U111" s="254">
        <f t="shared" si="18"/>
        <v>321307.3212</v>
      </c>
      <c r="V111" s="254">
        <f t="shared" si="19"/>
        <v>321307.3212</v>
      </c>
      <c r="W111" s="254">
        <f t="shared" si="20"/>
        <v>558267.6354</v>
      </c>
      <c r="X111" s="258">
        <f t="shared" si="21"/>
        <v>0.5582676354</v>
      </c>
      <c r="Y111" s="334">
        <f t="shared" si="22"/>
        <v>558267.6354</v>
      </c>
      <c r="Z111" s="258">
        <f t="shared" si="23"/>
        <v>0.5582676354</v>
      </c>
      <c r="AA111" s="320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</row>
    <row r="112" ht="19.5" customHeight="1">
      <c r="A112" s="276" t="s">
        <v>208</v>
      </c>
      <c r="B112" s="277">
        <v>51.27</v>
      </c>
      <c r="C112" s="278">
        <v>51.470001</v>
      </c>
      <c r="D112" s="278">
        <v>41.610001</v>
      </c>
      <c r="E112" s="278">
        <v>45.130001</v>
      </c>
      <c r="F112" s="278">
        <v>39.293713</v>
      </c>
      <c r="G112" s="278">
        <v>4.8286946E9</v>
      </c>
      <c r="H112" s="283" t="s">
        <v>208</v>
      </c>
      <c r="I112" s="278">
        <v>3.10625</v>
      </c>
      <c r="J112" s="278">
        <v>3.125</v>
      </c>
      <c r="K112" s="278">
        <v>2.016563</v>
      </c>
      <c r="L112" s="278">
        <v>2.345313</v>
      </c>
      <c r="M112" s="278">
        <v>2.303613</v>
      </c>
      <c r="N112" s="278">
        <v>8.814496E9</v>
      </c>
      <c r="O112" s="278"/>
      <c r="P112" s="254">
        <f t="shared" si="25"/>
        <v>247188.1248</v>
      </c>
      <c r="Q112" s="254">
        <f>((Q111+R111)/2)*K112/K111</f>
        <v>90284.08095</v>
      </c>
      <c r="R112" s="254">
        <f>(Q111+R111)/2</f>
        <v>133054.6098</v>
      </c>
      <c r="S112" s="254">
        <f t="shared" si="28"/>
        <v>0</v>
      </c>
      <c r="T112" s="282"/>
      <c r="U112" s="254">
        <f t="shared" si="18"/>
        <v>300764.1127</v>
      </c>
      <c r="V112" s="254">
        <f t="shared" si="19"/>
        <v>300764.1127</v>
      </c>
      <c r="W112" s="254">
        <f t="shared" si="20"/>
        <v>470526.8155</v>
      </c>
      <c r="X112" s="258">
        <f t="shared" si="21"/>
        <v>0.4705268155</v>
      </c>
      <c r="Y112" s="334">
        <f t="shared" si="22"/>
        <v>470526.8155</v>
      </c>
      <c r="Z112" s="258">
        <f t="shared" si="23"/>
        <v>0.4705268155</v>
      </c>
      <c r="AA112" s="320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</row>
    <row r="113" ht="19.5" customHeight="1">
      <c r="A113" s="276" t="s">
        <v>209</v>
      </c>
      <c r="B113" s="277">
        <v>45.5</v>
      </c>
      <c r="C113" s="278">
        <v>45.880001</v>
      </c>
      <c r="D113" s="278">
        <v>42.150002</v>
      </c>
      <c r="E113" s="278">
        <v>42.950001</v>
      </c>
      <c r="F113" s="278">
        <v>37.395638</v>
      </c>
      <c r="G113" s="278">
        <v>3.0205166E9</v>
      </c>
      <c r="H113" s="283" t="s">
        <v>209</v>
      </c>
      <c r="I113" s="278">
        <v>2.406563</v>
      </c>
      <c r="J113" s="278">
        <v>2.449688</v>
      </c>
      <c r="K113" s="278">
        <v>2.066563</v>
      </c>
      <c r="L113" s="278">
        <v>2.148125</v>
      </c>
      <c r="M113" s="278">
        <v>2.109931</v>
      </c>
      <c r="N113" s="278">
        <v>6.5404352E9</v>
      </c>
      <c r="O113" s="278"/>
      <c r="P113" s="254">
        <f t="shared" si="25"/>
        <v>250396.0515</v>
      </c>
      <c r="Q113" s="254">
        <f t="shared" ref="Q113:Q123" si="116">Q112*K113/K112</f>
        <v>92522.64431</v>
      </c>
      <c r="R113" s="254">
        <f t="shared" ref="R113:R123" si="117">R112</f>
        <v>133054.6098</v>
      </c>
      <c r="S113" s="254">
        <f t="shared" si="28"/>
        <v>0</v>
      </c>
      <c r="T113" s="282"/>
      <c r="U113" s="254">
        <f t="shared" si="18"/>
        <v>303009.6614</v>
      </c>
      <c r="V113" s="254">
        <f t="shared" si="19"/>
        <v>303009.6614</v>
      </c>
      <c r="W113" s="254">
        <f t="shared" si="20"/>
        <v>475973.3056</v>
      </c>
      <c r="X113" s="258">
        <f t="shared" si="21"/>
        <v>0.4759733056</v>
      </c>
      <c r="Y113" s="334">
        <f t="shared" si="22"/>
        <v>475973.3056</v>
      </c>
      <c r="Z113" s="258">
        <f t="shared" si="23"/>
        <v>0.4759733056</v>
      </c>
      <c r="AA113" s="320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</row>
    <row r="114" ht="19.5" customHeight="1">
      <c r="A114" s="276" t="s">
        <v>210</v>
      </c>
      <c r="B114" s="277">
        <v>42.919998</v>
      </c>
      <c r="C114" s="278">
        <v>45.07</v>
      </c>
      <c r="D114" s="278">
        <v>41.049999</v>
      </c>
      <c r="E114" s="278">
        <v>43.720001</v>
      </c>
      <c r="F114" s="278">
        <v>38.066055</v>
      </c>
      <c r="G114" s="278">
        <v>3.4042797E9</v>
      </c>
      <c r="H114" s="283" t="s">
        <v>210</v>
      </c>
      <c r="I114" s="278">
        <v>2.130313</v>
      </c>
      <c r="J114" s="278">
        <v>2.326563</v>
      </c>
      <c r="K114" s="278">
        <v>1.937813</v>
      </c>
      <c r="L114" s="278">
        <v>2.185938</v>
      </c>
      <c r="M114" s="278">
        <v>2.147072</v>
      </c>
      <c r="N114" s="278">
        <v>8.8120896E9</v>
      </c>
      <c r="O114" s="278"/>
      <c r="P114" s="254">
        <f t="shared" si="25"/>
        <v>243861.3802</v>
      </c>
      <c r="Q114" s="254">
        <f t="shared" si="116"/>
        <v>86758.34366</v>
      </c>
      <c r="R114" s="254">
        <f t="shared" si="117"/>
        <v>133054.6098</v>
      </c>
      <c r="S114" s="254">
        <f t="shared" si="28"/>
        <v>0</v>
      </c>
      <c r="T114" s="282"/>
      <c r="U114" s="254">
        <f t="shared" si="18"/>
        <v>298435.3915</v>
      </c>
      <c r="V114" s="254">
        <f t="shared" si="19"/>
        <v>298435.3915</v>
      </c>
      <c r="W114" s="254">
        <f t="shared" si="20"/>
        <v>463674.3336</v>
      </c>
      <c r="X114" s="258">
        <f t="shared" si="21"/>
        <v>0.4636743336</v>
      </c>
      <c r="Y114" s="334">
        <f t="shared" si="22"/>
        <v>463674.3336</v>
      </c>
      <c r="Z114" s="258">
        <f t="shared" si="23"/>
        <v>0.4636743336</v>
      </c>
      <c r="AA114" s="320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</row>
    <row r="115" ht="19.5" customHeight="1">
      <c r="A115" s="276" t="s">
        <v>211</v>
      </c>
      <c r="B115" s="277">
        <v>44.419998</v>
      </c>
      <c r="C115" s="278">
        <v>48.060001</v>
      </c>
      <c r="D115" s="278">
        <v>43.68</v>
      </c>
      <c r="E115" s="278">
        <v>47.209999</v>
      </c>
      <c r="F115" s="278">
        <v>41.136848</v>
      </c>
      <c r="G115" s="278">
        <v>2.6168109E9</v>
      </c>
      <c r="H115" s="283" t="s">
        <v>211</v>
      </c>
      <c r="I115" s="278">
        <v>2.264063</v>
      </c>
      <c r="J115" s="278">
        <v>2.623125</v>
      </c>
      <c r="K115" s="278">
        <v>2.175938</v>
      </c>
      <c r="L115" s="278">
        <v>2.526563</v>
      </c>
      <c r="M115" s="278">
        <v>2.48164</v>
      </c>
      <c r="N115" s="278">
        <v>8.311296E9</v>
      </c>
      <c r="O115" s="278"/>
      <c r="P115" s="254">
        <f t="shared" si="25"/>
        <v>259485.1485</v>
      </c>
      <c r="Q115" s="254">
        <f t="shared" si="116"/>
        <v>97419.50167</v>
      </c>
      <c r="R115" s="254">
        <f t="shared" si="117"/>
        <v>133054.6098</v>
      </c>
      <c r="S115" s="254">
        <f t="shared" si="28"/>
        <v>0</v>
      </c>
      <c r="T115" s="282"/>
      <c r="U115" s="254">
        <f t="shared" si="18"/>
        <v>309372.0294</v>
      </c>
      <c r="V115" s="254">
        <f t="shared" si="19"/>
        <v>309372.0294</v>
      </c>
      <c r="W115" s="254">
        <f t="shared" si="20"/>
        <v>489959.26</v>
      </c>
      <c r="X115" s="258">
        <f t="shared" si="21"/>
        <v>0.48995926</v>
      </c>
      <c r="Y115" s="334">
        <f t="shared" si="22"/>
        <v>489959.26</v>
      </c>
      <c r="Z115" s="258">
        <f t="shared" si="23"/>
        <v>0.48995926</v>
      </c>
      <c r="AA115" s="320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</row>
    <row r="116" ht="19.5" customHeight="1">
      <c r="A116" s="276" t="s">
        <v>212</v>
      </c>
      <c r="B116" s="277">
        <v>47.23</v>
      </c>
      <c r="C116" s="278">
        <v>50.470001</v>
      </c>
      <c r="D116" s="278">
        <v>47.220001</v>
      </c>
      <c r="E116" s="278">
        <v>50.009998</v>
      </c>
      <c r="F116" s="278">
        <v>43.576656</v>
      </c>
      <c r="G116" s="278">
        <v>2.6827977E9</v>
      </c>
      <c r="H116" s="283" t="s">
        <v>212</v>
      </c>
      <c r="I116" s="278">
        <v>2.529375</v>
      </c>
      <c r="J116" s="278">
        <v>2.880938</v>
      </c>
      <c r="K116" s="278">
        <v>2.529375</v>
      </c>
      <c r="L116" s="278">
        <v>2.828125</v>
      </c>
      <c r="M116" s="278">
        <v>2.777841</v>
      </c>
      <c r="N116" s="278">
        <v>9.3869152E9</v>
      </c>
      <c r="O116" s="278"/>
      <c r="P116" s="254">
        <f t="shared" si="25"/>
        <v>280514.8574</v>
      </c>
      <c r="Q116" s="254">
        <f t="shared" si="116"/>
        <v>113243.324</v>
      </c>
      <c r="R116" s="254">
        <f t="shared" si="117"/>
        <v>133054.6098</v>
      </c>
      <c r="S116" s="254">
        <f t="shared" si="28"/>
        <v>0</v>
      </c>
      <c r="T116" s="282"/>
      <c r="U116" s="254">
        <f t="shared" si="18"/>
        <v>324092.8256</v>
      </c>
      <c r="V116" s="254">
        <f t="shared" si="19"/>
        <v>324092.8256</v>
      </c>
      <c r="W116" s="254">
        <f t="shared" si="20"/>
        <v>526812.7913</v>
      </c>
      <c r="X116" s="258">
        <f t="shared" si="21"/>
        <v>0.5268127913</v>
      </c>
      <c r="Y116" s="334">
        <f t="shared" si="22"/>
        <v>526812.7913</v>
      </c>
      <c r="Z116" s="258">
        <f t="shared" si="23"/>
        <v>0.5268127913</v>
      </c>
      <c r="AA116" s="320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</row>
    <row r="117" ht="19.5" customHeight="1">
      <c r="A117" s="276" t="s">
        <v>213</v>
      </c>
      <c r="B117" s="277">
        <v>49.919998</v>
      </c>
      <c r="C117" s="278">
        <v>50.610001</v>
      </c>
      <c r="D117" s="278">
        <v>44.970001</v>
      </c>
      <c r="E117" s="278">
        <v>45.169998</v>
      </c>
      <c r="F117" s="278">
        <v>39.35928</v>
      </c>
      <c r="G117" s="278">
        <v>3.5429091E9</v>
      </c>
      <c r="H117" s="283" t="s">
        <v>213</v>
      </c>
      <c r="I117" s="278">
        <v>2.811563</v>
      </c>
      <c r="J117" s="278">
        <v>2.892188</v>
      </c>
      <c r="K117" s="278">
        <v>2.265625</v>
      </c>
      <c r="L117" s="278">
        <v>2.292188</v>
      </c>
      <c r="M117" s="278">
        <v>2.251433</v>
      </c>
      <c r="N117" s="278">
        <v>1.03091968E10</v>
      </c>
      <c r="O117" s="278"/>
      <c r="P117" s="254">
        <f t="shared" si="25"/>
        <v>267148.5208</v>
      </c>
      <c r="Q117" s="254">
        <f t="shared" si="116"/>
        <v>101434.9023</v>
      </c>
      <c r="R117" s="254">
        <f t="shared" si="117"/>
        <v>133054.6098</v>
      </c>
      <c r="S117" s="254">
        <f t="shared" si="28"/>
        <v>0</v>
      </c>
      <c r="T117" s="282"/>
      <c r="U117" s="254">
        <f t="shared" si="18"/>
        <v>314736.39</v>
      </c>
      <c r="V117" s="254">
        <f t="shared" si="19"/>
        <v>314736.39</v>
      </c>
      <c r="W117" s="254">
        <f t="shared" si="20"/>
        <v>501638.0329</v>
      </c>
      <c r="X117" s="258">
        <f t="shared" si="21"/>
        <v>0.5016380329</v>
      </c>
      <c r="Y117" s="334">
        <f t="shared" si="22"/>
        <v>501638.0329</v>
      </c>
      <c r="Z117" s="258">
        <f t="shared" si="23"/>
        <v>0.5016380329</v>
      </c>
      <c r="AA117" s="320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</row>
    <row r="118" ht="19.5" customHeight="1">
      <c r="A118" s="276" t="s">
        <v>214</v>
      </c>
      <c r="B118" s="277">
        <v>44.810001</v>
      </c>
      <c r="C118" s="278">
        <v>46.150002</v>
      </c>
      <c r="D118" s="278">
        <v>43.299999</v>
      </c>
      <c r="E118" s="278">
        <v>45.459999</v>
      </c>
      <c r="F118" s="278">
        <v>39.639614</v>
      </c>
      <c r="G118" s="278">
        <v>3.9532643E9</v>
      </c>
      <c r="H118" s="283" t="s">
        <v>214</v>
      </c>
      <c r="I118" s="278">
        <v>2.250938</v>
      </c>
      <c r="J118" s="278">
        <v>2.38375</v>
      </c>
      <c r="K118" s="278">
        <v>2.091875</v>
      </c>
      <c r="L118" s="278">
        <v>2.302188</v>
      </c>
      <c r="M118" s="278">
        <v>2.262195</v>
      </c>
      <c r="N118" s="278">
        <v>1.24590432E10</v>
      </c>
      <c r="O118" s="278"/>
      <c r="P118" s="254">
        <f t="shared" si="25"/>
        <v>257227.7168</v>
      </c>
      <c r="Q118" s="254">
        <f t="shared" si="116"/>
        <v>93655.89463</v>
      </c>
      <c r="R118" s="254">
        <f t="shared" si="117"/>
        <v>133054.6098</v>
      </c>
      <c r="S118" s="254">
        <f t="shared" si="28"/>
        <v>0</v>
      </c>
      <c r="T118" s="282"/>
      <c r="U118" s="254">
        <f t="shared" si="18"/>
        <v>307791.8272</v>
      </c>
      <c r="V118" s="254">
        <f t="shared" si="19"/>
        <v>307791.8272</v>
      </c>
      <c r="W118" s="254">
        <f t="shared" si="20"/>
        <v>483938.2212</v>
      </c>
      <c r="X118" s="258">
        <f t="shared" si="21"/>
        <v>0.4839382212</v>
      </c>
      <c r="Y118" s="334">
        <f t="shared" si="22"/>
        <v>483938.2212</v>
      </c>
      <c r="Z118" s="258">
        <f t="shared" si="23"/>
        <v>0.4839382212</v>
      </c>
      <c r="AA118" s="320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</row>
    <row r="119" ht="19.5" customHeight="1">
      <c r="A119" s="276" t="s">
        <v>215</v>
      </c>
      <c r="B119" s="277">
        <v>45.509998</v>
      </c>
      <c r="C119" s="278">
        <v>48.57</v>
      </c>
      <c r="D119" s="278">
        <v>44.299999</v>
      </c>
      <c r="E119" s="278">
        <v>46.119999</v>
      </c>
      <c r="F119" s="278">
        <v>40.215099</v>
      </c>
      <c r="G119" s="278">
        <v>2.8938663E9</v>
      </c>
      <c r="H119" s="283" t="s">
        <v>215</v>
      </c>
      <c r="I119" s="278">
        <v>2.303125</v>
      </c>
      <c r="J119" s="278">
        <v>2.610938</v>
      </c>
      <c r="K119" s="278">
        <v>2.180313</v>
      </c>
      <c r="L119" s="278">
        <v>2.34625</v>
      </c>
      <c r="M119" s="278">
        <v>2.305491</v>
      </c>
      <c r="N119" s="278">
        <v>8.982672E9</v>
      </c>
      <c r="O119" s="278"/>
      <c r="P119" s="254">
        <f t="shared" si="25"/>
        <v>263168.3109</v>
      </c>
      <c r="Q119" s="254">
        <f t="shared" si="116"/>
        <v>97615.37596</v>
      </c>
      <c r="R119" s="254">
        <f t="shared" si="117"/>
        <v>133054.6098</v>
      </c>
      <c r="S119" s="254">
        <f t="shared" si="28"/>
        <v>0</v>
      </c>
      <c r="T119" s="282"/>
      <c r="U119" s="254">
        <f t="shared" si="18"/>
        <v>311950.243</v>
      </c>
      <c r="V119" s="254">
        <f t="shared" si="19"/>
        <v>311950.243</v>
      </c>
      <c r="W119" s="254">
        <f t="shared" si="20"/>
        <v>493838.2966</v>
      </c>
      <c r="X119" s="258">
        <f t="shared" si="21"/>
        <v>0.4938382966</v>
      </c>
      <c r="Y119" s="334">
        <f t="shared" si="22"/>
        <v>493838.2966</v>
      </c>
      <c r="Z119" s="258">
        <f t="shared" si="23"/>
        <v>0.4938382966</v>
      </c>
      <c r="AA119" s="320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</row>
    <row r="120" ht="19.5" customHeight="1">
      <c r="A120" s="276" t="s">
        <v>216</v>
      </c>
      <c r="B120" s="277">
        <v>46.869999</v>
      </c>
      <c r="C120" s="278">
        <v>47.080002</v>
      </c>
      <c r="D120" s="278">
        <v>37.18</v>
      </c>
      <c r="E120" s="278">
        <v>38.91</v>
      </c>
      <c r="F120" s="278">
        <v>33.928226</v>
      </c>
      <c r="G120" s="278">
        <v>5.1886704E9</v>
      </c>
      <c r="H120" s="283" t="s">
        <v>216</v>
      </c>
      <c r="I120" s="278">
        <v>2.424063</v>
      </c>
      <c r="J120" s="278">
        <v>2.444063</v>
      </c>
      <c r="K120" s="278">
        <v>1.4625</v>
      </c>
      <c r="L120" s="278">
        <v>1.636875</v>
      </c>
      <c r="M120" s="278">
        <v>1.60844</v>
      </c>
      <c r="N120" s="278">
        <v>1.62776288E10</v>
      </c>
      <c r="O120" s="278"/>
      <c r="P120" s="254">
        <f t="shared" si="25"/>
        <v>220871.2871</v>
      </c>
      <c r="Q120" s="254">
        <f t="shared" si="116"/>
        <v>65477.97832</v>
      </c>
      <c r="R120" s="254">
        <f t="shared" si="117"/>
        <v>133054.6098</v>
      </c>
      <c r="S120" s="254">
        <f t="shared" si="28"/>
        <v>0</v>
      </c>
      <c r="T120" s="282"/>
      <c r="U120" s="254">
        <f t="shared" si="18"/>
        <v>282342.3264</v>
      </c>
      <c r="V120" s="254">
        <f t="shared" si="19"/>
        <v>282342.3264</v>
      </c>
      <c r="W120" s="254">
        <f t="shared" si="20"/>
        <v>419403.8752</v>
      </c>
      <c r="X120" s="258">
        <f t="shared" si="21"/>
        <v>0.4194038752</v>
      </c>
      <c r="Y120" s="334">
        <f t="shared" si="22"/>
        <v>419403.8752</v>
      </c>
      <c r="Z120" s="258">
        <f t="shared" si="23"/>
        <v>0.4194038752</v>
      </c>
      <c r="AA120" s="320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</row>
    <row r="121" ht="19.5" customHeight="1">
      <c r="A121" s="276" t="s">
        <v>217</v>
      </c>
      <c r="B121" s="277">
        <v>38.84</v>
      </c>
      <c r="C121" s="278">
        <v>38.970001</v>
      </c>
      <c r="D121" s="278">
        <v>28.09</v>
      </c>
      <c r="E121" s="278">
        <v>32.889999</v>
      </c>
      <c r="F121" s="278">
        <v>28.698313</v>
      </c>
      <c r="G121" s="278">
        <v>7.2407798E9</v>
      </c>
      <c r="H121" s="283" t="s">
        <v>217</v>
      </c>
      <c r="I121" s="278">
        <v>1.6125</v>
      </c>
      <c r="J121" s="278">
        <v>1.627188</v>
      </c>
      <c r="K121" s="278">
        <v>0.798125</v>
      </c>
      <c r="L121" s="278">
        <v>1.086875</v>
      </c>
      <c r="M121" s="278">
        <v>1.067994</v>
      </c>
      <c r="N121" s="278">
        <v>3.89495552E10</v>
      </c>
      <c r="O121" s="278"/>
      <c r="P121" s="254">
        <f t="shared" si="25"/>
        <v>166871.2871</v>
      </c>
      <c r="Q121" s="254">
        <f t="shared" si="116"/>
        <v>35733.06765</v>
      </c>
      <c r="R121" s="254">
        <f t="shared" si="117"/>
        <v>133054.6098</v>
      </c>
      <c r="S121" s="254">
        <f t="shared" si="28"/>
        <v>0</v>
      </c>
      <c r="T121" s="282"/>
      <c r="U121" s="254">
        <f t="shared" si="18"/>
        <v>244542.3264</v>
      </c>
      <c r="V121" s="254">
        <f t="shared" si="19"/>
        <v>244542.3264</v>
      </c>
      <c r="W121" s="254">
        <f t="shared" si="20"/>
        <v>335658.9646</v>
      </c>
      <c r="X121" s="258">
        <f t="shared" si="21"/>
        <v>0.3356589646</v>
      </c>
      <c r="Y121" s="334">
        <f t="shared" si="22"/>
        <v>335658.9646</v>
      </c>
      <c r="Z121" s="258">
        <f t="shared" si="23"/>
        <v>0.3356589646</v>
      </c>
      <c r="AA121" s="320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</row>
    <row r="122" ht="21.0" customHeight="1">
      <c r="A122" s="341" t="s">
        <v>218</v>
      </c>
      <c r="B122" s="342">
        <v>32.810001</v>
      </c>
      <c r="C122" s="343">
        <v>34.009998</v>
      </c>
      <c r="D122" s="343">
        <v>25.049999</v>
      </c>
      <c r="E122" s="343">
        <v>29.120001</v>
      </c>
      <c r="F122" s="343">
        <v>25.408783</v>
      </c>
      <c r="G122" s="343">
        <v>3.9192859E9</v>
      </c>
      <c r="H122" s="344" t="s">
        <v>218</v>
      </c>
      <c r="I122" s="343">
        <v>1.085625</v>
      </c>
      <c r="J122" s="343">
        <v>1.165313</v>
      </c>
      <c r="K122" s="343">
        <v>0.61625</v>
      </c>
      <c r="L122" s="343">
        <v>0.82625</v>
      </c>
      <c r="M122" s="343">
        <v>0.811897</v>
      </c>
      <c r="N122" s="343">
        <v>3.02495424E10</v>
      </c>
      <c r="O122" s="343"/>
      <c r="P122" s="254">
        <f t="shared" si="25"/>
        <v>148811.8752</v>
      </c>
      <c r="Q122" s="254">
        <f t="shared" si="116"/>
        <v>27590.29343</v>
      </c>
      <c r="R122" s="254">
        <f t="shared" si="117"/>
        <v>133054.6098</v>
      </c>
      <c r="S122" s="254">
        <f t="shared" si="28"/>
        <v>0</v>
      </c>
      <c r="T122" s="345"/>
      <c r="U122" s="285">
        <f t="shared" si="18"/>
        <v>231900.7381</v>
      </c>
      <c r="V122" s="254">
        <f t="shared" si="19"/>
        <v>231900.7381</v>
      </c>
      <c r="W122" s="285">
        <f t="shared" si="20"/>
        <v>309456.7785</v>
      </c>
      <c r="X122" s="346">
        <f t="shared" si="21"/>
        <v>0.3094567785</v>
      </c>
      <c r="Y122" s="347">
        <f t="shared" si="22"/>
        <v>309456.7785</v>
      </c>
      <c r="Z122" s="346">
        <f t="shared" si="23"/>
        <v>0.3094567785</v>
      </c>
      <c r="AA122" s="348"/>
      <c r="AB122" s="349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49"/>
      <c r="AN122" s="349"/>
      <c r="AO122" s="349"/>
      <c r="AP122" s="349"/>
      <c r="AQ122" s="349"/>
      <c r="AR122" s="349"/>
      <c r="AS122" s="349"/>
      <c r="AT122" s="349"/>
    </row>
    <row r="123" ht="19.5" customHeight="1">
      <c r="A123" s="276" t="s">
        <v>219</v>
      </c>
      <c r="B123" s="337">
        <v>28.5</v>
      </c>
      <c r="C123" s="338">
        <v>30.83</v>
      </c>
      <c r="D123" s="338">
        <v>26.84</v>
      </c>
      <c r="E123" s="338">
        <v>29.74</v>
      </c>
      <c r="F123" s="338">
        <v>25.949766</v>
      </c>
      <c r="G123" s="338">
        <v>2.9442387E9</v>
      </c>
      <c r="H123" s="340" t="s">
        <v>219</v>
      </c>
      <c r="I123" s="338">
        <v>0.791563</v>
      </c>
      <c r="J123" s="338">
        <v>0.911563</v>
      </c>
      <c r="K123" s="338">
        <v>0.697188</v>
      </c>
      <c r="L123" s="338">
        <v>0.840313</v>
      </c>
      <c r="M123" s="338">
        <v>0.825715</v>
      </c>
      <c r="N123" s="338">
        <v>2.20434048E10</v>
      </c>
      <c r="O123" s="338"/>
      <c r="P123" s="254">
        <f t="shared" si="25"/>
        <v>159445.5446</v>
      </c>
      <c r="Q123" s="254">
        <f t="shared" si="116"/>
        <v>31213.99025</v>
      </c>
      <c r="R123" s="254">
        <f t="shared" si="117"/>
        <v>133054.6098</v>
      </c>
      <c r="S123" s="254">
        <f t="shared" si="28"/>
        <v>0</v>
      </c>
      <c r="T123" s="339">
        <f>(P123-P111)/P111</f>
        <v>-0.454249695</v>
      </c>
      <c r="U123" s="254">
        <f t="shared" si="18"/>
        <v>239344.3066</v>
      </c>
      <c r="V123" s="254">
        <f t="shared" si="19"/>
        <v>239344.3066</v>
      </c>
      <c r="W123" s="254">
        <f t="shared" si="20"/>
        <v>323714.1446</v>
      </c>
      <c r="X123" s="258">
        <f t="shared" si="21"/>
        <v>0.3237141446</v>
      </c>
      <c r="Y123" s="334">
        <f t="shared" si="22"/>
        <v>323714.1446</v>
      </c>
      <c r="Z123" s="258">
        <f t="shared" si="23"/>
        <v>0.3237141446</v>
      </c>
      <c r="AA123" s="320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  <c r="AP123" s="299"/>
      <c r="AQ123" s="299"/>
      <c r="AR123" s="299"/>
      <c r="AS123" s="299"/>
      <c r="AT123" s="299"/>
    </row>
    <row r="124" ht="19.5" customHeight="1">
      <c r="A124" s="276" t="s">
        <v>220</v>
      </c>
      <c r="B124" s="277">
        <v>29.75</v>
      </c>
      <c r="C124" s="278">
        <v>31.629999</v>
      </c>
      <c r="D124" s="278">
        <v>27.959999</v>
      </c>
      <c r="E124" s="278">
        <v>29.059999</v>
      </c>
      <c r="F124" s="278">
        <v>25.393248</v>
      </c>
      <c r="G124" s="278">
        <v>2.8295426E9</v>
      </c>
      <c r="H124" s="283" t="s">
        <v>220</v>
      </c>
      <c r="I124" s="278">
        <v>0.84625</v>
      </c>
      <c r="J124" s="278">
        <v>0.951563</v>
      </c>
      <c r="K124" s="278">
        <v>0.73875</v>
      </c>
      <c r="L124" s="278">
        <v>0.791563</v>
      </c>
      <c r="M124" s="278">
        <v>0.777812</v>
      </c>
      <c r="N124" s="278">
        <v>1.90438528E10</v>
      </c>
      <c r="O124" s="278"/>
      <c r="P124" s="254">
        <f t="shared" si="25"/>
        <v>166099.004</v>
      </c>
      <c r="Q124" s="254">
        <f>((Q123+R123)/2)*K124/K123</f>
        <v>87030.63469</v>
      </c>
      <c r="R124" s="254">
        <f>(Q123+R123)/2</f>
        <v>82134.30002</v>
      </c>
      <c r="S124" s="254">
        <f t="shared" si="28"/>
        <v>0</v>
      </c>
      <c r="T124" s="282"/>
      <c r="U124" s="254">
        <f t="shared" si="18"/>
        <v>195118.2308</v>
      </c>
      <c r="V124" s="254">
        <f t="shared" si="19"/>
        <v>195118.2308</v>
      </c>
      <c r="W124" s="254">
        <f t="shared" si="20"/>
        <v>335263.9387</v>
      </c>
      <c r="X124" s="258">
        <f t="shared" si="21"/>
        <v>0.3352639387</v>
      </c>
      <c r="Y124" s="334">
        <f t="shared" si="22"/>
        <v>335263.9387</v>
      </c>
      <c r="Z124" s="258">
        <f t="shared" si="23"/>
        <v>0.3352639387</v>
      </c>
      <c r="AA124" s="320"/>
      <c r="AB124" s="299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299"/>
      <c r="AM124" s="299"/>
      <c r="AN124" s="299"/>
      <c r="AO124" s="299"/>
      <c r="AP124" s="299"/>
      <c r="AQ124" s="299"/>
      <c r="AR124" s="299"/>
      <c r="AS124" s="299"/>
      <c r="AT124" s="299"/>
    </row>
    <row r="125" ht="19.5" customHeight="1">
      <c r="A125" s="276" t="s">
        <v>221</v>
      </c>
      <c r="B125" s="277">
        <v>28.780001</v>
      </c>
      <c r="C125" s="278">
        <v>31.68</v>
      </c>
      <c r="D125" s="278">
        <v>27.389999</v>
      </c>
      <c r="E125" s="278">
        <v>27.530001</v>
      </c>
      <c r="F125" s="278">
        <v>24.056301</v>
      </c>
      <c r="G125" s="278">
        <v>3.3240742E9</v>
      </c>
      <c r="H125" s="283" t="s">
        <v>221</v>
      </c>
      <c r="I125" s="278">
        <v>0.776875</v>
      </c>
      <c r="J125" s="278">
        <v>0.940938</v>
      </c>
      <c r="K125" s="278">
        <v>0.6975</v>
      </c>
      <c r="L125" s="278">
        <v>0.70375</v>
      </c>
      <c r="M125" s="278">
        <v>0.691525</v>
      </c>
      <c r="N125" s="278">
        <v>2.3277392E10</v>
      </c>
      <c r="O125" s="278"/>
      <c r="P125" s="254">
        <f t="shared" si="25"/>
        <v>162712.8653</v>
      </c>
      <c r="Q125" s="254">
        <f t="shared" ref="Q125:Q135" si="118">Q124*K125/K124</f>
        <v>82171.05611</v>
      </c>
      <c r="R125" s="254">
        <f t="shared" ref="R125:R135" si="119">R124</f>
        <v>82134.30002</v>
      </c>
      <c r="S125" s="254">
        <f t="shared" si="28"/>
        <v>0</v>
      </c>
      <c r="T125" s="282"/>
      <c r="U125" s="254">
        <f t="shared" si="18"/>
        <v>192747.9338</v>
      </c>
      <c r="V125" s="254">
        <f t="shared" si="19"/>
        <v>192747.9338</v>
      </c>
      <c r="W125" s="254">
        <f t="shared" si="20"/>
        <v>327018.2215</v>
      </c>
      <c r="X125" s="258">
        <f t="shared" si="21"/>
        <v>0.3270182215</v>
      </c>
      <c r="Y125" s="334">
        <f t="shared" si="22"/>
        <v>327018.2215</v>
      </c>
      <c r="Z125" s="258">
        <f t="shared" si="23"/>
        <v>0.3270182215</v>
      </c>
      <c r="AA125" s="320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  <c r="AP125" s="299"/>
      <c r="AQ125" s="299"/>
      <c r="AR125" s="299"/>
      <c r="AS125" s="299"/>
      <c r="AT125" s="299"/>
    </row>
    <row r="126" ht="22.5" customHeight="1">
      <c r="A126" s="276" t="s">
        <v>222</v>
      </c>
      <c r="B126" s="277">
        <v>27.120001</v>
      </c>
      <c r="C126" s="278">
        <v>31.459999</v>
      </c>
      <c r="D126" s="278">
        <v>25.629999</v>
      </c>
      <c r="E126" s="278">
        <v>30.32</v>
      </c>
      <c r="F126" s="278">
        <v>26.494261</v>
      </c>
      <c r="G126" s="278">
        <v>3.8051238E9</v>
      </c>
      <c r="H126" s="283" t="s">
        <v>222</v>
      </c>
      <c r="I126" s="278">
        <v>0.683438</v>
      </c>
      <c r="J126" s="278">
        <v>0.90625</v>
      </c>
      <c r="K126" s="278">
        <v>0.608125</v>
      </c>
      <c r="L126" s="278">
        <v>0.844063</v>
      </c>
      <c r="M126" s="278">
        <v>0.8294</v>
      </c>
      <c r="N126" s="278">
        <v>2.59328192E10</v>
      </c>
      <c r="O126" s="278"/>
      <c r="P126" s="254">
        <f t="shared" si="25"/>
        <v>152257.4198</v>
      </c>
      <c r="Q126" s="254">
        <f t="shared" si="118"/>
        <v>71641.96917</v>
      </c>
      <c r="R126" s="254">
        <f t="shared" si="119"/>
        <v>82134.30002</v>
      </c>
      <c r="S126" s="254">
        <f t="shared" si="28"/>
        <v>0</v>
      </c>
      <c r="T126" s="282"/>
      <c r="U126" s="350">
        <f t="shared" si="18"/>
        <v>185429.1219</v>
      </c>
      <c r="V126" s="350">
        <f t="shared" si="19"/>
        <v>185429.1219</v>
      </c>
      <c r="W126" s="350">
        <f t="shared" si="20"/>
        <v>306033.689</v>
      </c>
      <c r="X126" s="351">
        <f t="shared" si="21"/>
        <v>0.306033689</v>
      </c>
      <c r="Y126" s="352">
        <f t="shared" si="22"/>
        <v>306033.689</v>
      </c>
      <c r="Z126" s="351">
        <f t="shared" si="23"/>
        <v>0.306033689</v>
      </c>
      <c r="AA126" s="320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  <c r="AP126" s="299"/>
      <c r="AQ126" s="299"/>
      <c r="AR126" s="299"/>
      <c r="AS126" s="299"/>
      <c r="AT126" s="299"/>
    </row>
    <row r="127" ht="19.5" customHeight="1">
      <c r="A127" s="276" t="s">
        <v>223</v>
      </c>
      <c r="B127" s="277">
        <v>29.940001</v>
      </c>
      <c r="C127" s="278">
        <v>34.900002</v>
      </c>
      <c r="D127" s="278">
        <v>29.790001</v>
      </c>
      <c r="E127" s="278">
        <v>34.279999</v>
      </c>
      <c r="F127" s="278">
        <v>30.00412</v>
      </c>
      <c r="G127" s="278">
        <v>2.9916321E9</v>
      </c>
      <c r="H127" s="283" t="s">
        <v>223</v>
      </c>
      <c r="I127" s="278">
        <v>0.820313</v>
      </c>
      <c r="J127" s="278">
        <v>1.105313</v>
      </c>
      <c r="K127" s="278">
        <v>0.8125</v>
      </c>
      <c r="L127" s="278">
        <v>1.06625</v>
      </c>
      <c r="M127" s="278">
        <v>1.047727</v>
      </c>
      <c r="N127" s="278">
        <v>1.79410016E10</v>
      </c>
      <c r="O127" s="278"/>
      <c r="P127" s="254">
        <f t="shared" si="25"/>
        <v>176970.303</v>
      </c>
      <c r="Q127" s="254">
        <f t="shared" si="118"/>
        <v>95718.97217</v>
      </c>
      <c r="R127" s="254">
        <f t="shared" si="119"/>
        <v>82134.30002</v>
      </c>
      <c r="S127" s="254">
        <f t="shared" si="28"/>
        <v>0</v>
      </c>
      <c r="T127" s="282"/>
      <c r="U127" s="254">
        <f t="shared" si="18"/>
        <v>202728.1401</v>
      </c>
      <c r="V127" s="254">
        <f t="shared" si="19"/>
        <v>202728.1401</v>
      </c>
      <c r="W127" s="254">
        <f t="shared" si="20"/>
        <v>354823.5752</v>
      </c>
      <c r="X127" s="258">
        <f t="shared" si="21"/>
        <v>0.3548235752</v>
      </c>
      <c r="Y127" s="334">
        <f t="shared" si="22"/>
        <v>354823.5752</v>
      </c>
      <c r="Z127" s="258">
        <f t="shared" si="23"/>
        <v>0.3548235752</v>
      </c>
      <c r="AA127" s="320"/>
      <c r="AB127" s="299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299"/>
      <c r="AM127" s="299"/>
      <c r="AN127" s="299"/>
      <c r="AO127" s="299"/>
      <c r="AP127" s="299"/>
      <c r="AQ127" s="299"/>
      <c r="AR127" s="299"/>
      <c r="AS127" s="299"/>
      <c r="AT127" s="299"/>
    </row>
    <row r="128" ht="19.5" customHeight="1">
      <c r="A128" s="276" t="s">
        <v>224</v>
      </c>
      <c r="B128" s="277">
        <v>34.27</v>
      </c>
      <c r="C128" s="278">
        <v>35.5</v>
      </c>
      <c r="D128" s="278">
        <v>32.959999</v>
      </c>
      <c r="E128" s="278">
        <v>35.380001</v>
      </c>
      <c r="F128" s="278">
        <v>30.966921</v>
      </c>
      <c r="G128" s="278">
        <v>2.7340762E9</v>
      </c>
      <c r="H128" s="283" t="s">
        <v>224</v>
      </c>
      <c r="I128" s="278">
        <v>1.0675</v>
      </c>
      <c r="J128" s="278">
        <v>1.132813</v>
      </c>
      <c r="K128" s="278">
        <v>0.985</v>
      </c>
      <c r="L128" s="278">
        <v>1.128125</v>
      </c>
      <c r="M128" s="278">
        <v>1.108527</v>
      </c>
      <c r="N128" s="278">
        <v>1.26884736E10</v>
      </c>
      <c r="O128" s="278"/>
      <c r="P128" s="254">
        <f t="shared" si="25"/>
        <v>195801.9743</v>
      </c>
      <c r="Q128" s="254">
        <f t="shared" si="118"/>
        <v>116040.8463</v>
      </c>
      <c r="R128" s="254">
        <f t="shared" si="119"/>
        <v>82134.30002</v>
      </c>
      <c r="S128" s="254">
        <f t="shared" si="28"/>
        <v>0</v>
      </c>
      <c r="T128" s="282"/>
      <c r="U128" s="254">
        <f t="shared" si="18"/>
        <v>215910.31</v>
      </c>
      <c r="V128" s="254">
        <f t="shared" si="19"/>
        <v>215910.31</v>
      </c>
      <c r="W128" s="254">
        <f t="shared" si="20"/>
        <v>393977.1205</v>
      </c>
      <c r="X128" s="258">
        <f t="shared" si="21"/>
        <v>0.3939771205</v>
      </c>
      <c r="Y128" s="334">
        <f t="shared" si="22"/>
        <v>393977.1205</v>
      </c>
      <c r="Z128" s="258">
        <f t="shared" si="23"/>
        <v>0.3939771205</v>
      </c>
      <c r="AA128" s="320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  <c r="AP128" s="299"/>
      <c r="AQ128" s="299"/>
      <c r="AR128" s="299"/>
      <c r="AS128" s="299"/>
      <c r="AT128" s="299"/>
    </row>
    <row r="129" ht="19.5" customHeight="1">
      <c r="A129" s="276" t="s">
        <v>225</v>
      </c>
      <c r="B129" s="277">
        <v>35.759998</v>
      </c>
      <c r="C129" s="278">
        <v>37.23</v>
      </c>
      <c r="D129" s="278">
        <v>34.77</v>
      </c>
      <c r="E129" s="278">
        <v>36.380001</v>
      </c>
      <c r="F129" s="278">
        <v>31.842188</v>
      </c>
      <c r="G129" s="278">
        <v>2.511948E9</v>
      </c>
      <c r="H129" s="283" t="s">
        <v>225</v>
      </c>
      <c r="I129" s="278">
        <v>1.1525</v>
      </c>
      <c r="J129" s="278">
        <v>1.249375</v>
      </c>
      <c r="K129" s="278">
        <v>1.09</v>
      </c>
      <c r="L129" s="278">
        <v>1.190625</v>
      </c>
      <c r="M129" s="278">
        <v>1.169942</v>
      </c>
      <c r="N129" s="278">
        <v>1.22738016E10</v>
      </c>
      <c r="O129" s="278"/>
      <c r="P129" s="254">
        <f t="shared" si="25"/>
        <v>206554.4554</v>
      </c>
      <c r="Q129" s="254">
        <f t="shared" si="118"/>
        <v>128410.6827</v>
      </c>
      <c r="R129" s="254">
        <f t="shared" si="119"/>
        <v>82134.30002</v>
      </c>
      <c r="S129" s="254">
        <f t="shared" si="28"/>
        <v>0</v>
      </c>
      <c r="T129" s="282"/>
      <c r="U129" s="254">
        <f t="shared" si="18"/>
        <v>223437.0468</v>
      </c>
      <c r="V129" s="254">
        <f t="shared" si="19"/>
        <v>223437.0468</v>
      </c>
      <c r="W129" s="254">
        <f t="shared" si="20"/>
        <v>417099.4381</v>
      </c>
      <c r="X129" s="258">
        <f t="shared" si="21"/>
        <v>0.4170994381</v>
      </c>
      <c r="Y129" s="334">
        <f t="shared" si="22"/>
        <v>417099.4381</v>
      </c>
      <c r="Z129" s="258">
        <f t="shared" si="23"/>
        <v>0.4170994381</v>
      </c>
      <c r="AA129" s="320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9"/>
    </row>
    <row r="130" ht="19.5" customHeight="1">
      <c r="A130" s="276" t="s">
        <v>226</v>
      </c>
      <c r="B130" s="277">
        <v>36.560001</v>
      </c>
      <c r="C130" s="278">
        <v>40.18</v>
      </c>
      <c r="D130" s="278">
        <v>34.299999</v>
      </c>
      <c r="E130" s="278">
        <v>39.450001</v>
      </c>
      <c r="F130" s="278">
        <v>34.571716</v>
      </c>
      <c r="G130" s="278">
        <v>2.5756078E9</v>
      </c>
      <c r="H130" s="283" t="s">
        <v>226</v>
      </c>
      <c r="I130" s="278">
        <v>1.201875</v>
      </c>
      <c r="J130" s="278">
        <v>1.446875</v>
      </c>
      <c r="K130" s="278">
        <v>1.05875</v>
      </c>
      <c r="L130" s="278">
        <v>1.393125</v>
      </c>
      <c r="M130" s="278">
        <v>1.368924</v>
      </c>
      <c r="N130" s="278">
        <v>9.5885504E9</v>
      </c>
      <c r="O130" s="278"/>
      <c r="P130" s="254">
        <f t="shared" si="25"/>
        <v>203762.3703</v>
      </c>
      <c r="Q130" s="254">
        <f t="shared" si="118"/>
        <v>124729.1837</v>
      </c>
      <c r="R130" s="254">
        <f t="shared" si="119"/>
        <v>82134.30002</v>
      </c>
      <c r="S130" s="254">
        <f t="shared" si="28"/>
        <v>0</v>
      </c>
      <c r="T130" s="282"/>
      <c r="U130" s="254">
        <f t="shared" si="18"/>
        <v>221482.5872</v>
      </c>
      <c r="V130" s="254">
        <f t="shared" si="19"/>
        <v>221482.5872</v>
      </c>
      <c r="W130" s="254">
        <f t="shared" si="20"/>
        <v>410625.854</v>
      </c>
      <c r="X130" s="258">
        <f t="shared" si="21"/>
        <v>0.410625854</v>
      </c>
      <c r="Y130" s="334">
        <f t="shared" si="22"/>
        <v>410625.854</v>
      </c>
      <c r="Z130" s="258">
        <f t="shared" si="23"/>
        <v>0.410625854</v>
      </c>
      <c r="AA130" s="320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9"/>
    </row>
    <row r="131" ht="19.5" customHeight="1">
      <c r="A131" s="276" t="s">
        <v>227</v>
      </c>
      <c r="B131" s="277">
        <v>39.869999</v>
      </c>
      <c r="C131" s="278">
        <v>41.080002</v>
      </c>
      <c r="D131" s="278">
        <v>38.459999</v>
      </c>
      <c r="E131" s="278">
        <v>40.029999</v>
      </c>
      <c r="F131" s="278">
        <v>35.079987</v>
      </c>
      <c r="G131" s="278">
        <v>2.2481495E9</v>
      </c>
      <c r="H131" s="283" t="s">
        <v>227</v>
      </c>
      <c r="I131" s="278">
        <v>1.425938</v>
      </c>
      <c r="J131" s="278">
        <v>1.5075</v>
      </c>
      <c r="K131" s="278">
        <v>1.322813</v>
      </c>
      <c r="L131" s="278">
        <v>1.430313</v>
      </c>
      <c r="M131" s="278">
        <v>1.405466</v>
      </c>
      <c r="N131" s="278">
        <v>7.6431936E9</v>
      </c>
      <c r="O131" s="278"/>
      <c r="P131" s="254">
        <f t="shared" si="25"/>
        <v>228475.2416</v>
      </c>
      <c r="Q131" s="254">
        <f t="shared" si="118"/>
        <v>155837.9086</v>
      </c>
      <c r="R131" s="254">
        <f t="shared" si="119"/>
        <v>82134.30002</v>
      </c>
      <c r="S131" s="254">
        <f t="shared" si="28"/>
        <v>0</v>
      </c>
      <c r="T131" s="282"/>
      <c r="U131" s="254">
        <f t="shared" si="18"/>
        <v>238781.5971</v>
      </c>
      <c r="V131" s="254">
        <f t="shared" si="19"/>
        <v>238781.5971</v>
      </c>
      <c r="W131" s="254">
        <f t="shared" si="20"/>
        <v>466447.4502</v>
      </c>
      <c r="X131" s="258">
        <f t="shared" si="21"/>
        <v>0.4664474502</v>
      </c>
      <c r="Y131" s="334">
        <f t="shared" si="22"/>
        <v>466447.4502</v>
      </c>
      <c r="Z131" s="258">
        <f t="shared" si="23"/>
        <v>0.4664474502</v>
      </c>
      <c r="AA131" s="320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9"/>
    </row>
    <row r="132" ht="19.5" customHeight="1">
      <c r="A132" s="276" t="s">
        <v>228</v>
      </c>
      <c r="B132" s="277">
        <v>39.889999</v>
      </c>
      <c r="C132" s="278">
        <v>43.169998</v>
      </c>
      <c r="D132" s="278">
        <v>39.02</v>
      </c>
      <c r="E132" s="278">
        <v>42.25</v>
      </c>
      <c r="F132" s="278">
        <v>37.025475</v>
      </c>
      <c r="G132" s="278">
        <v>2.1147749E9</v>
      </c>
      <c r="H132" s="283" t="s">
        <v>228</v>
      </c>
      <c r="I132" s="278">
        <v>1.420313</v>
      </c>
      <c r="J132" s="278">
        <v>1.664688</v>
      </c>
      <c r="K132" s="278">
        <v>1.36</v>
      </c>
      <c r="L132" s="278">
        <v>1.592813</v>
      </c>
      <c r="M132" s="278">
        <v>1.565143</v>
      </c>
      <c r="N132" s="278">
        <v>6.6059104E9</v>
      </c>
      <c r="O132" s="278"/>
      <c r="P132" s="254">
        <f t="shared" si="25"/>
        <v>231801.9802</v>
      </c>
      <c r="Q132" s="254">
        <f t="shared" si="118"/>
        <v>160218.8334</v>
      </c>
      <c r="R132" s="254">
        <f t="shared" si="119"/>
        <v>82134.30002</v>
      </c>
      <c r="S132" s="254">
        <f t="shared" si="28"/>
        <v>0</v>
      </c>
      <c r="T132" s="282"/>
      <c r="U132" s="254">
        <f t="shared" si="18"/>
        <v>241110.3142</v>
      </c>
      <c r="V132" s="254">
        <f t="shared" si="19"/>
        <v>241110.3142</v>
      </c>
      <c r="W132" s="254">
        <f t="shared" si="20"/>
        <v>474155.1136</v>
      </c>
      <c r="X132" s="258">
        <f t="shared" si="21"/>
        <v>0.4741551136</v>
      </c>
      <c r="Y132" s="334">
        <f t="shared" si="22"/>
        <v>474155.1136</v>
      </c>
      <c r="Z132" s="258">
        <f t="shared" si="23"/>
        <v>0.4741551136</v>
      </c>
      <c r="AA132" s="320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  <c r="AP132" s="299"/>
      <c r="AQ132" s="299"/>
      <c r="AR132" s="299"/>
      <c r="AS132" s="299"/>
      <c r="AT132" s="299"/>
    </row>
    <row r="133" ht="19.5" customHeight="1">
      <c r="A133" s="276" t="s">
        <v>229</v>
      </c>
      <c r="B133" s="277">
        <v>42.099998</v>
      </c>
      <c r="C133" s="278">
        <v>43.82</v>
      </c>
      <c r="D133" s="278">
        <v>40.720001</v>
      </c>
      <c r="E133" s="278">
        <v>40.959999</v>
      </c>
      <c r="F133" s="278">
        <v>35.929726</v>
      </c>
      <c r="G133" s="278">
        <v>2.2910659E9</v>
      </c>
      <c r="H133" s="283" t="s">
        <v>229</v>
      </c>
      <c r="I133" s="278">
        <v>1.582188</v>
      </c>
      <c r="J133" s="278">
        <v>1.70875</v>
      </c>
      <c r="K133" s="278">
        <v>1.478438</v>
      </c>
      <c r="L133" s="278">
        <v>1.490625</v>
      </c>
      <c r="M133" s="278">
        <v>1.46473</v>
      </c>
      <c r="N133" s="278">
        <v>7.4376E9</v>
      </c>
      <c r="O133" s="278"/>
      <c r="P133" s="254">
        <f t="shared" si="25"/>
        <v>241900.996</v>
      </c>
      <c r="Q133" s="254">
        <f t="shared" si="118"/>
        <v>174171.7733</v>
      </c>
      <c r="R133" s="254">
        <f t="shared" si="119"/>
        <v>82134.30002</v>
      </c>
      <c r="S133" s="254">
        <f t="shared" si="28"/>
        <v>0</v>
      </c>
      <c r="T133" s="282"/>
      <c r="U133" s="254">
        <f t="shared" si="18"/>
        <v>248179.6252</v>
      </c>
      <c r="V133" s="254">
        <f t="shared" si="19"/>
        <v>248179.6252</v>
      </c>
      <c r="W133" s="254">
        <f t="shared" si="20"/>
        <v>498207.0693</v>
      </c>
      <c r="X133" s="258">
        <f t="shared" si="21"/>
        <v>0.4982070693</v>
      </c>
      <c r="Y133" s="334">
        <f t="shared" si="22"/>
        <v>498207.0693</v>
      </c>
      <c r="Z133" s="258">
        <f t="shared" si="23"/>
        <v>0.4982070693</v>
      </c>
      <c r="AA133" s="320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9"/>
    </row>
    <row r="134" ht="19.5" customHeight="1">
      <c r="A134" s="276" t="s">
        <v>230</v>
      </c>
      <c r="B134" s="277">
        <v>41.0</v>
      </c>
      <c r="C134" s="278">
        <v>44.650002</v>
      </c>
      <c r="D134" s="278">
        <v>40.639999</v>
      </c>
      <c r="E134" s="278">
        <v>43.560001</v>
      </c>
      <c r="F134" s="278">
        <v>38.210426</v>
      </c>
      <c r="G134" s="278">
        <v>1.8079224E9</v>
      </c>
      <c r="H134" s="283" t="s">
        <v>230</v>
      </c>
      <c r="I134" s="278">
        <v>1.494063</v>
      </c>
      <c r="J134" s="278">
        <v>1.76875</v>
      </c>
      <c r="K134" s="278">
        <v>1.467813</v>
      </c>
      <c r="L134" s="278">
        <v>1.67875</v>
      </c>
      <c r="M134" s="278">
        <v>1.649587</v>
      </c>
      <c r="N134" s="278">
        <v>5.7410208E9</v>
      </c>
      <c r="O134" s="278"/>
      <c r="P134" s="254">
        <f t="shared" si="25"/>
        <v>241425.7366</v>
      </c>
      <c r="Q134" s="254">
        <f t="shared" si="118"/>
        <v>172920.0636</v>
      </c>
      <c r="R134" s="254">
        <f t="shared" si="119"/>
        <v>82134.30002</v>
      </c>
      <c r="S134" s="254">
        <f t="shared" si="28"/>
        <v>0</v>
      </c>
      <c r="T134" s="282"/>
      <c r="U134" s="254">
        <f t="shared" si="18"/>
        <v>247846.9437</v>
      </c>
      <c r="V134" s="254">
        <f t="shared" si="19"/>
        <v>247846.9437</v>
      </c>
      <c r="W134" s="254">
        <f t="shared" si="20"/>
        <v>496480.1003</v>
      </c>
      <c r="X134" s="258">
        <f t="shared" si="21"/>
        <v>0.4964801003</v>
      </c>
      <c r="Y134" s="334">
        <f t="shared" si="22"/>
        <v>496480.1003</v>
      </c>
      <c r="Z134" s="258">
        <f t="shared" si="23"/>
        <v>0.4964801003</v>
      </c>
      <c r="AA134" s="320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  <c r="AP134" s="299"/>
      <c r="AQ134" s="299"/>
      <c r="AR134" s="299"/>
      <c r="AS134" s="299"/>
      <c r="AT134" s="299"/>
    </row>
    <row r="135" ht="19.5" customHeight="1">
      <c r="A135" s="276" t="s">
        <v>231</v>
      </c>
      <c r="B135" s="337">
        <v>43.889999</v>
      </c>
      <c r="C135" s="338">
        <v>46.299999</v>
      </c>
      <c r="D135" s="338">
        <v>43.32</v>
      </c>
      <c r="E135" s="338">
        <v>45.75</v>
      </c>
      <c r="F135" s="338">
        <v>40.13147</v>
      </c>
      <c r="G135" s="338">
        <v>1.5240367E9</v>
      </c>
      <c r="H135" s="340" t="s">
        <v>231</v>
      </c>
      <c r="I135" s="338">
        <v>1.705313</v>
      </c>
      <c r="J135" s="338">
        <v>1.900625</v>
      </c>
      <c r="K135" s="338">
        <v>1.657813</v>
      </c>
      <c r="L135" s="338">
        <v>1.85875</v>
      </c>
      <c r="M135" s="338">
        <v>1.82646</v>
      </c>
      <c r="N135" s="338">
        <v>4.1595232E9</v>
      </c>
      <c r="O135" s="338"/>
      <c r="P135" s="254">
        <f t="shared" si="25"/>
        <v>257346.5347</v>
      </c>
      <c r="Q135" s="254">
        <f t="shared" si="118"/>
        <v>195303.5771</v>
      </c>
      <c r="R135" s="254">
        <f t="shared" si="119"/>
        <v>82134.30002</v>
      </c>
      <c r="S135" s="254">
        <f t="shared" si="28"/>
        <v>0</v>
      </c>
      <c r="T135" s="339">
        <f>(P135-P123)/P123</f>
        <v>0.6140089419</v>
      </c>
      <c r="U135" s="254">
        <f t="shared" si="18"/>
        <v>258991.5023</v>
      </c>
      <c r="V135" s="254">
        <f t="shared" si="19"/>
        <v>258991.5023</v>
      </c>
      <c r="W135" s="254">
        <f t="shared" si="20"/>
        <v>534784.4118</v>
      </c>
      <c r="X135" s="258">
        <f t="shared" si="21"/>
        <v>0.5347844118</v>
      </c>
      <c r="Y135" s="334">
        <f t="shared" si="22"/>
        <v>534784.4118</v>
      </c>
      <c r="Z135" s="258">
        <f t="shared" si="23"/>
        <v>0.5347844118</v>
      </c>
      <c r="AA135" s="320"/>
      <c r="AB135" s="299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9"/>
    </row>
    <row r="136" ht="19.5" customHeight="1">
      <c r="A136" s="276" t="s">
        <v>232</v>
      </c>
      <c r="B136" s="277">
        <v>46.330002</v>
      </c>
      <c r="C136" s="278">
        <v>46.639999</v>
      </c>
      <c r="D136" s="278">
        <v>42.630001</v>
      </c>
      <c r="E136" s="278">
        <v>42.790001</v>
      </c>
      <c r="F136" s="278">
        <v>37.597622</v>
      </c>
      <c r="G136" s="278">
        <v>2.3821525E9</v>
      </c>
      <c r="H136" s="283" t="s">
        <v>232</v>
      </c>
      <c r="I136" s="278">
        <v>1.900938</v>
      </c>
      <c r="J136" s="278">
        <v>1.928125</v>
      </c>
      <c r="K136" s="278">
        <v>1.604375</v>
      </c>
      <c r="L136" s="278">
        <v>1.616875</v>
      </c>
      <c r="M136" s="278">
        <v>1.588787</v>
      </c>
      <c r="N136" s="278">
        <v>5.4047488E9</v>
      </c>
      <c r="O136" s="278"/>
      <c r="P136" s="254">
        <f t="shared" si="25"/>
        <v>253247.5307</v>
      </c>
      <c r="Q136" s="254">
        <f>((Q135+R135)/2)*K136/K135</f>
        <v>134247.4676</v>
      </c>
      <c r="R136" s="254">
        <f>(Q135+R135)/2</f>
        <v>138718.9386</v>
      </c>
      <c r="S136" s="254">
        <f t="shared" si="28"/>
        <v>0</v>
      </c>
      <c r="T136" s="282"/>
      <c r="U136" s="254">
        <f t="shared" si="18"/>
        <v>310443.4525</v>
      </c>
      <c r="V136" s="254">
        <f t="shared" si="19"/>
        <v>310443.4525</v>
      </c>
      <c r="W136" s="254">
        <f t="shared" si="20"/>
        <v>526213.9369</v>
      </c>
      <c r="X136" s="258">
        <f t="shared" si="21"/>
        <v>0.5262139369</v>
      </c>
      <c r="Y136" s="334">
        <f t="shared" si="22"/>
        <v>526213.9369</v>
      </c>
      <c r="Z136" s="258">
        <f t="shared" si="23"/>
        <v>0.5262139369</v>
      </c>
      <c r="AA136" s="320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  <c r="AP136" s="299"/>
      <c r="AQ136" s="299"/>
      <c r="AR136" s="299"/>
      <c r="AS136" s="299"/>
      <c r="AT136" s="299"/>
    </row>
    <row r="137" ht="19.5" customHeight="1">
      <c r="A137" s="276" t="s">
        <v>233</v>
      </c>
      <c r="B137" s="277">
        <v>42.900002</v>
      </c>
      <c r="C137" s="278">
        <v>45.049999</v>
      </c>
      <c r="D137" s="278">
        <v>42.119999</v>
      </c>
      <c r="E137" s="278">
        <v>44.759998</v>
      </c>
      <c r="F137" s="278">
        <v>39.328568</v>
      </c>
      <c r="G137" s="278">
        <v>1.9321764E9</v>
      </c>
      <c r="H137" s="283" t="s">
        <v>233</v>
      </c>
      <c r="I137" s="278">
        <v>1.625625</v>
      </c>
      <c r="J137" s="278">
        <v>1.7875</v>
      </c>
      <c r="K137" s="278">
        <v>1.564063</v>
      </c>
      <c r="L137" s="278">
        <v>1.765</v>
      </c>
      <c r="M137" s="278">
        <v>1.734339</v>
      </c>
      <c r="N137" s="278">
        <v>5.1140704E9</v>
      </c>
      <c r="O137" s="278"/>
      <c r="P137" s="254">
        <f t="shared" si="25"/>
        <v>250217.8158</v>
      </c>
      <c r="Q137" s="254">
        <f t="shared" ref="Q137:Q147" si="120">Q136*K137/K136</f>
        <v>130874.3261</v>
      </c>
      <c r="R137" s="254">
        <f t="shared" ref="R137:R147" si="121">R136</f>
        <v>138718.9386</v>
      </c>
      <c r="S137" s="254">
        <f t="shared" si="28"/>
        <v>0</v>
      </c>
      <c r="T137" s="282"/>
      <c r="U137" s="254">
        <f t="shared" si="18"/>
        <v>308322.6521</v>
      </c>
      <c r="V137" s="254">
        <f t="shared" si="19"/>
        <v>308322.6521</v>
      </c>
      <c r="W137" s="254">
        <f t="shared" si="20"/>
        <v>519811.0805</v>
      </c>
      <c r="X137" s="258">
        <f t="shared" si="21"/>
        <v>0.5198110805</v>
      </c>
      <c r="Y137" s="334">
        <f t="shared" si="22"/>
        <v>519811.0805</v>
      </c>
      <c r="Z137" s="258">
        <f t="shared" si="23"/>
        <v>0.5198110805</v>
      </c>
      <c r="AA137" s="320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  <c r="AP137" s="299"/>
      <c r="AQ137" s="299"/>
      <c r="AR137" s="299"/>
      <c r="AS137" s="299"/>
      <c r="AT137" s="299"/>
    </row>
    <row r="138" ht="19.5" customHeight="1">
      <c r="A138" s="276" t="s">
        <v>234</v>
      </c>
      <c r="B138" s="277">
        <v>44.959999</v>
      </c>
      <c r="C138" s="278">
        <v>48.599998</v>
      </c>
      <c r="D138" s="278">
        <v>44.950001</v>
      </c>
      <c r="E138" s="278">
        <v>48.16</v>
      </c>
      <c r="F138" s="278">
        <v>42.31601</v>
      </c>
      <c r="G138" s="278">
        <v>1.6236069E9</v>
      </c>
      <c r="H138" s="283" t="s">
        <v>234</v>
      </c>
      <c r="I138" s="278">
        <v>1.778125</v>
      </c>
      <c r="J138" s="278">
        <v>2.080313</v>
      </c>
      <c r="K138" s="278">
        <v>1.778125</v>
      </c>
      <c r="L138" s="278">
        <v>2.045</v>
      </c>
      <c r="M138" s="278">
        <v>2.009475</v>
      </c>
      <c r="N138" s="278">
        <v>4.287104E9</v>
      </c>
      <c r="O138" s="278"/>
      <c r="P138" s="254">
        <f t="shared" si="25"/>
        <v>267029.7089</v>
      </c>
      <c r="Q138" s="254">
        <f t="shared" si="120"/>
        <v>148786.1494</v>
      </c>
      <c r="R138" s="254">
        <f t="shared" si="121"/>
        <v>138718.9386</v>
      </c>
      <c r="S138" s="254">
        <f t="shared" si="28"/>
        <v>0</v>
      </c>
      <c r="T138" s="282"/>
      <c r="U138" s="254">
        <f t="shared" si="18"/>
        <v>320090.9773</v>
      </c>
      <c r="V138" s="254">
        <f t="shared" si="19"/>
        <v>320090.9773</v>
      </c>
      <c r="W138" s="254">
        <f t="shared" si="20"/>
        <v>554534.7968</v>
      </c>
      <c r="X138" s="258">
        <f t="shared" si="21"/>
        <v>0.5545347968</v>
      </c>
      <c r="Y138" s="334">
        <f t="shared" si="22"/>
        <v>554534.7968</v>
      </c>
      <c r="Z138" s="258">
        <f t="shared" si="23"/>
        <v>0.5545347968</v>
      </c>
      <c r="AA138" s="320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  <c r="AP138" s="299"/>
      <c r="AQ138" s="299"/>
      <c r="AR138" s="299"/>
      <c r="AS138" s="299"/>
      <c r="AT138" s="299"/>
    </row>
    <row r="139" ht="19.5" customHeight="1">
      <c r="A139" s="276" t="s">
        <v>235</v>
      </c>
      <c r="B139" s="277">
        <v>48.360001</v>
      </c>
      <c r="C139" s="278">
        <v>50.650002</v>
      </c>
      <c r="D139" s="278">
        <v>47.790001</v>
      </c>
      <c r="E139" s="278">
        <v>49.240002</v>
      </c>
      <c r="F139" s="278">
        <v>43.311127</v>
      </c>
      <c r="G139" s="278">
        <v>1.7014575E9</v>
      </c>
      <c r="H139" s="283" t="s">
        <v>235</v>
      </c>
      <c r="I139" s="278">
        <v>2.058438</v>
      </c>
      <c r="J139" s="278">
        <v>2.255938</v>
      </c>
      <c r="K139" s="278">
        <v>2.010938</v>
      </c>
      <c r="L139" s="278">
        <v>2.13125</v>
      </c>
      <c r="M139" s="278">
        <v>2.094226</v>
      </c>
      <c r="N139" s="278">
        <v>5.2115232E9</v>
      </c>
      <c r="O139" s="278"/>
      <c r="P139" s="254">
        <f t="shared" si="25"/>
        <v>283900.996</v>
      </c>
      <c r="Q139" s="254">
        <f t="shared" si="120"/>
        <v>168266.9788</v>
      </c>
      <c r="R139" s="254">
        <f t="shared" si="121"/>
        <v>138718.9386</v>
      </c>
      <c r="S139" s="254">
        <f t="shared" si="28"/>
        <v>0</v>
      </c>
      <c r="T139" s="282"/>
      <c r="U139" s="254">
        <f t="shared" si="18"/>
        <v>331900.8783</v>
      </c>
      <c r="V139" s="254">
        <f t="shared" si="19"/>
        <v>331900.8783</v>
      </c>
      <c r="W139" s="254">
        <f t="shared" si="20"/>
        <v>590886.9134</v>
      </c>
      <c r="X139" s="258">
        <f t="shared" si="21"/>
        <v>0.5908869134</v>
      </c>
      <c r="Y139" s="334">
        <f t="shared" si="22"/>
        <v>590886.9134</v>
      </c>
      <c r="Z139" s="258">
        <f t="shared" si="23"/>
        <v>0.5908869134</v>
      </c>
      <c r="AA139" s="320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9"/>
    </row>
    <row r="140" ht="19.5" customHeight="1">
      <c r="A140" s="276" t="s">
        <v>236</v>
      </c>
      <c r="B140" s="277">
        <v>49.450001</v>
      </c>
      <c r="C140" s="278">
        <v>50.169998</v>
      </c>
      <c r="D140" s="278">
        <v>42.639999</v>
      </c>
      <c r="E140" s="278">
        <v>45.599998</v>
      </c>
      <c r="F140" s="278">
        <v>40.109406</v>
      </c>
      <c r="G140" s="278">
        <v>2.9522281E9</v>
      </c>
      <c r="H140" s="283" t="s">
        <v>236</v>
      </c>
      <c r="I140" s="278">
        <v>2.145625</v>
      </c>
      <c r="J140" s="278">
        <v>2.209063</v>
      </c>
      <c r="K140" s="278">
        <v>1.504375</v>
      </c>
      <c r="L140" s="278">
        <v>1.805938</v>
      </c>
      <c r="M140" s="278">
        <v>1.774566</v>
      </c>
      <c r="N140" s="278">
        <v>7.4423808E9</v>
      </c>
      <c r="O140" s="278"/>
      <c r="P140" s="254">
        <f t="shared" si="25"/>
        <v>253306.9248</v>
      </c>
      <c r="Q140" s="254">
        <f t="shared" si="120"/>
        <v>125879.881</v>
      </c>
      <c r="R140" s="254">
        <f t="shared" si="121"/>
        <v>138718.9386</v>
      </c>
      <c r="S140" s="254">
        <f t="shared" si="28"/>
        <v>0</v>
      </c>
      <c r="T140" s="282"/>
      <c r="U140" s="254">
        <f t="shared" si="18"/>
        <v>310485.0284</v>
      </c>
      <c r="V140" s="254">
        <f t="shared" si="19"/>
        <v>310485.0284</v>
      </c>
      <c r="W140" s="254">
        <f t="shared" si="20"/>
        <v>517905.7443</v>
      </c>
      <c r="X140" s="258">
        <f t="shared" si="21"/>
        <v>0.5179057443</v>
      </c>
      <c r="Y140" s="334">
        <f t="shared" si="22"/>
        <v>517905.7443</v>
      </c>
      <c r="Z140" s="258">
        <f t="shared" si="23"/>
        <v>0.5179057443</v>
      </c>
      <c r="AA140" s="320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9"/>
    </row>
    <row r="141" ht="19.5" customHeight="1">
      <c r="A141" s="276" t="s">
        <v>237</v>
      </c>
      <c r="B141" s="277">
        <v>45.43</v>
      </c>
      <c r="C141" s="278">
        <v>47.68</v>
      </c>
      <c r="D141" s="278">
        <v>42.639999</v>
      </c>
      <c r="E141" s="278">
        <v>42.709999</v>
      </c>
      <c r="F141" s="278">
        <v>37.567379</v>
      </c>
      <c r="G141" s="278">
        <v>2.0580886E9</v>
      </c>
      <c r="H141" s="283" t="s">
        <v>237</v>
      </c>
      <c r="I141" s="278">
        <v>1.795313</v>
      </c>
      <c r="J141" s="278">
        <v>1.973125</v>
      </c>
      <c r="K141" s="278">
        <v>1.573438</v>
      </c>
      <c r="L141" s="278">
        <v>1.58125</v>
      </c>
      <c r="M141" s="278">
        <v>1.553781</v>
      </c>
      <c r="N141" s="278">
        <v>5.6234048E9</v>
      </c>
      <c r="O141" s="278"/>
      <c r="P141" s="254">
        <f t="shared" si="25"/>
        <v>253306.9248</v>
      </c>
      <c r="Q141" s="254">
        <f t="shared" si="120"/>
        <v>131658.7874</v>
      </c>
      <c r="R141" s="254">
        <f t="shared" si="121"/>
        <v>138718.9386</v>
      </c>
      <c r="S141" s="254">
        <f t="shared" si="28"/>
        <v>0</v>
      </c>
      <c r="T141" s="282"/>
      <c r="U141" s="254">
        <f t="shared" si="18"/>
        <v>310485.0284</v>
      </c>
      <c r="V141" s="254">
        <f t="shared" si="19"/>
        <v>310485.0284</v>
      </c>
      <c r="W141" s="254">
        <f t="shared" si="20"/>
        <v>523684.6507</v>
      </c>
      <c r="X141" s="258">
        <f t="shared" si="21"/>
        <v>0.5236846507</v>
      </c>
      <c r="Y141" s="334">
        <f t="shared" si="22"/>
        <v>523684.6507</v>
      </c>
      <c r="Z141" s="258">
        <f t="shared" si="23"/>
        <v>0.5236846507</v>
      </c>
      <c r="AA141" s="320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  <c r="AP141" s="299"/>
      <c r="AQ141" s="299"/>
      <c r="AR141" s="299"/>
      <c r="AS141" s="299"/>
      <c r="AT141" s="299"/>
    </row>
    <row r="142" ht="19.5" customHeight="1">
      <c r="A142" s="276" t="s">
        <v>238</v>
      </c>
      <c r="B142" s="277">
        <v>42.84</v>
      </c>
      <c r="C142" s="278">
        <v>46.720001</v>
      </c>
      <c r="D142" s="278">
        <v>41.77</v>
      </c>
      <c r="E142" s="278">
        <v>45.810001</v>
      </c>
      <c r="F142" s="278">
        <v>40.449875</v>
      </c>
      <c r="G142" s="278">
        <v>1.7486736E9</v>
      </c>
      <c r="H142" s="283" t="s">
        <v>238</v>
      </c>
      <c r="I142" s="278">
        <v>1.58875</v>
      </c>
      <c r="J142" s="278">
        <v>1.8825</v>
      </c>
      <c r="K142" s="278">
        <v>1.510625</v>
      </c>
      <c r="L142" s="278">
        <v>1.810625</v>
      </c>
      <c r="M142" s="278">
        <v>1.779171</v>
      </c>
      <c r="N142" s="278">
        <v>4.884784E9</v>
      </c>
      <c r="O142" s="278"/>
      <c r="P142" s="254">
        <f t="shared" si="25"/>
        <v>248138.6139</v>
      </c>
      <c r="Q142" s="254">
        <f t="shared" si="120"/>
        <v>126402.8552</v>
      </c>
      <c r="R142" s="254">
        <f t="shared" si="121"/>
        <v>138718.9386</v>
      </c>
      <c r="S142" s="254">
        <f t="shared" si="28"/>
        <v>0</v>
      </c>
      <c r="T142" s="282"/>
      <c r="U142" s="254">
        <f t="shared" si="18"/>
        <v>306867.2107</v>
      </c>
      <c r="V142" s="254">
        <f t="shared" si="19"/>
        <v>306867.2107</v>
      </c>
      <c r="W142" s="254">
        <f t="shared" si="20"/>
        <v>513260.4076</v>
      </c>
      <c r="X142" s="258">
        <f t="shared" si="21"/>
        <v>0.5132604076</v>
      </c>
      <c r="Y142" s="334">
        <f t="shared" si="22"/>
        <v>513260.4076</v>
      </c>
      <c r="Z142" s="258">
        <f t="shared" si="23"/>
        <v>0.5132604076</v>
      </c>
      <c r="AA142" s="320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9"/>
    </row>
    <row r="143" ht="19.5" customHeight="1">
      <c r="A143" s="276" t="s">
        <v>239</v>
      </c>
      <c r="B143" s="277">
        <v>46.389999</v>
      </c>
      <c r="C143" s="278">
        <v>47.189999</v>
      </c>
      <c r="D143" s="278">
        <v>42.970001</v>
      </c>
      <c r="E143" s="278">
        <v>43.459999</v>
      </c>
      <c r="F143" s="278">
        <v>38.374847</v>
      </c>
      <c r="G143" s="278">
        <v>1.4832781E9</v>
      </c>
      <c r="H143" s="283" t="s">
        <v>239</v>
      </c>
      <c r="I143" s="278">
        <v>1.855</v>
      </c>
      <c r="J143" s="278">
        <v>1.91875</v>
      </c>
      <c r="K143" s="278">
        <v>1.586563</v>
      </c>
      <c r="L143" s="278">
        <v>1.625625</v>
      </c>
      <c r="M143" s="278">
        <v>1.597385</v>
      </c>
      <c r="N143" s="278">
        <v>4.2101088E9</v>
      </c>
      <c r="O143" s="278"/>
      <c r="P143" s="254">
        <f t="shared" si="25"/>
        <v>255267.3327</v>
      </c>
      <c r="Q143" s="254">
        <f t="shared" si="120"/>
        <v>132757.0331</v>
      </c>
      <c r="R143" s="254">
        <f t="shared" si="121"/>
        <v>138718.9386</v>
      </c>
      <c r="S143" s="254">
        <f t="shared" si="28"/>
        <v>0</v>
      </c>
      <c r="T143" s="282"/>
      <c r="U143" s="254">
        <f t="shared" si="18"/>
        <v>311857.3139</v>
      </c>
      <c r="V143" s="254">
        <f t="shared" si="19"/>
        <v>311857.3139</v>
      </c>
      <c r="W143" s="254">
        <f t="shared" si="20"/>
        <v>526743.3043</v>
      </c>
      <c r="X143" s="258">
        <f t="shared" si="21"/>
        <v>0.5267433043</v>
      </c>
      <c r="Y143" s="334">
        <f t="shared" si="22"/>
        <v>526743.3043</v>
      </c>
      <c r="Z143" s="258">
        <f t="shared" si="23"/>
        <v>0.5267433043</v>
      </c>
      <c r="AA143" s="320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299"/>
      <c r="AO143" s="299"/>
      <c r="AP143" s="299"/>
      <c r="AQ143" s="299"/>
      <c r="AR143" s="299"/>
      <c r="AS143" s="299"/>
      <c r="AT143" s="299"/>
    </row>
    <row r="144" ht="19.5" customHeight="1">
      <c r="A144" s="276" t="s">
        <v>240</v>
      </c>
      <c r="B144" s="277">
        <v>44.099998</v>
      </c>
      <c r="C144" s="278">
        <v>49.84</v>
      </c>
      <c r="D144" s="278">
        <v>44.07</v>
      </c>
      <c r="E144" s="278">
        <v>49.07</v>
      </c>
      <c r="F144" s="278">
        <v>43.328426</v>
      </c>
      <c r="G144" s="278">
        <v>1.5747432E9</v>
      </c>
      <c r="H144" s="283" t="s">
        <v>240</v>
      </c>
      <c r="I144" s="278">
        <v>1.67</v>
      </c>
      <c r="J144" s="278">
        <v>2.1375</v>
      </c>
      <c r="K144" s="278">
        <v>1.668438</v>
      </c>
      <c r="L144" s="278">
        <v>2.071563</v>
      </c>
      <c r="M144" s="278">
        <v>2.035576</v>
      </c>
      <c r="N144" s="278">
        <v>4.1785664E9</v>
      </c>
      <c r="O144" s="278"/>
      <c r="P144" s="254">
        <f t="shared" si="25"/>
        <v>261801.9802</v>
      </c>
      <c r="Q144" s="254">
        <f t="shared" si="120"/>
        <v>139607.9946</v>
      </c>
      <c r="R144" s="254">
        <f t="shared" si="121"/>
        <v>138718.9386</v>
      </c>
      <c r="S144" s="254">
        <f t="shared" si="28"/>
        <v>0</v>
      </c>
      <c r="T144" s="282"/>
      <c r="U144" s="254">
        <f t="shared" si="18"/>
        <v>316431.5672</v>
      </c>
      <c r="V144" s="254">
        <f t="shared" si="19"/>
        <v>316431.5672</v>
      </c>
      <c r="W144" s="254">
        <f t="shared" si="20"/>
        <v>540128.9134</v>
      </c>
      <c r="X144" s="258">
        <f t="shared" si="21"/>
        <v>0.5401289134</v>
      </c>
      <c r="Y144" s="334">
        <f t="shared" si="22"/>
        <v>540128.9134</v>
      </c>
      <c r="Z144" s="258">
        <f t="shared" si="23"/>
        <v>0.5401289134</v>
      </c>
      <c r="AA144" s="320"/>
      <c r="AB144" s="299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299"/>
      <c r="AM144" s="299"/>
      <c r="AN144" s="299"/>
      <c r="AO144" s="299"/>
      <c r="AP144" s="299"/>
      <c r="AQ144" s="299"/>
      <c r="AR144" s="299"/>
      <c r="AS144" s="299"/>
      <c r="AT144" s="299"/>
    </row>
    <row r="145" ht="19.5" customHeight="1">
      <c r="A145" s="276" t="s">
        <v>241</v>
      </c>
      <c r="B145" s="277">
        <v>49.48</v>
      </c>
      <c r="C145" s="278">
        <v>52.490002</v>
      </c>
      <c r="D145" s="278">
        <v>48.200001</v>
      </c>
      <c r="E145" s="278">
        <v>52.18</v>
      </c>
      <c r="F145" s="278">
        <v>46.182438</v>
      </c>
      <c r="G145" s="278">
        <v>1.5383548E9</v>
      </c>
      <c r="H145" s="283" t="s">
        <v>241</v>
      </c>
      <c r="I145" s="278">
        <v>2.105625</v>
      </c>
      <c r="J145" s="278">
        <v>2.364375</v>
      </c>
      <c r="K145" s="278">
        <v>1.99875</v>
      </c>
      <c r="L145" s="278">
        <v>2.339688</v>
      </c>
      <c r="M145" s="278">
        <v>2.299043</v>
      </c>
      <c r="N145" s="278">
        <v>3.9733408E9</v>
      </c>
      <c r="O145" s="278"/>
      <c r="P145" s="254">
        <f t="shared" si="25"/>
        <v>286336.6396</v>
      </c>
      <c r="Q145" s="254">
        <f t="shared" si="120"/>
        <v>167247.1373</v>
      </c>
      <c r="R145" s="254">
        <f t="shared" si="121"/>
        <v>138718.9386</v>
      </c>
      <c r="S145" s="254">
        <f t="shared" si="28"/>
        <v>0</v>
      </c>
      <c r="T145" s="282"/>
      <c r="U145" s="254">
        <f t="shared" si="18"/>
        <v>333605.8287</v>
      </c>
      <c r="V145" s="254">
        <f t="shared" si="19"/>
        <v>333605.8287</v>
      </c>
      <c r="W145" s="254">
        <f t="shared" si="20"/>
        <v>592302.7155</v>
      </c>
      <c r="X145" s="258">
        <f t="shared" si="21"/>
        <v>0.5923027155</v>
      </c>
      <c r="Y145" s="334">
        <f t="shared" si="22"/>
        <v>592302.7155</v>
      </c>
      <c r="Z145" s="258">
        <f t="shared" si="23"/>
        <v>0.5923027155</v>
      </c>
      <c r="AA145" s="320"/>
      <c r="AB145" s="299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</row>
    <row r="146" ht="19.5" customHeight="1">
      <c r="A146" s="276" t="s">
        <v>242</v>
      </c>
      <c r="B146" s="277">
        <v>52.369999</v>
      </c>
      <c r="C146" s="278">
        <v>54.040001</v>
      </c>
      <c r="D146" s="278">
        <v>50.849998</v>
      </c>
      <c r="E146" s="278">
        <v>52.09</v>
      </c>
      <c r="F146" s="278">
        <v>46.102768</v>
      </c>
      <c r="G146" s="278">
        <v>1.5649947E9</v>
      </c>
      <c r="H146" s="283" t="s">
        <v>242</v>
      </c>
      <c r="I146" s="278">
        <v>2.355</v>
      </c>
      <c r="J146" s="278">
        <v>2.505313</v>
      </c>
      <c r="K146" s="278">
        <v>2.249063</v>
      </c>
      <c r="L146" s="278">
        <v>2.32</v>
      </c>
      <c r="M146" s="278">
        <v>2.279697</v>
      </c>
      <c r="N146" s="278">
        <v>3.4569632E9</v>
      </c>
      <c r="O146" s="278"/>
      <c r="P146" s="254">
        <f t="shared" si="25"/>
        <v>302079.196</v>
      </c>
      <c r="Q146" s="254">
        <f t="shared" si="120"/>
        <v>188192.2944</v>
      </c>
      <c r="R146" s="254">
        <f t="shared" si="121"/>
        <v>138718.9386</v>
      </c>
      <c r="S146" s="254">
        <f t="shared" si="28"/>
        <v>0</v>
      </c>
      <c r="T146" s="282"/>
      <c r="U146" s="254">
        <f t="shared" si="18"/>
        <v>344625.6183</v>
      </c>
      <c r="V146" s="254">
        <f t="shared" si="19"/>
        <v>344625.6183</v>
      </c>
      <c r="W146" s="254">
        <f t="shared" si="20"/>
        <v>628990.429</v>
      </c>
      <c r="X146" s="258">
        <f t="shared" si="21"/>
        <v>0.628990429</v>
      </c>
      <c r="Y146" s="334">
        <f t="shared" si="22"/>
        <v>628990.429</v>
      </c>
      <c r="Z146" s="258">
        <f t="shared" si="23"/>
        <v>0.628990429</v>
      </c>
      <c r="AA146" s="320"/>
      <c r="AB146" s="299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9"/>
    </row>
    <row r="147" ht="19.5" customHeight="1">
      <c r="A147" s="276" t="s">
        <v>243</v>
      </c>
      <c r="B147" s="337">
        <v>52.860001</v>
      </c>
      <c r="C147" s="338">
        <v>54.959999</v>
      </c>
      <c r="D147" s="338">
        <v>52.84</v>
      </c>
      <c r="E147" s="338">
        <v>54.459999</v>
      </c>
      <c r="F147" s="338">
        <v>48.200367</v>
      </c>
      <c r="G147" s="338">
        <v>1.0067669E9</v>
      </c>
      <c r="H147" s="340" t="s">
        <v>243</v>
      </c>
      <c r="I147" s="338">
        <v>2.391563</v>
      </c>
      <c r="J147" s="338">
        <v>2.591563</v>
      </c>
      <c r="K147" s="338">
        <v>2.388438</v>
      </c>
      <c r="L147" s="338">
        <v>2.544688</v>
      </c>
      <c r="M147" s="338">
        <v>2.500482</v>
      </c>
      <c r="N147" s="338">
        <v>2.3484E9</v>
      </c>
      <c r="O147" s="338"/>
      <c r="P147" s="254">
        <f t="shared" si="25"/>
        <v>313900.9901</v>
      </c>
      <c r="Q147" s="254">
        <f t="shared" si="120"/>
        <v>199854.6182</v>
      </c>
      <c r="R147" s="254">
        <f t="shared" si="121"/>
        <v>138718.9386</v>
      </c>
      <c r="S147" s="254">
        <f t="shared" si="28"/>
        <v>0</v>
      </c>
      <c r="T147" s="339">
        <f>(P147-P135)/P135</f>
        <v>0.2197599261</v>
      </c>
      <c r="U147" s="254">
        <f t="shared" si="18"/>
        <v>352900.8741</v>
      </c>
      <c r="V147" s="254">
        <f t="shared" si="19"/>
        <v>352900.8741</v>
      </c>
      <c r="W147" s="254">
        <f t="shared" si="20"/>
        <v>652474.5469</v>
      </c>
      <c r="X147" s="258">
        <f t="shared" si="21"/>
        <v>0.6524745469</v>
      </c>
      <c r="Y147" s="334">
        <f t="shared" si="22"/>
        <v>652474.5469</v>
      </c>
      <c r="Z147" s="258">
        <f t="shared" si="23"/>
        <v>0.6524745469</v>
      </c>
      <c r="AA147" s="320"/>
      <c r="AB147" s="299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9"/>
    </row>
    <row r="148" ht="19.5" customHeight="1">
      <c r="A148" s="276" t="s">
        <v>244</v>
      </c>
      <c r="B148" s="277">
        <v>54.970001</v>
      </c>
      <c r="C148" s="278">
        <v>57.349998</v>
      </c>
      <c r="D148" s="278">
        <v>54.919998</v>
      </c>
      <c r="E148" s="278">
        <v>56.0</v>
      </c>
      <c r="F148" s="278">
        <v>49.661621</v>
      </c>
      <c r="G148" s="278">
        <v>1.2656086E9</v>
      </c>
      <c r="H148" s="283" t="s">
        <v>244</v>
      </c>
      <c r="I148" s="278">
        <v>2.59125</v>
      </c>
      <c r="J148" s="278">
        <v>2.815625</v>
      </c>
      <c r="K148" s="278">
        <v>2.586563</v>
      </c>
      <c r="L148" s="278">
        <v>2.684375</v>
      </c>
      <c r="M148" s="278">
        <v>2.637742</v>
      </c>
      <c r="N148" s="278">
        <v>2.50408E9</v>
      </c>
      <c r="O148" s="278"/>
      <c r="P148" s="254">
        <f t="shared" si="25"/>
        <v>326257.4139</v>
      </c>
      <c r="Q148" s="254">
        <f>((Q147+R147)/2)*K148/K147</f>
        <v>183329.405</v>
      </c>
      <c r="R148" s="254">
        <f>(Q147+R147)/2</f>
        <v>169286.7784</v>
      </c>
      <c r="S148" s="254">
        <f t="shared" si="28"/>
        <v>0</v>
      </c>
      <c r="T148" s="282"/>
      <c r="U148" s="254">
        <f t="shared" si="18"/>
        <v>390895.497</v>
      </c>
      <c r="V148" s="254">
        <f t="shared" si="19"/>
        <v>390895.497</v>
      </c>
      <c r="W148" s="254">
        <f t="shared" si="20"/>
        <v>678873.5972</v>
      </c>
      <c r="X148" s="258">
        <f t="shared" si="21"/>
        <v>0.6788735972</v>
      </c>
      <c r="Y148" s="334">
        <f t="shared" si="22"/>
        <v>678873.5972</v>
      </c>
      <c r="Z148" s="258">
        <f t="shared" si="23"/>
        <v>0.6788735972</v>
      </c>
      <c r="AA148" s="320"/>
      <c r="AB148" s="299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299"/>
      <c r="AM148" s="299"/>
      <c r="AN148" s="299"/>
      <c r="AO148" s="299"/>
      <c r="AP148" s="299"/>
      <c r="AQ148" s="299"/>
      <c r="AR148" s="299"/>
      <c r="AS148" s="299"/>
      <c r="AT148" s="299"/>
    </row>
    <row r="149" ht="19.5" customHeight="1">
      <c r="A149" s="276" t="s">
        <v>245</v>
      </c>
      <c r="B149" s="277">
        <v>56.419998</v>
      </c>
      <c r="C149" s="278">
        <v>59.040001</v>
      </c>
      <c r="D149" s="278">
        <v>56.130001</v>
      </c>
      <c r="E149" s="278">
        <v>57.77</v>
      </c>
      <c r="F149" s="278">
        <v>51.231285</v>
      </c>
      <c r="G149" s="278">
        <v>1.1015619E9</v>
      </c>
      <c r="H149" s="283" t="s">
        <v>245</v>
      </c>
      <c r="I149" s="278">
        <v>2.722188</v>
      </c>
      <c r="J149" s="278">
        <v>2.979688</v>
      </c>
      <c r="K149" s="278">
        <v>2.68875</v>
      </c>
      <c r="L149" s="278">
        <v>2.850938</v>
      </c>
      <c r="M149" s="278">
        <v>2.801412</v>
      </c>
      <c r="N149" s="278">
        <v>2.4418272E9</v>
      </c>
      <c r="O149" s="278"/>
      <c r="P149" s="254">
        <f t="shared" si="25"/>
        <v>333445.5505</v>
      </c>
      <c r="Q149" s="254">
        <f t="shared" ref="Q149:Q159" si="122">Q148*K149/K148</f>
        <v>190572.1754</v>
      </c>
      <c r="R149" s="254">
        <f t="shared" ref="R149:R159" si="123">R148</f>
        <v>169286.7784</v>
      </c>
      <c r="S149" s="254">
        <f t="shared" si="28"/>
        <v>0</v>
      </c>
      <c r="T149" s="282"/>
      <c r="U149" s="254">
        <f t="shared" si="18"/>
        <v>395927.1926</v>
      </c>
      <c r="V149" s="254">
        <f t="shared" si="19"/>
        <v>395927.1926</v>
      </c>
      <c r="W149" s="254">
        <f t="shared" si="20"/>
        <v>693304.5043</v>
      </c>
      <c r="X149" s="258">
        <f t="shared" si="21"/>
        <v>0.6933045043</v>
      </c>
      <c r="Y149" s="334">
        <f t="shared" si="22"/>
        <v>693304.5043</v>
      </c>
      <c r="Z149" s="258">
        <f t="shared" si="23"/>
        <v>0.6933045043</v>
      </c>
      <c r="AA149" s="320"/>
      <c r="AB149" s="299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9"/>
    </row>
    <row r="150" ht="19.5" customHeight="1">
      <c r="A150" s="276" t="s">
        <v>246</v>
      </c>
      <c r="B150" s="277">
        <v>58.02</v>
      </c>
      <c r="C150" s="278">
        <v>58.369999</v>
      </c>
      <c r="D150" s="278">
        <v>53.77</v>
      </c>
      <c r="E150" s="278">
        <v>57.43</v>
      </c>
      <c r="F150" s="278">
        <v>50.929783</v>
      </c>
      <c r="G150" s="278">
        <v>1.7292433E9</v>
      </c>
      <c r="H150" s="283" t="s">
        <v>246</v>
      </c>
      <c r="I150" s="278">
        <v>2.87</v>
      </c>
      <c r="J150" s="278">
        <v>2.905</v>
      </c>
      <c r="K150" s="278">
        <v>2.460625</v>
      </c>
      <c r="L150" s="278">
        <v>2.811563</v>
      </c>
      <c r="M150" s="278">
        <v>2.762721</v>
      </c>
      <c r="N150" s="278">
        <v>3.536864E9</v>
      </c>
      <c r="O150" s="278"/>
      <c r="P150" s="254">
        <f t="shared" si="25"/>
        <v>319425.7426</v>
      </c>
      <c r="Q150" s="254">
        <f t="shared" si="122"/>
        <v>174403.2205</v>
      </c>
      <c r="R150" s="254">
        <f t="shared" si="123"/>
        <v>169286.7784</v>
      </c>
      <c r="S150" s="254">
        <f t="shared" si="28"/>
        <v>0</v>
      </c>
      <c r="T150" s="282"/>
      <c r="U150" s="254">
        <f t="shared" si="18"/>
        <v>386113.3271</v>
      </c>
      <c r="V150" s="254">
        <f t="shared" si="19"/>
        <v>386113.3271</v>
      </c>
      <c r="W150" s="254">
        <f t="shared" si="20"/>
        <v>663115.7414</v>
      </c>
      <c r="X150" s="258">
        <f t="shared" si="21"/>
        <v>0.6631157414</v>
      </c>
      <c r="Y150" s="334">
        <f t="shared" si="22"/>
        <v>663115.7414</v>
      </c>
      <c r="Z150" s="258">
        <f t="shared" si="23"/>
        <v>0.6631157414</v>
      </c>
      <c r="AA150" s="320"/>
      <c r="AB150" s="299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9"/>
    </row>
    <row r="151" ht="19.5" customHeight="1">
      <c r="A151" s="276" t="s">
        <v>247</v>
      </c>
      <c r="B151" s="277">
        <v>57.720001</v>
      </c>
      <c r="C151" s="278">
        <v>59.290001</v>
      </c>
      <c r="D151" s="278">
        <v>55.32</v>
      </c>
      <c r="E151" s="278">
        <v>59.080002</v>
      </c>
      <c r="F151" s="278">
        <v>52.466946</v>
      </c>
      <c r="G151" s="278">
        <v>1.0328912E9</v>
      </c>
      <c r="H151" s="283" t="s">
        <v>247</v>
      </c>
      <c r="I151" s="278">
        <v>2.841563</v>
      </c>
      <c r="J151" s="278">
        <v>2.990938</v>
      </c>
      <c r="K151" s="278">
        <v>2.605938</v>
      </c>
      <c r="L151" s="278">
        <v>2.97375</v>
      </c>
      <c r="M151" s="278">
        <v>2.922091</v>
      </c>
      <c r="N151" s="278">
        <v>1.9320576E9</v>
      </c>
      <c r="O151" s="278"/>
      <c r="P151" s="254">
        <f t="shared" si="25"/>
        <v>328633.6634</v>
      </c>
      <c r="Q151" s="254">
        <f t="shared" si="122"/>
        <v>184702.6587</v>
      </c>
      <c r="R151" s="254">
        <f t="shared" si="123"/>
        <v>169286.7784</v>
      </c>
      <c r="S151" s="254">
        <f t="shared" si="28"/>
        <v>0</v>
      </c>
      <c r="T151" s="282"/>
      <c r="U151" s="254">
        <f t="shared" si="18"/>
        <v>392558.8716</v>
      </c>
      <c r="V151" s="254">
        <f t="shared" si="19"/>
        <v>392558.8716</v>
      </c>
      <c r="W151" s="254">
        <f t="shared" si="20"/>
        <v>682623.1004</v>
      </c>
      <c r="X151" s="258">
        <f t="shared" si="21"/>
        <v>0.6826231004</v>
      </c>
      <c r="Y151" s="334">
        <f t="shared" si="22"/>
        <v>682623.1004</v>
      </c>
      <c r="Z151" s="258">
        <f t="shared" si="23"/>
        <v>0.6826231004</v>
      </c>
      <c r="AA151" s="320"/>
      <c r="AB151" s="299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299"/>
      <c r="AM151" s="299"/>
      <c r="AN151" s="299"/>
      <c r="AO151" s="299"/>
      <c r="AP151" s="299"/>
      <c r="AQ151" s="299"/>
      <c r="AR151" s="299"/>
      <c r="AS151" s="299"/>
      <c r="AT151" s="299"/>
    </row>
    <row r="152" ht="19.5" customHeight="1">
      <c r="A152" s="276" t="s">
        <v>248</v>
      </c>
      <c r="B152" s="277">
        <v>59.169998</v>
      </c>
      <c r="C152" s="278">
        <v>59.34</v>
      </c>
      <c r="D152" s="278">
        <v>56.470001</v>
      </c>
      <c r="E152" s="278">
        <v>58.360001</v>
      </c>
      <c r="F152" s="278">
        <v>51.827534</v>
      </c>
      <c r="G152" s="278">
        <v>1.0546225E9</v>
      </c>
      <c r="H152" s="283" t="s">
        <v>248</v>
      </c>
      <c r="I152" s="278">
        <v>2.980938</v>
      </c>
      <c r="J152" s="278">
        <v>2.996875</v>
      </c>
      <c r="K152" s="278">
        <v>2.708438</v>
      </c>
      <c r="L152" s="278">
        <v>2.889063</v>
      </c>
      <c r="M152" s="278">
        <v>2.838874</v>
      </c>
      <c r="N152" s="278">
        <v>2.5996992E9</v>
      </c>
      <c r="O152" s="278"/>
      <c r="P152" s="254">
        <f t="shared" si="25"/>
        <v>335465.3525</v>
      </c>
      <c r="Q152" s="254">
        <f t="shared" si="122"/>
        <v>191967.6138</v>
      </c>
      <c r="R152" s="254">
        <f t="shared" si="123"/>
        <v>169286.7784</v>
      </c>
      <c r="S152" s="254">
        <f t="shared" si="28"/>
        <v>0</v>
      </c>
      <c r="T152" s="282"/>
      <c r="U152" s="254">
        <f t="shared" si="18"/>
        <v>397341.054</v>
      </c>
      <c r="V152" s="254">
        <f t="shared" si="19"/>
        <v>397341.054</v>
      </c>
      <c r="W152" s="254">
        <f t="shared" si="20"/>
        <v>696719.7446</v>
      </c>
      <c r="X152" s="258">
        <f t="shared" si="21"/>
        <v>0.6967197446</v>
      </c>
      <c r="Y152" s="334">
        <f t="shared" si="22"/>
        <v>696719.7446</v>
      </c>
      <c r="Z152" s="258">
        <f t="shared" si="23"/>
        <v>0.6967197446</v>
      </c>
      <c r="AA152" s="320"/>
      <c r="AB152" s="299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299"/>
      <c r="AM152" s="299"/>
      <c r="AN152" s="299"/>
      <c r="AO152" s="299"/>
      <c r="AP152" s="299"/>
      <c r="AQ152" s="299"/>
      <c r="AR152" s="299"/>
      <c r="AS152" s="299"/>
      <c r="AT152" s="299"/>
    </row>
    <row r="153" ht="19.5" customHeight="1">
      <c r="A153" s="276" t="s">
        <v>249</v>
      </c>
      <c r="B153" s="277">
        <v>58.220001</v>
      </c>
      <c r="C153" s="278">
        <v>58.360001</v>
      </c>
      <c r="D153" s="278">
        <v>53.619999</v>
      </c>
      <c r="E153" s="278">
        <v>57.049999</v>
      </c>
      <c r="F153" s="278">
        <v>50.664169</v>
      </c>
      <c r="G153" s="278">
        <v>1.1556285E9</v>
      </c>
      <c r="H153" s="283" t="s">
        <v>249</v>
      </c>
      <c r="I153" s="278">
        <v>2.877813</v>
      </c>
      <c r="J153" s="278">
        <v>2.891563</v>
      </c>
      <c r="K153" s="278">
        <v>2.435</v>
      </c>
      <c r="L153" s="278">
        <v>2.763438</v>
      </c>
      <c r="M153" s="278">
        <v>2.715432</v>
      </c>
      <c r="N153" s="278">
        <v>2.6717856E9</v>
      </c>
      <c r="O153" s="278"/>
      <c r="P153" s="254">
        <f t="shared" si="25"/>
        <v>318534.6475</v>
      </c>
      <c r="Q153" s="254">
        <f t="shared" si="122"/>
        <v>172586.9817</v>
      </c>
      <c r="R153" s="254">
        <f t="shared" si="123"/>
        <v>169286.7784</v>
      </c>
      <c r="S153" s="254">
        <f t="shared" si="28"/>
        <v>0</v>
      </c>
      <c r="T153" s="282"/>
      <c r="U153" s="254">
        <f t="shared" si="18"/>
        <v>385489.5605</v>
      </c>
      <c r="V153" s="254">
        <f t="shared" si="19"/>
        <v>385489.5605</v>
      </c>
      <c r="W153" s="254">
        <f t="shared" si="20"/>
        <v>660408.4076</v>
      </c>
      <c r="X153" s="258">
        <f t="shared" si="21"/>
        <v>0.6604084076</v>
      </c>
      <c r="Y153" s="334">
        <f t="shared" si="22"/>
        <v>660408.4076</v>
      </c>
      <c r="Z153" s="258">
        <f t="shared" si="23"/>
        <v>0.6604084076</v>
      </c>
      <c r="AA153" s="320"/>
      <c r="AB153" s="299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299"/>
      <c r="AM153" s="299"/>
      <c r="AN153" s="299"/>
      <c r="AO153" s="299"/>
      <c r="AP153" s="299"/>
      <c r="AQ153" s="299"/>
      <c r="AR153" s="299"/>
      <c r="AS153" s="299"/>
      <c r="AT153" s="299"/>
    </row>
    <row r="154" ht="19.5" customHeight="1">
      <c r="A154" s="276" t="s">
        <v>250</v>
      </c>
      <c r="B154" s="277">
        <v>57.080002</v>
      </c>
      <c r="C154" s="278">
        <v>59.830002</v>
      </c>
      <c r="D154" s="278">
        <v>56.869999</v>
      </c>
      <c r="E154" s="278">
        <v>58.0</v>
      </c>
      <c r="F154" s="278">
        <v>51.623325</v>
      </c>
      <c r="G154" s="278">
        <v>1.2774184E9</v>
      </c>
      <c r="H154" s="283" t="s">
        <v>250</v>
      </c>
      <c r="I154" s="278">
        <v>2.769063</v>
      </c>
      <c r="J154" s="278">
        <v>3.03375</v>
      </c>
      <c r="K154" s="278">
        <v>2.74375</v>
      </c>
      <c r="L154" s="278">
        <v>2.847188</v>
      </c>
      <c r="M154" s="278">
        <v>2.797728</v>
      </c>
      <c r="N154" s="278">
        <v>2.3166816E9</v>
      </c>
      <c r="O154" s="278"/>
      <c r="P154" s="254">
        <f t="shared" si="25"/>
        <v>337841.5782</v>
      </c>
      <c r="Q154" s="254">
        <f t="shared" si="122"/>
        <v>194470.444</v>
      </c>
      <c r="R154" s="254">
        <f t="shared" si="123"/>
        <v>169286.7784</v>
      </c>
      <c r="S154" s="254">
        <f t="shared" si="28"/>
        <v>0</v>
      </c>
      <c r="T154" s="282"/>
      <c r="U154" s="254">
        <f t="shared" si="18"/>
        <v>399004.412</v>
      </c>
      <c r="V154" s="254">
        <f t="shared" si="19"/>
        <v>399004.412</v>
      </c>
      <c r="W154" s="254">
        <f t="shared" si="20"/>
        <v>701598.8006</v>
      </c>
      <c r="X154" s="258">
        <f t="shared" si="21"/>
        <v>0.7015988006</v>
      </c>
      <c r="Y154" s="334">
        <f t="shared" si="22"/>
        <v>701598.8006</v>
      </c>
      <c r="Z154" s="258">
        <f t="shared" si="23"/>
        <v>0.7015988006</v>
      </c>
      <c r="AA154" s="320"/>
      <c r="AB154" s="299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9"/>
    </row>
    <row r="155" ht="19.5" customHeight="1">
      <c r="A155" s="276" t="s">
        <v>251</v>
      </c>
      <c r="B155" s="277">
        <v>58.700001</v>
      </c>
      <c r="C155" s="278">
        <v>58.82</v>
      </c>
      <c r="D155" s="278">
        <v>49.93</v>
      </c>
      <c r="E155" s="278">
        <v>55.060001</v>
      </c>
      <c r="F155" s="278">
        <v>49.006561</v>
      </c>
      <c r="G155" s="278">
        <v>2.5261456E9</v>
      </c>
      <c r="H155" s="283" t="s">
        <v>251</v>
      </c>
      <c r="I155" s="278">
        <v>2.91375</v>
      </c>
      <c r="J155" s="278">
        <v>2.928438</v>
      </c>
      <c r="K155" s="278">
        <v>2.080625</v>
      </c>
      <c r="L155" s="278">
        <v>2.51625</v>
      </c>
      <c r="M155" s="278">
        <v>2.472538</v>
      </c>
      <c r="N155" s="278">
        <v>5.567472E9</v>
      </c>
      <c r="O155" s="278"/>
      <c r="P155" s="254">
        <f t="shared" si="25"/>
        <v>296613.8614</v>
      </c>
      <c r="Q155" s="254">
        <f t="shared" si="122"/>
        <v>147469.7285</v>
      </c>
      <c r="R155" s="254">
        <f t="shared" si="123"/>
        <v>169286.7784</v>
      </c>
      <c r="S155" s="254">
        <f t="shared" si="28"/>
        <v>0</v>
      </c>
      <c r="T155" s="282"/>
      <c r="U155" s="254">
        <f t="shared" si="18"/>
        <v>370145.0102</v>
      </c>
      <c r="V155" s="254">
        <f t="shared" si="19"/>
        <v>370145.0102</v>
      </c>
      <c r="W155" s="254">
        <f t="shared" si="20"/>
        <v>613370.3682</v>
      </c>
      <c r="X155" s="258">
        <f t="shared" si="21"/>
        <v>0.6133703682</v>
      </c>
      <c r="Y155" s="334">
        <f t="shared" si="22"/>
        <v>613370.3682</v>
      </c>
      <c r="Z155" s="258">
        <f t="shared" si="23"/>
        <v>0.6133703682</v>
      </c>
      <c r="AA155" s="320"/>
      <c r="AB155" s="299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/>
      <c r="AO155" s="299"/>
      <c r="AP155" s="299"/>
      <c r="AQ155" s="299"/>
      <c r="AR155" s="299"/>
      <c r="AS155" s="299"/>
      <c r="AT155" s="299"/>
    </row>
    <row r="156" ht="19.5" customHeight="1">
      <c r="A156" s="276" t="s">
        <v>252</v>
      </c>
      <c r="B156" s="277">
        <v>55.200001</v>
      </c>
      <c r="C156" s="278">
        <v>57.349998</v>
      </c>
      <c r="D156" s="278">
        <v>51.91</v>
      </c>
      <c r="E156" s="278">
        <v>52.490002</v>
      </c>
      <c r="F156" s="278">
        <v>46.71912</v>
      </c>
      <c r="G156" s="278">
        <v>1.6668778E9</v>
      </c>
      <c r="H156" s="283" t="s">
        <v>252</v>
      </c>
      <c r="I156" s="278">
        <v>2.527188</v>
      </c>
      <c r="J156" s="278">
        <v>2.728438</v>
      </c>
      <c r="K156" s="278">
        <v>2.231563</v>
      </c>
      <c r="L156" s="278">
        <v>2.279688</v>
      </c>
      <c r="M156" s="278">
        <v>2.240086</v>
      </c>
      <c r="N156" s="278">
        <v>4.3196224E9</v>
      </c>
      <c r="O156" s="278"/>
      <c r="P156" s="254">
        <f t="shared" si="25"/>
        <v>308376.2376</v>
      </c>
      <c r="Q156" s="254">
        <f t="shared" si="122"/>
        <v>158167.8532</v>
      </c>
      <c r="R156" s="254">
        <f t="shared" si="123"/>
        <v>169286.7784</v>
      </c>
      <c r="S156" s="254">
        <f t="shared" si="28"/>
        <v>0</v>
      </c>
      <c r="T156" s="282"/>
      <c r="U156" s="254">
        <f t="shared" si="18"/>
        <v>378378.6736</v>
      </c>
      <c r="V156" s="254">
        <f t="shared" si="19"/>
        <v>378378.6736</v>
      </c>
      <c r="W156" s="254">
        <f t="shared" si="20"/>
        <v>635830.8693</v>
      </c>
      <c r="X156" s="258">
        <f t="shared" si="21"/>
        <v>0.6358308693</v>
      </c>
      <c r="Y156" s="334">
        <f t="shared" si="22"/>
        <v>635830.8693</v>
      </c>
      <c r="Z156" s="258">
        <f t="shared" si="23"/>
        <v>0.6358308693</v>
      </c>
      <c r="AA156" s="320"/>
      <c r="AB156" s="299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299"/>
      <c r="AM156" s="299"/>
      <c r="AN156" s="299"/>
      <c r="AO156" s="299"/>
      <c r="AP156" s="299"/>
      <c r="AQ156" s="299"/>
      <c r="AR156" s="299"/>
      <c r="AS156" s="299"/>
      <c r="AT156" s="299"/>
    </row>
    <row r="157" ht="19.5" customHeight="1">
      <c r="A157" s="276" t="s">
        <v>253</v>
      </c>
      <c r="B157" s="277">
        <v>52.02</v>
      </c>
      <c r="C157" s="278">
        <v>59.200001</v>
      </c>
      <c r="D157" s="278">
        <v>50.099998</v>
      </c>
      <c r="E157" s="278">
        <v>57.950001</v>
      </c>
      <c r="F157" s="278">
        <v>51.6745</v>
      </c>
      <c r="G157" s="278">
        <v>1.6167851E9</v>
      </c>
      <c r="H157" s="283" t="s">
        <v>253</v>
      </c>
      <c r="I157" s="278">
        <v>2.23875</v>
      </c>
      <c r="J157" s="278">
        <v>2.8775</v>
      </c>
      <c r="K157" s="278">
        <v>2.074063</v>
      </c>
      <c r="L157" s="278">
        <v>2.758438</v>
      </c>
      <c r="M157" s="278">
        <v>2.710519</v>
      </c>
      <c r="N157" s="278">
        <v>3.3797888E9</v>
      </c>
      <c r="O157" s="278"/>
      <c r="P157" s="254">
        <f t="shared" si="25"/>
        <v>297623.7505</v>
      </c>
      <c r="Q157" s="254">
        <f t="shared" si="122"/>
        <v>147004.6296</v>
      </c>
      <c r="R157" s="254">
        <f t="shared" si="123"/>
        <v>169286.7784</v>
      </c>
      <c r="S157" s="254">
        <f t="shared" si="28"/>
        <v>0</v>
      </c>
      <c r="T157" s="282"/>
      <c r="U157" s="254">
        <f t="shared" si="18"/>
        <v>370851.9326</v>
      </c>
      <c r="V157" s="254">
        <f t="shared" si="19"/>
        <v>370851.9326</v>
      </c>
      <c r="W157" s="254">
        <f t="shared" si="20"/>
        <v>613915.1585</v>
      </c>
      <c r="X157" s="258">
        <f t="shared" si="21"/>
        <v>0.6139151585</v>
      </c>
      <c r="Y157" s="334">
        <f t="shared" si="22"/>
        <v>613915.1585</v>
      </c>
      <c r="Z157" s="258">
        <f t="shared" si="23"/>
        <v>0.6139151585</v>
      </c>
      <c r="AA157" s="320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299"/>
      <c r="AM157" s="299"/>
      <c r="AN157" s="299"/>
      <c r="AO157" s="299"/>
      <c r="AP157" s="299"/>
      <c r="AQ157" s="299"/>
      <c r="AR157" s="299"/>
      <c r="AS157" s="299"/>
      <c r="AT157" s="299"/>
    </row>
    <row r="158" ht="19.5" customHeight="1">
      <c r="A158" s="276" t="s">
        <v>254</v>
      </c>
      <c r="B158" s="277">
        <v>56.52</v>
      </c>
      <c r="C158" s="278">
        <v>58.98</v>
      </c>
      <c r="D158" s="278">
        <v>52.869999</v>
      </c>
      <c r="E158" s="278">
        <v>56.389999</v>
      </c>
      <c r="F158" s="278">
        <v>50.283432</v>
      </c>
      <c r="G158" s="278">
        <v>1.2950705E9</v>
      </c>
      <c r="H158" s="283" t="s">
        <v>254</v>
      </c>
      <c r="I158" s="278">
        <v>2.627188</v>
      </c>
      <c r="J158" s="278">
        <v>2.851875</v>
      </c>
      <c r="K158" s="278">
        <v>2.282188</v>
      </c>
      <c r="L158" s="278">
        <v>2.587813</v>
      </c>
      <c r="M158" s="278">
        <v>2.542858</v>
      </c>
      <c r="N158" s="278">
        <v>2.5101696E9</v>
      </c>
      <c r="O158" s="278"/>
      <c r="P158" s="254">
        <f t="shared" si="25"/>
        <v>314079.202</v>
      </c>
      <c r="Q158" s="254">
        <f t="shared" si="122"/>
        <v>161756.0323</v>
      </c>
      <c r="R158" s="254">
        <f t="shared" si="123"/>
        <v>169286.7784</v>
      </c>
      <c r="S158" s="254">
        <f t="shared" si="28"/>
        <v>0</v>
      </c>
      <c r="T158" s="282"/>
      <c r="U158" s="254">
        <f t="shared" si="18"/>
        <v>382370.7486</v>
      </c>
      <c r="V158" s="254">
        <f t="shared" si="19"/>
        <v>382370.7486</v>
      </c>
      <c r="W158" s="254">
        <f t="shared" si="20"/>
        <v>645122.0126</v>
      </c>
      <c r="X158" s="258">
        <f t="shared" si="21"/>
        <v>0.6451220126</v>
      </c>
      <c r="Y158" s="334">
        <f t="shared" si="22"/>
        <v>645122.0126</v>
      </c>
      <c r="Z158" s="258">
        <f t="shared" si="23"/>
        <v>0.6451220126</v>
      </c>
      <c r="AA158" s="320"/>
      <c r="AB158" s="299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299"/>
      <c r="AM158" s="299"/>
      <c r="AN158" s="299"/>
      <c r="AO158" s="299"/>
      <c r="AP158" s="299"/>
      <c r="AQ158" s="299"/>
      <c r="AR158" s="299"/>
      <c r="AS158" s="299"/>
      <c r="AT158" s="299"/>
    </row>
    <row r="159" ht="19.5" customHeight="1">
      <c r="A159" s="276" t="s">
        <v>255</v>
      </c>
      <c r="B159" s="337">
        <v>56.380001</v>
      </c>
      <c r="C159" s="338">
        <v>57.619999</v>
      </c>
      <c r="D159" s="338">
        <v>54.169998</v>
      </c>
      <c r="E159" s="338">
        <v>55.830002</v>
      </c>
      <c r="F159" s="338">
        <v>49.784069</v>
      </c>
      <c r="G159" s="338">
        <v>1.0043616E9</v>
      </c>
      <c r="H159" s="340" t="s">
        <v>255</v>
      </c>
      <c r="I159" s="338">
        <v>2.5875</v>
      </c>
      <c r="J159" s="338">
        <v>2.701563</v>
      </c>
      <c r="K159" s="338">
        <v>2.399063</v>
      </c>
      <c r="L159" s="338">
        <v>2.545625</v>
      </c>
      <c r="M159" s="338">
        <v>2.501403</v>
      </c>
      <c r="N159" s="338">
        <v>1.9215488E9</v>
      </c>
      <c r="O159" s="338"/>
      <c r="P159" s="254">
        <f t="shared" si="25"/>
        <v>321801.9683</v>
      </c>
      <c r="Q159" s="254">
        <f t="shared" si="122"/>
        <v>170039.853</v>
      </c>
      <c r="R159" s="254">
        <f t="shared" si="123"/>
        <v>169286.7784</v>
      </c>
      <c r="S159" s="254">
        <f t="shared" si="28"/>
        <v>0</v>
      </c>
      <c r="T159" s="339">
        <f>(P159-P147)/P147</f>
        <v>0.02517028766</v>
      </c>
      <c r="U159" s="254">
        <f t="shared" si="18"/>
        <v>387776.6851</v>
      </c>
      <c r="V159" s="254">
        <f t="shared" si="19"/>
        <v>387776.6851</v>
      </c>
      <c r="W159" s="254">
        <f t="shared" si="20"/>
        <v>661128.5997</v>
      </c>
      <c r="X159" s="258">
        <f t="shared" si="21"/>
        <v>0.6611285997</v>
      </c>
      <c r="Y159" s="334">
        <f t="shared" si="22"/>
        <v>661128.5997</v>
      </c>
      <c r="Z159" s="258">
        <f t="shared" si="23"/>
        <v>0.6611285997</v>
      </c>
      <c r="AA159" s="320"/>
      <c r="AB159" s="299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299"/>
      <c r="AM159" s="299"/>
      <c r="AN159" s="299"/>
      <c r="AO159" s="299"/>
      <c r="AP159" s="299"/>
      <c r="AQ159" s="299"/>
      <c r="AR159" s="299"/>
      <c r="AS159" s="299"/>
      <c r="AT159" s="299"/>
    </row>
    <row r="160" ht="19.5" customHeight="1">
      <c r="A160" s="276" t="s">
        <v>256</v>
      </c>
      <c r="B160" s="277">
        <v>56.91</v>
      </c>
      <c r="C160" s="278">
        <v>60.860001</v>
      </c>
      <c r="D160" s="278">
        <v>56.560001</v>
      </c>
      <c r="E160" s="278">
        <v>60.529999</v>
      </c>
      <c r="F160" s="278">
        <v>54.181671</v>
      </c>
      <c r="G160" s="278">
        <v>8.288839E8</v>
      </c>
      <c r="H160" s="283" t="s">
        <v>256</v>
      </c>
      <c r="I160" s="278">
        <v>2.642188</v>
      </c>
      <c r="J160" s="278">
        <v>3.017813</v>
      </c>
      <c r="K160" s="278">
        <v>2.610625</v>
      </c>
      <c r="L160" s="278">
        <v>2.985313</v>
      </c>
      <c r="M160" s="278">
        <v>2.933453</v>
      </c>
      <c r="N160" s="278">
        <v>1.9026016E9</v>
      </c>
      <c r="O160" s="278"/>
      <c r="P160" s="254">
        <f t="shared" si="25"/>
        <v>336000.0059</v>
      </c>
      <c r="Q160" s="254">
        <f>((Q159+R159)/2)*K160/K159</f>
        <v>184625.1197</v>
      </c>
      <c r="R160" s="254">
        <f>(Q159+R159)/2</f>
        <v>169663.3157</v>
      </c>
      <c r="S160" s="254">
        <f t="shared" si="28"/>
        <v>0</v>
      </c>
      <c r="T160" s="282"/>
      <c r="U160" s="254">
        <f t="shared" si="18"/>
        <v>398076.7872</v>
      </c>
      <c r="V160" s="254">
        <f t="shared" si="19"/>
        <v>398076.7872</v>
      </c>
      <c r="W160" s="254">
        <f t="shared" si="20"/>
        <v>690288.4413</v>
      </c>
      <c r="X160" s="258">
        <f t="shared" si="21"/>
        <v>0.6902884413</v>
      </c>
      <c r="Y160" s="334">
        <f t="shared" si="22"/>
        <v>690288.4413</v>
      </c>
      <c r="Z160" s="258">
        <f t="shared" si="23"/>
        <v>0.6902884413</v>
      </c>
      <c r="AA160" s="320"/>
      <c r="AB160" s="299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299"/>
      <c r="AM160" s="299"/>
      <c r="AN160" s="299"/>
      <c r="AO160" s="299"/>
      <c r="AP160" s="299"/>
      <c r="AQ160" s="299"/>
      <c r="AR160" s="299"/>
      <c r="AS160" s="299"/>
      <c r="AT160" s="299"/>
    </row>
    <row r="161" ht="19.5" customHeight="1">
      <c r="A161" s="276" t="s">
        <v>257</v>
      </c>
      <c r="B161" s="277">
        <v>60.880001</v>
      </c>
      <c r="C161" s="278">
        <v>64.959999</v>
      </c>
      <c r="D161" s="278">
        <v>60.66</v>
      </c>
      <c r="E161" s="278">
        <v>64.410004</v>
      </c>
      <c r="F161" s="278">
        <v>57.654736</v>
      </c>
      <c r="G161" s="278">
        <v>1.0186025E9</v>
      </c>
      <c r="H161" s="283" t="s">
        <v>257</v>
      </c>
      <c r="I161" s="278">
        <v>3.016563</v>
      </c>
      <c r="J161" s="278">
        <v>3.433438</v>
      </c>
      <c r="K161" s="278">
        <v>2.99875</v>
      </c>
      <c r="L161" s="278">
        <v>3.376563</v>
      </c>
      <c r="M161" s="278">
        <v>3.317907</v>
      </c>
      <c r="N161" s="278">
        <v>2.1716416E9</v>
      </c>
      <c r="O161" s="278"/>
      <c r="P161" s="254">
        <f t="shared" si="25"/>
        <v>360356.4356</v>
      </c>
      <c r="Q161" s="254">
        <f t="shared" ref="Q161:Q171" si="124">Q160*K161/K160</f>
        <v>212073.5754</v>
      </c>
      <c r="R161" s="254">
        <f t="shared" ref="R161:R171" si="125">R160</f>
        <v>169663.3157</v>
      </c>
      <c r="S161" s="254">
        <f t="shared" si="28"/>
        <v>0</v>
      </c>
      <c r="T161" s="282"/>
      <c r="U161" s="254">
        <f t="shared" si="18"/>
        <v>415126.288</v>
      </c>
      <c r="V161" s="254">
        <f t="shared" si="19"/>
        <v>415126.288</v>
      </c>
      <c r="W161" s="254">
        <f t="shared" si="20"/>
        <v>742093.3267</v>
      </c>
      <c r="X161" s="258">
        <f t="shared" si="21"/>
        <v>0.7420933267</v>
      </c>
      <c r="Y161" s="334">
        <f t="shared" si="22"/>
        <v>742093.3267</v>
      </c>
      <c r="Z161" s="258">
        <f t="shared" si="23"/>
        <v>0.7420933267</v>
      </c>
      <c r="AA161" s="320"/>
      <c r="AB161" s="299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299"/>
      <c r="AM161" s="299"/>
      <c r="AN161" s="299"/>
      <c r="AO161" s="299"/>
      <c r="AP161" s="299"/>
      <c r="AQ161" s="299"/>
      <c r="AR161" s="299"/>
      <c r="AS161" s="299"/>
      <c r="AT161" s="299"/>
    </row>
    <row r="162" ht="19.5" customHeight="1">
      <c r="A162" s="276" t="s">
        <v>258</v>
      </c>
      <c r="B162" s="277">
        <v>64.650002</v>
      </c>
      <c r="C162" s="278">
        <v>68.510002</v>
      </c>
      <c r="D162" s="278">
        <v>63.23</v>
      </c>
      <c r="E162" s="278">
        <v>67.550003</v>
      </c>
      <c r="F162" s="278">
        <v>60.465412</v>
      </c>
      <c r="G162" s="278">
        <v>1.0700543E9</v>
      </c>
      <c r="H162" s="283" t="s">
        <v>258</v>
      </c>
      <c r="I162" s="278">
        <v>3.400625</v>
      </c>
      <c r="J162" s="278">
        <v>3.824688</v>
      </c>
      <c r="K162" s="278">
        <v>3.251875</v>
      </c>
      <c r="L162" s="278">
        <v>3.717188</v>
      </c>
      <c r="M162" s="278">
        <v>3.652614</v>
      </c>
      <c r="N162" s="278">
        <v>2.2573664E9</v>
      </c>
      <c r="O162" s="278"/>
      <c r="P162" s="254">
        <f t="shared" si="25"/>
        <v>375623.7624</v>
      </c>
      <c r="Q162" s="254">
        <f t="shared" si="124"/>
        <v>229974.7421</v>
      </c>
      <c r="R162" s="254">
        <f t="shared" si="125"/>
        <v>169663.3157</v>
      </c>
      <c r="S162" s="254">
        <f t="shared" si="28"/>
        <v>0</v>
      </c>
      <c r="T162" s="282"/>
      <c r="U162" s="254">
        <f t="shared" si="18"/>
        <v>425813.4167</v>
      </c>
      <c r="V162" s="254">
        <f t="shared" si="19"/>
        <v>425813.4167</v>
      </c>
      <c r="W162" s="254">
        <f t="shared" si="20"/>
        <v>775261.8202</v>
      </c>
      <c r="X162" s="258">
        <f t="shared" si="21"/>
        <v>0.7752618202</v>
      </c>
      <c r="Y162" s="334">
        <f t="shared" si="22"/>
        <v>775261.8202</v>
      </c>
      <c r="Z162" s="258">
        <f t="shared" si="23"/>
        <v>0.7752618202</v>
      </c>
      <c r="AA162" s="320"/>
      <c r="AB162" s="299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299"/>
      <c r="AM162" s="299"/>
      <c r="AN162" s="299"/>
      <c r="AO162" s="299"/>
      <c r="AP162" s="299"/>
      <c r="AQ162" s="299"/>
      <c r="AR162" s="299"/>
      <c r="AS162" s="299"/>
      <c r="AT162" s="299"/>
    </row>
    <row r="163" ht="19.5" customHeight="1">
      <c r="A163" s="276" t="s">
        <v>259</v>
      </c>
      <c r="B163" s="277">
        <v>67.480003</v>
      </c>
      <c r="C163" s="278">
        <v>68.550003</v>
      </c>
      <c r="D163" s="278">
        <v>64.449997</v>
      </c>
      <c r="E163" s="278">
        <v>66.760002</v>
      </c>
      <c r="F163" s="278">
        <v>59.859676</v>
      </c>
      <c r="G163" s="278">
        <v>1.0561849E9</v>
      </c>
      <c r="H163" s="283" t="s">
        <v>259</v>
      </c>
      <c r="I163" s="278">
        <v>3.70875</v>
      </c>
      <c r="J163" s="278">
        <v>3.8275</v>
      </c>
      <c r="K163" s="278">
        <v>3.377188</v>
      </c>
      <c r="L163" s="278">
        <v>3.621563</v>
      </c>
      <c r="M163" s="278">
        <v>3.55865</v>
      </c>
      <c r="N163" s="278">
        <v>2.2638368E9</v>
      </c>
      <c r="O163" s="278"/>
      <c r="P163" s="254">
        <f t="shared" si="25"/>
        <v>382871.2693</v>
      </c>
      <c r="Q163" s="254">
        <f t="shared" si="124"/>
        <v>238836.96</v>
      </c>
      <c r="R163" s="254">
        <f t="shared" si="125"/>
        <v>169663.3157</v>
      </c>
      <c r="S163" s="254">
        <f t="shared" si="28"/>
        <v>0</v>
      </c>
      <c r="T163" s="282"/>
      <c r="U163" s="254">
        <f t="shared" si="18"/>
        <v>430886.6716</v>
      </c>
      <c r="V163" s="254">
        <f t="shared" si="19"/>
        <v>430886.6716</v>
      </c>
      <c r="W163" s="254">
        <f t="shared" si="20"/>
        <v>791371.545</v>
      </c>
      <c r="X163" s="258">
        <f t="shared" si="21"/>
        <v>0.791371545</v>
      </c>
      <c r="Y163" s="334">
        <f t="shared" si="22"/>
        <v>791371.545</v>
      </c>
      <c r="Z163" s="258">
        <f t="shared" si="23"/>
        <v>0.791371545</v>
      </c>
      <c r="AA163" s="320"/>
      <c r="AB163" s="299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299"/>
      <c r="AM163" s="299"/>
      <c r="AN163" s="299"/>
      <c r="AO163" s="299"/>
      <c r="AP163" s="299"/>
      <c r="AQ163" s="299"/>
      <c r="AR163" s="299"/>
      <c r="AS163" s="299"/>
      <c r="AT163" s="299"/>
    </row>
    <row r="164" ht="19.5" customHeight="1">
      <c r="A164" s="276" t="s">
        <v>260</v>
      </c>
      <c r="B164" s="277">
        <v>66.690002</v>
      </c>
      <c r="C164" s="278">
        <v>67.629997</v>
      </c>
      <c r="D164" s="278">
        <v>60.759998</v>
      </c>
      <c r="E164" s="278">
        <v>62.060001</v>
      </c>
      <c r="F164" s="278">
        <v>55.645493</v>
      </c>
      <c r="G164" s="278">
        <v>1.3003288E9</v>
      </c>
      <c r="H164" s="283" t="s">
        <v>260</v>
      </c>
      <c r="I164" s="278">
        <v>3.610938</v>
      </c>
      <c r="J164" s="278">
        <v>3.712813</v>
      </c>
      <c r="K164" s="278">
        <v>2.908125</v>
      </c>
      <c r="L164" s="278">
        <v>3.116875</v>
      </c>
      <c r="M164" s="278">
        <v>3.062729</v>
      </c>
      <c r="N164" s="278">
        <v>1.6379808E9</v>
      </c>
      <c r="O164" s="278"/>
      <c r="P164" s="254">
        <f t="shared" si="25"/>
        <v>360950.4832</v>
      </c>
      <c r="Q164" s="254">
        <f t="shared" si="124"/>
        <v>205664.5157</v>
      </c>
      <c r="R164" s="254">
        <f t="shared" si="125"/>
        <v>169663.3157</v>
      </c>
      <c r="S164" s="254">
        <f t="shared" si="28"/>
        <v>0</v>
      </c>
      <c r="T164" s="282"/>
      <c r="U164" s="254">
        <f t="shared" si="18"/>
        <v>415542.1213</v>
      </c>
      <c r="V164" s="254">
        <f t="shared" si="19"/>
        <v>415542.1213</v>
      </c>
      <c r="W164" s="254">
        <f t="shared" si="20"/>
        <v>736278.3145</v>
      </c>
      <c r="X164" s="258">
        <f t="shared" si="21"/>
        <v>0.7362783145</v>
      </c>
      <c r="Y164" s="334">
        <f t="shared" si="22"/>
        <v>736278.3145</v>
      </c>
      <c r="Z164" s="258">
        <f t="shared" si="23"/>
        <v>0.7362783145</v>
      </c>
      <c r="AA164" s="320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299"/>
      <c r="AM164" s="299"/>
      <c r="AN164" s="299"/>
      <c r="AO164" s="299"/>
      <c r="AP164" s="299"/>
      <c r="AQ164" s="299"/>
      <c r="AR164" s="299"/>
      <c r="AS164" s="299"/>
      <c r="AT164" s="299"/>
    </row>
    <row r="165" ht="19.5" customHeight="1">
      <c r="A165" s="276" t="s">
        <v>261</v>
      </c>
      <c r="B165" s="277">
        <v>60.939999</v>
      </c>
      <c r="C165" s="278">
        <v>64.57</v>
      </c>
      <c r="D165" s="278">
        <v>60.040001</v>
      </c>
      <c r="E165" s="278">
        <v>64.160004</v>
      </c>
      <c r="F165" s="278">
        <v>57.528454</v>
      </c>
      <c r="G165" s="278">
        <v>9.738152E8</v>
      </c>
      <c r="H165" s="283" t="s">
        <v>261</v>
      </c>
      <c r="I165" s="278">
        <v>3.0075</v>
      </c>
      <c r="J165" s="278">
        <v>3.379375</v>
      </c>
      <c r="K165" s="278">
        <v>2.91375</v>
      </c>
      <c r="L165" s="278">
        <v>3.3275</v>
      </c>
      <c r="M165" s="278">
        <v>3.269695</v>
      </c>
      <c r="N165" s="278">
        <v>1.1723376E9</v>
      </c>
      <c r="O165" s="278"/>
      <c r="P165" s="254">
        <f t="shared" si="25"/>
        <v>356673.2733</v>
      </c>
      <c r="Q165" s="254">
        <f t="shared" si="124"/>
        <v>206062.3194</v>
      </c>
      <c r="R165" s="254">
        <f t="shared" si="125"/>
        <v>169663.3157</v>
      </c>
      <c r="S165" s="254">
        <f t="shared" si="28"/>
        <v>0</v>
      </c>
      <c r="T165" s="282"/>
      <c r="U165" s="254">
        <f t="shared" si="18"/>
        <v>412548.0744</v>
      </c>
      <c r="V165" s="254">
        <f t="shared" si="19"/>
        <v>412548.0744</v>
      </c>
      <c r="W165" s="254">
        <f t="shared" si="20"/>
        <v>732398.9083</v>
      </c>
      <c r="X165" s="258">
        <f t="shared" si="21"/>
        <v>0.7323989083</v>
      </c>
      <c r="Y165" s="334">
        <f t="shared" si="22"/>
        <v>732398.9083</v>
      </c>
      <c r="Z165" s="258">
        <f t="shared" si="23"/>
        <v>0.7323989083</v>
      </c>
      <c r="AA165" s="320"/>
      <c r="AB165" s="299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299"/>
      <c r="AM165" s="299"/>
      <c r="AN165" s="299"/>
      <c r="AO165" s="299"/>
      <c r="AP165" s="299"/>
      <c r="AQ165" s="299"/>
      <c r="AR165" s="299"/>
      <c r="AS165" s="299"/>
      <c r="AT165" s="299"/>
    </row>
    <row r="166" ht="19.5" customHeight="1">
      <c r="A166" s="276" t="s">
        <v>262</v>
      </c>
      <c r="B166" s="277">
        <v>64.25</v>
      </c>
      <c r="C166" s="278">
        <v>65.309998</v>
      </c>
      <c r="D166" s="278">
        <v>61.860001</v>
      </c>
      <c r="E166" s="278">
        <v>64.800003</v>
      </c>
      <c r="F166" s="278">
        <v>58.235828</v>
      </c>
      <c r="G166" s="278">
        <v>8.608051E8</v>
      </c>
      <c r="H166" s="283" t="s">
        <v>262</v>
      </c>
      <c r="I166" s="278">
        <v>3.3375</v>
      </c>
      <c r="J166" s="278">
        <v>3.443125</v>
      </c>
      <c r="K166" s="278">
        <v>3.091875</v>
      </c>
      <c r="L166" s="278">
        <v>3.381875</v>
      </c>
      <c r="M166" s="278">
        <v>3.323126</v>
      </c>
      <c r="N166" s="278">
        <v>1.2018048E9</v>
      </c>
      <c r="O166" s="278"/>
      <c r="P166" s="254">
        <f t="shared" si="25"/>
        <v>367485.1545</v>
      </c>
      <c r="Q166" s="254">
        <f t="shared" si="124"/>
        <v>218659.4367</v>
      </c>
      <c r="R166" s="254">
        <f t="shared" si="125"/>
        <v>169663.3157</v>
      </c>
      <c r="S166" s="254">
        <f t="shared" si="28"/>
        <v>0</v>
      </c>
      <c r="T166" s="282"/>
      <c r="U166" s="254">
        <f t="shared" si="18"/>
        <v>420116.3912</v>
      </c>
      <c r="V166" s="254">
        <f t="shared" si="19"/>
        <v>420116.3912</v>
      </c>
      <c r="W166" s="254">
        <f t="shared" si="20"/>
        <v>755807.9069</v>
      </c>
      <c r="X166" s="258">
        <f t="shared" si="21"/>
        <v>0.7558079069</v>
      </c>
      <c r="Y166" s="334">
        <f t="shared" si="22"/>
        <v>755807.9069</v>
      </c>
      <c r="Z166" s="258">
        <f t="shared" si="23"/>
        <v>0.7558079069</v>
      </c>
      <c r="AA166" s="320"/>
      <c r="AB166" s="299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299"/>
      <c r="AM166" s="299"/>
      <c r="AN166" s="299"/>
      <c r="AO166" s="299"/>
      <c r="AP166" s="299"/>
      <c r="AQ166" s="299"/>
      <c r="AR166" s="299"/>
      <c r="AS166" s="299"/>
      <c r="AT166" s="299"/>
    </row>
    <row r="167" ht="19.5" customHeight="1">
      <c r="A167" s="276" t="s">
        <v>263</v>
      </c>
      <c r="B167" s="277">
        <v>65.260002</v>
      </c>
      <c r="C167" s="278">
        <v>68.879997</v>
      </c>
      <c r="D167" s="278">
        <v>63.91</v>
      </c>
      <c r="E167" s="278">
        <v>68.160004</v>
      </c>
      <c r="F167" s="278">
        <v>61.255489</v>
      </c>
      <c r="G167" s="278">
        <v>6.798662E8</v>
      </c>
      <c r="H167" s="283" t="s">
        <v>263</v>
      </c>
      <c r="I167" s="278">
        <v>3.43375</v>
      </c>
      <c r="J167" s="278">
        <v>3.820625</v>
      </c>
      <c r="K167" s="278">
        <v>3.293125</v>
      </c>
      <c r="L167" s="278">
        <v>3.741875</v>
      </c>
      <c r="M167" s="278">
        <v>3.676871</v>
      </c>
      <c r="N167" s="278">
        <v>9.327584E8</v>
      </c>
      <c r="O167" s="278"/>
      <c r="P167" s="254">
        <f t="shared" si="25"/>
        <v>379663.3663</v>
      </c>
      <c r="Q167" s="254">
        <f t="shared" si="124"/>
        <v>232891.9693</v>
      </c>
      <c r="R167" s="254">
        <f t="shared" si="125"/>
        <v>169663.3157</v>
      </c>
      <c r="S167" s="254">
        <f t="shared" si="28"/>
        <v>0</v>
      </c>
      <c r="T167" s="282"/>
      <c r="U167" s="254">
        <f t="shared" si="18"/>
        <v>428641.1395</v>
      </c>
      <c r="V167" s="254">
        <f t="shared" si="19"/>
        <v>428641.1395</v>
      </c>
      <c r="W167" s="254">
        <f t="shared" si="20"/>
        <v>782218.6513</v>
      </c>
      <c r="X167" s="258">
        <f t="shared" si="21"/>
        <v>0.7822186513</v>
      </c>
      <c r="Y167" s="334">
        <f t="shared" si="22"/>
        <v>782218.6513</v>
      </c>
      <c r="Z167" s="258">
        <f t="shared" si="23"/>
        <v>0.7822186513</v>
      </c>
      <c r="AA167" s="320"/>
      <c r="AB167" s="299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299"/>
      <c r="AM167" s="299"/>
      <c r="AN167" s="299"/>
      <c r="AO167" s="299"/>
      <c r="AP167" s="299"/>
      <c r="AQ167" s="299"/>
      <c r="AR167" s="299"/>
      <c r="AS167" s="299"/>
      <c r="AT167" s="299"/>
    </row>
    <row r="168" ht="19.5" customHeight="1">
      <c r="A168" s="276" t="s">
        <v>264</v>
      </c>
      <c r="B168" s="277">
        <v>68.029999</v>
      </c>
      <c r="C168" s="278">
        <v>70.580002</v>
      </c>
      <c r="D168" s="278">
        <v>67.419998</v>
      </c>
      <c r="E168" s="278">
        <v>68.57</v>
      </c>
      <c r="F168" s="278">
        <v>61.623928</v>
      </c>
      <c r="G168" s="278">
        <v>6.395219E8</v>
      </c>
      <c r="H168" s="283" t="s">
        <v>264</v>
      </c>
      <c r="I168" s="278">
        <v>3.729375</v>
      </c>
      <c r="J168" s="278">
        <v>4.0225</v>
      </c>
      <c r="K168" s="278">
        <v>3.65875</v>
      </c>
      <c r="L168" s="278">
        <v>3.801875</v>
      </c>
      <c r="M168" s="278">
        <v>3.735829</v>
      </c>
      <c r="N168" s="278">
        <v>6.999328E8</v>
      </c>
      <c r="O168" s="278"/>
      <c r="P168" s="254">
        <f t="shared" si="25"/>
        <v>400514.8396</v>
      </c>
      <c r="Q168" s="254">
        <f t="shared" si="124"/>
        <v>258749.2101</v>
      </c>
      <c r="R168" s="254">
        <f t="shared" si="125"/>
        <v>169663.3157</v>
      </c>
      <c r="S168" s="254">
        <f t="shared" si="28"/>
        <v>0</v>
      </c>
      <c r="T168" s="282"/>
      <c r="U168" s="254">
        <f t="shared" si="18"/>
        <v>443237.1708</v>
      </c>
      <c r="V168" s="254">
        <f t="shared" si="19"/>
        <v>443237.1708</v>
      </c>
      <c r="W168" s="254">
        <f t="shared" si="20"/>
        <v>828927.3654</v>
      </c>
      <c r="X168" s="258">
        <f t="shared" si="21"/>
        <v>0.8289273654</v>
      </c>
      <c r="Y168" s="334">
        <f t="shared" si="22"/>
        <v>828927.3654</v>
      </c>
      <c r="Z168" s="258">
        <f t="shared" si="23"/>
        <v>0.8289273654</v>
      </c>
      <c r="AA168" s="320"/>
      <c r="AB168" s="299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299"/>
      <c r="AM168" s="299"/>
      <c r="AN168" s="299"/>
      <c r="AO168" s="299"/>
      <c r="AP168" s="299"/>
      <c r="AQ168" s="299"/>
      <c r="AR168" s="299"/>
      <c r="AS168" s="299"/>
      <c r="AT168" s="299"/>
    </row>
    <row r="169" ht="19.5" customHeight="1">
      <c r="A169" s="276" t="s">
        <v>265</v>
      </c>
      <c r="B169" s="277">
        <v>68.900002</v>
      </c>
      <c r="C169" s="278">
        <v>69.800003</v>
      </c>
      <c r="D169" s="278">
        <v>64.650002</v>
      </c>
      <c r="E169" s="278">
        <v>64.949997</v>
      </c>
      <c r="F169" s="278">
        <v>58.537086</v>
      </c>
      <c r="G169" s="278">
        <v>8.631242E8</v>
      </c>
      <c r="H169" s="283" t="s">
        <v>265</v>
      </c>
      <c r="I169" s="278">
        <v>3.8375</v>
      </c>
      <c r="J169" s="278">
        <v>3.93375</v>
      </c>
      <c r="K169" s="278">
        <v>3.369375</v>
      </c>
      <c r="L169" s="278">
        <v>3.398125</v>
      </c>
      <c r="M169" s="278">
        <v>3.339093</v>
      </c>
      <c r="N169" s="278">
        <v>1.0152896E9</v>
      </c>
      <c r="O169" s="278"/>
      <c r="P169" s="254">
        <f t="shared" si="25"/>
        <v>384059.4178</v>
      </c>
      <c r="Q169" s="254">
        <f t="shared" si="124"/>
        <v>238284.4195</v>
      </c>
      <c r="R169" s="254">
        <f t="shared" si="125"/>
        <v>169663.3157</v>
      </c>
      <c r="S169" s="254">
        <f t="shared" si="28"/>
        <v>0</v>
      </c>
      <c r="T169" s="282"/>
      <c r="U169" s="254">
        <f t="shared" si="18"/>
        <v>431718.3755</v>
      </c>
      <c r="V169" s="254">
        <f t="shared" si="19"/>
        <v>431718.3755</v>
      </c>
      <c r="W169" s="254">
        <f t="shared" si="20"/>
        <v>792007.153</v>
      </c>
      <c r="X169" s="258">
        <f t="shared" si="21"/>
        <v>0.792007153</v>
      </c>
      <c r="Y169" s="334">
        <f t="shared" si="22"/>
        <v>792007.153</v>
      </c>
      <c r="Z169" s="258">
        <f t="shared" si="23"/>
        <v>0.792007153</v>
      </c>
      <c r="AA169" s="320"/>
      <c r="AB169" s="299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299"/>
      <c r="AM169" s="299"/>
      <c r="AN169" s="299"/>
      <c r="AO169" s="299"/>
      <c r="AP169" s="299"/>
      <c r="AQ169" s="299"/>
      <c r="AR169" s="299"/>
      <c r="AS169" s="299"/>
      <c r="AT169" s="299"/>
    </row>
    <row r="170" ht="19.5" customHeight="1">
      <c r="A170" s="276" t="s">
        <v>266</v>
      </c>
      <c r="B170" s="277">
        <v>65.360001</v>
      </c>
      <c r="C170" s="278">
        <v>66.209999</v>
      </c>
      <c r="D170" s="278">
        <v>61.310001</v>
      </c>
      <c r="E170" s="278">
        <v>65.800003</v>
      </c>
      <c r="F170" s="278">
        <v>59.303185</v>
      </c>
      <c r="G170" s="278">
        <v>9.017839E8</v>
      </c>
      <c r="H170" s="283" t="s">
        <v>266</v>
      </c>
      <c r="I170" s="278">
        <v>3.439375</v>
      </c>
      <c r="J170" s="278">
        <v>3.53125</v>
      </c>
      <c r="K170" s="278">
        <v>3.02125</v>
      </c>
      <c r="L170" s="278">
        <v>3.48</v>
      </c>
      <c r="M170" s="278">
        <v>3.419546</v>
      </c>
      <c r="N170" s="278">
        <v>1.1633408E9</v>
      </c>
      <c r="O170" s="278"/>
      <c r="P170" s="254">
        <f t="shared" si="25"/>
        <v>364217.8277</v>
      </c>
      <c r="Q170" s="254">
        <f t="shared" si="124"/>
        <v>213664.7902</v>
      </c>
      <c r="R170" s="254">
        <f t="shared" si="125"/>
        <v>169663.3157</v>
      </c>
      <c r="S170" s="254">
        <f t="shared" si="28"/>
        <v>0</v>
      </c>
      <c r="T170" s="282"/>
      <c r="U170" s="254">
        <f t="shared" si="18"/>
        <v>417829.2625</v>
      </c>
      <c r="V170" s="254">
        <f t="shared" si="19"/>
        <v>417829.2625</v>
      </c>
      <c r="W170" s="254">
        <f t="shared" si="20"/>
        <v>747545.9336</v>
      </c>
      <c r="X170" s="258">
        <f t="shared" si="21"/>
        <v>0.7475459336</v>
      </c>
      <c r="Y170" s="334">
        <f t="shared" si="22"/>
        <v>747545.9336</v>
      </c>
      <c r="Z170" s="258">
        <f t="shared" si="23"/>
        <v>0.7475459336</v>
      </c>
      <c r="AA170" s="320"/>
      <c r="AB170" s="299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299"/>
      <c r="AM170" s="299"/>
      <c r="AN170" s="299"/>
      <c r="AO170" s="299"/>
      <c r="AP170" s="299"/>
      <c r="AQ170" s="299"/>
      <c r="AR170" s="299"/>
      <c r="AS170" s="299"/>
      <c r="AT170" s="299"/>
    </row>
    <row r="171" ht="19.5" customHeight="1">
      <c r="A171" s="276" t="s">
        <v>267</v>
      </c>
      <c r="B171" s="337">
        <v>66.309998</v>
      </c>
      <c r="C171" s="338">
        <v>66.760002</v>
      </c>
      <c r="D171" s="338">
        <v>63.580002</v>
      </c>
      <c r="E171" s="338">
        <v>65.129997</v>
      </c>
      <c r="F171" s="338">
        <v>58.699341</v>
      </c>
      <c r="G171" s="338">
        <v>8.15856E8</v>
      </c>
      <c r="H171" s="340" t="s">
        <v>267</v>
      </c>
      <c r="I171" s="338">
        <v>3.5325</v>
      </c>
      <c r="J171" s="338">
        <v>3.575</v>
      </c>
      <c r="K171" s="338">
        <v>3.271875</v>
      </c>
      <c r="L171" s="338">
        <v>3.425625</v>
      </c>
      <c r="M171" s="338">
        <v>3.366116</v>
      </c>
      <c r="N171" s="338">
        <v>9.62888E8</v>
      </c>
      <c r="O171" s="338"/>
      <c r="P171" s="254">
        <f t="shared" si="25"/>
        <v>377702.9822</v>
      </c>
      <c r="Q171" s="254">
        <f t="shared" si="124"/>
        <v>231389.1553</v>
      </c>
      <c r="R171" s="254">
        <f t="shared" si="125"/>
        <v>169663.3157</v>
      </c>
      <c r="S171" s="254">
        <f t="shared" si="28"/>
        <v>0</v>
      </c>
      <c r="T171" s="339">
        <f>(P171-P159)/P159</f>
        <v>0.1737124672</v>
      </c>
      <c r="U171" s="254">
        <f t="shared" si="18"/>
        <v>427268.8706</v>
      </c>
      <c r="V171" s="254">
        <f t="shared" si="19"/>
        <v>427268.8706</v>
      </c>
      <c r="W171" s="254">
        <f t="shared" si="20"/>
        <v>778755.4532</v>
      </c>
      <c r="X171" s="258">
        <f t="shared" si="21"/>
        <v>0.7787554532</v>
      </c>
      <c r="Y171" s="334">
        <f t="shared" si="22"/>
        <v>778755.4532</v>
      </c>
      <c r="Z171" s="258">
        <f t="shared" si="23"/>
        <v>0.7787554532</v>
      </c>
      <c r="AA171" s="320"/>
      <c r="AB171" s="299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299"/>
      <c r="AM171" s="299"/>
      <c r="AN171" s="299"/>
      <c r="AO171" s="299"/>
      <c r="AP171" s="299"/>
      <c r="AQ171" s="299"/>
      <c r="AR171" s="299"/>
      <c r="AS171" s="299"/>
      <c r="AT171" s="299"/>
    </row>
    <row r="172" ht="19.5" customHeight="1">
      <c r="A172" s="276" t="s">
        <v>268</v>
      </c>
      <c r="B172" s="277">
        <v>66.730003</v>
      </c>
      <c r="C172" s="278">
        <v>67.790001</v>
      </c>
      <c r="D172" s="278">
        <v>66.169998</v>
      </c>
      <c r="E172" s="278">
        <v>66.870003</v>
      </c>
      <c r="F172" s="278">
        <v>60.603191</v>
      </c>
      <c r="G172" s="278">
        <v>7.418367E8</v>
      </c>
      <c r="H172" s="283" t="s">
        <v>268</v>
      </c>
      <c r="I172" s="278">
        <v>3.596875</v>
      </c>
      <c r="J172" s="278">
        <v>3.71</v>
      </c>
      <c r="K172" s="278">
        <v>3.53875</v>
      </c>
      <c r="L172" s="278">
        <v>3.6075</v>
      </c>
      <c r="M172" s="278">
        <v>3.550136</v>
      </c>
      <c r="N172" s="278">
        <v>8.87544E8</v>
      </c>
      <c r="O172" s="278"/>
      <c r="P172" s="254">
        <f t="shared" si="25"/>
        <v>393089.097</v>
      </c>
      <c r="Q172" s="254">
        <f>((Q171+R171)/2)*K172/K171</f>
        <v>216882.4346</v>
      </c>
      <c r="R172" s="254">
        <f>(Q171+R171)/2</f>
        <v>200526.2355</v>
      </c>
      <c r="S172" s="254">
        <f t="shared" si="28"/>
        <v>0</v>
      </c>
      <c r="T172" s="282"/>
      <c r="U172" s="254">
        <f t="shared" si="18"/>
        <v>467667.554</v>
      </c>
      <c r="V172" s="254">
        <f t="shared" si="19"/>
        <v>467667.554</v>
      </c>
      <c r="W172" s="254">
        <f t="shared" si="20"/>
        <v>810497.7672</v>
      </c>
      <c r="X172" s="258">
        <f t="shared" si="21"/>
        <v>0.8104977672</v>
      </c>
      <c r="Y172" s="334">
        <f t="shared" si="22"/>
        <v>810497.7672</v>
      </c>
      <c r="Z172" s="258">
        <f t="shared" si="23"/>
        <v>0.8104977672</v>
      </c>
      <c r="AA172" s="320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299"/>
      <c r="AR172" s="299"/>
      <c r="AS172" s="299"/>
      <c r="AT172" s="299"/>
    </row>
    <row r="173" ht="19.5" customHeight="1">
      <c r="A173" s="276" t="s">
        <v>269</v>
      </c>
      <c r="B173" s="277">
        <v>67.339996</v>
      </c>
      <c r="C173" s="278">
        <v>68.260002</v>
      </c>
      <c r="D173" s="278">
        <v>65.959999</v>
      </c>
      <c r="E173" s="278">
        <v>67.099998</v>
      </c>
      <c r="F173" s="278">
        <v>60.811634</v>
      </c>
      <c r="G173" s="278">
        <v>6.565621E8</v>
      </c>
      <c r="H173" s="283" t="s">
        <v>269</v>
      </c>
      <c r="I173" s="278">
        <v>3.66</v>
      </c>
      <c r="J173" s="278">
        <v>3.754375</v>
      </c>
      <c r="K173" s="278">
        <v>3.504375</v>
      </c>
      <c r="L173" s="278">
        <v>3.625</v>
      </c>
      <c r="M173" s="278">
        <v>3.567357</v>
      </c>
      <c r="N173" s="278">
        <v>7.831952E8</v>
      </c>
      <c r="O173" s="278"/>
      <c r="P173" s="254">
        <f t="shared" si="25"/>
        <v>391841.5782</v>
      </c>
      <c r="Q173" s="254">
        <f t="shared" ref="Q173:Q183" si="126">Q172*K173/K172</f>
        <v>214775.6643</v>
      </c>
      <c r="R173" s="254">
        <f t="shared" ref="R173:R183" si="127">R172</f>
        <v>200526.2355</v>
      </c>
      <c r="S173" s="254">
        <f t="shared" si="28"/>
        <v>0</v>
      </c>
      <c r="T173" s="282"/>
      <c r="U173" s="254">
        <f t="shared" si="18"/>
        <v>466794.2908</v>
      </c>
      <c r="V173" s="254">
        <f t="shared" si="19"/>
        <v>466794.2908</v>
      </c>
      <c r="W173" s="254">
        <f t="shared" si="20"/>
        <v>807143.478</v>
      </c>
      <c r="X173" s="258">
        <f t="shared" si="21"/>
        <v>0.807143478</v>
      </c>
      <c r="Y173" s="334">
        <f t="shared" si="22"/>
        <v>807143.478</v>
      </c>
      <c r="Z173" s="258">
        <f t="shared" si="23"/>
        <v>0.807143478</v>
      </c>
      <c r="AA173" s="320"/>
      <c r="AB173" s="299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299"/>
      <c r="AR173" s="299"/>
      <c r="AS173" s="299"/>
      <c r="AT173" s="299"/>
    </row>
    <row r="174" ht="19.5" customHeight="1">
      <c r="A174" s="276" t="s">
        <v>270</v>
      </c>
      <c r="B174" s="277">
        <v>66.870003</v>
      </c>
      <c r="C174" s="278">
        <v>69.059998</v>
      </c>
      <c r="D174" s="278">
        <v>66.540001</v>
      </c>
      <c r="E174" s="278">
        <v>68.970001</v>
      </c>
      <c r="F174" s="278">
        <v>62.506378</v>
      </c>
      <c r="G174" s="278">
        <v>5.579793E8</v>
      </c>
      <c r="H174" s="283" t="s">
        <v>270</v>
      </c>
      <c r="I174" s="278">
        <v>3.600625</v>
      </c>
      <c r="J174" s="278">
        <v>3.843125</v>
      </c>
      <c r="K174" s="278">
        <v>3.565</v>
      </c>
      <c r="L174" s="278">
        <v>3.836875</v>
      </c>
      <c r="M174" s="278">
        <v>3.775863</v>
      </c>
      <c r="N174" s="278">
        <v>6.32136E8</v>
      </c>
      <c r="O174" s="278"/>
      <c r="P174" s="254">
        <f t="shared" si="25"/>
        <v>395287.1347</v>
      </c>
      <c r="Q174" s="254">
        <f t="shared" si="126"/>
        <v>218491.2411</v>
      </c>
      <c r="R174" s="254">
        <f t="shared" si="127"/>
        <v>200526.2355</v>
      </c>
      <c r="S174" s="254">
        <f t="shared" si="28"/>
        <v>0</v>
      </c>
      <c r="T174" s="282"/>
      <c r="U174" s="254">
        <f t="shared" si="18"/>
        <v>469206.1803</v>
      </c>
      <c r="V174" s="254">
        <f t="shared" si="19"/>
        <v>469206.1803</v>
      </c>
      <c r="W174" s="254">
        <f t="shared" si="20"/>
        <v>814304.6113</v>
      </c>
      <c r="X174" s="258">
        <f t="shared" si="21"/>
        <v>0.8143046113</v>
      </c>
      <c r="Y174" s="334">
        <f t="shared" si="22"/>
        <v>814304.6113</v>
      </c>
      <c r="Z174" s="258">
        <f t="shared" si="23"/>
        <v>0.8143046113</v>
      </c>
      <c r="AA174" s="320"/>
      <c r="AB174" s="299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299"/>
      <c r="AR174" s="299"/>
      <c r="AS174" s="299"/>
      <c r="AT174" s="299"/>
    </row>
    <row r="175" ht="19.5" customHeight="1">
      <c r="A175" s="276" t="s">
        <v>271</v>
      </c>
      <c r="B175" s="277">
        <v>69.019997</v>
      </c>
      <c r="C175" s="278">
        <v>70.730003</v>
      </c>
      <c r="D175" s="278">
        <v>66.879997</v>
      </c>
      <c r="E175" s="278">
        <v>70.720001</v>
      </c>
      <c r="F175" s="278">
        <v>64.2407</v>
      </c>
      <c r="G175" s="278">
        <v>8.355377E8</v>
      </c>
      <c r="H175" s="283" t="s">
        <v>271</v>
      </c>
      <c r="I175" s="278">
        <v>3.84</v>
      </c>
      <c r="J175" s="278">
        <v>4.019375</v>
      </c>
      <c r="K175" s="278">
        <v>3.59625</v>
      </c>
      <c r="L175" s="278">
        <v>4.015625</v>
      </c>
      <c r="M175" s="278">
        <v>3.960384</v>
      </c>
      <c r="N175" s="278">
        <v>8.536224E8</v>
      </c>
      <c r="O175" s="278"/>
      <c r="P175" s="254">
        <f t="shared" si="25"/>
        <v>397306.9129</v>
      </c>
      <c r="Q175" s="254">
        <f t="shared" si="126"/>
        <v>220406.4869</v>
      </c>
      <c r="R175" s="254">
        <f t="shared" si="127"/>
        <v>200526.2355</v>
      </c>
      <c r="S175" s="254">
        <f t="shared" si="28"/>
        <v>0</v>
      </c>
      <c r="T175" s="282"/>
      <c r="U175" s="254">
        <f t="shared" si="18"/>
        <v>470620.0251</v>
      </c>
      <c r="V175" s="254">
        <f t="shared" si="19"/>
        <v>470620.0251</v>
      </c>
      <c r="W175" s="254">
        <f t="shared" si="20"/>
        <v>818239.6353</v>
      </c>
      <c r="X175" s="258">
        <f t="shared" si="21"/>
        <v>0.8182396353</v>
      </c>
      <c r="Y175" s="334">
        <f t="shared" si="22"/>
        <v>818239.6353</v>
      </c>
      <c r="Z175" s="258">
        <f t="shared" si="23"/>
        <v>0.8182396353</v>
      </c>
      <c r="AA175" s="320"/>
      <c r="AB175" s="299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299"/>
      <c r="AM175" s="299"/>
      <c r="AN175" s="299"/>
      <c r="AO175" s="299"/>
      <c r="AP175" s="299"/>
      <c r="AQ175" s="299"/>
      <c r="AR175" s="299"/>
      <c r="AS175" s="299"/>
      <c r="AT175" s="299"/>
    </row>
    <row r="176" ht="19.5" customHeight="1">
      <c r="A176" s="276" t="s">
        <v>272</v>
      </c>
      <c r="B176" s="277">
        <v>70.739998</v>
      </c>
      <c r="C176" s="278">
        <v>74.949997</v>
      </c>
      <c r="D176" s="278">
        <v>70.25</v>
      </c>
      <c r="E176" s="278">
        <v>73.25</v>
      </c>
      <c r="F176" s="278">
        <v>66.538933</v>
      </c>
      <c r="G176" s="278">
        <v>6.804142E8</v>
      </c>
      <c r="H176" s="283" t="s">
        <v>272</v>
      </c>
      <c r="I176" s="278">
        <v>4.019375</v>
      </c>
      <c r="J176" s="278">
        <v>4.5075</v>
      </c>
      <c r="K176" s="278">
        <v>3.965</v>
      </c>
      <c r="L176" s="278">
        <v>4.30125</v>
      </c>
      <c r="M176" s="278">
        <v>4.242079</v>
      </c>
      <c r="N176" s="278">
        <v>7.738592E8</v>
      </c>
      <c r="O176" s="278"/>
      <c r="P176" s="254">
        <f t="shared" si="25"/>
        <v>417326.7327</v>
      </c>
      <c r="Q176" s="254">
        <f t="shared" si="126"/>
        <v>243006.3874</v>
      </c>
      <c r="R176" s="254">
        <f t="shared" si="127"/>
        <v>200526.2355</v>
      </c>
      <c r="S176" s="254">
        <f t="shared" si="28"/>
        <v>0</v>
      </c>
      <c r="T176" s="282"/>
      <c r="U176" s="254">
        <f t="shared" si="18"/>
        <v>484633.8989</v>
      </c>
      <c r="V176" s="254">
        <f t="shared" si="19"/>
        <v>484633.8989</v>
      </c>
      <c r="W176" s="254">
        <f t="shared" si="20"/>
        <v>860859.3556</v>
      </c>
      <c r="X176" s="258">
        <f t="shared" si="21"/>
        <v>0.8608593556</v>
      </c>
      <c r="Y176" s="334">
        <f t="shared" si="22"/>
        <v>860859.3556</v>
      </c>
      <c r="Z176" s="258">
        <f t="shared" si="23"/>
        <v>0.8608593556</v>
      </c>
      <c r="AA176" s="320"/>
      <c r="AB176" s="299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299"/>
      <c r="AM176" s="299"/>
      <c r="AN176" s="299"/>
      <c r="AO176" s="299"/>
      <c r="AP176" s="299"/>
      <c r="AQ176" s="299"/>
      <c r="AR176" s="299"/>
      <c r="AS176" s="299"/>
      <c r="AT176" s="299"/>
    </row>
    <row r="177" ht="19.5" customHeight="1">
      <c r="A177" s="276" t="s">
        <v>273</v>
      </c>
      <c r="B177" s="277">
        <v>73.260002</v>
      </c>
      <c r="C177" s="278">
        <v>73.82</v>
      </c>
      <c r="D177" s="278">
        <v>69.150002</v>
      </c>
      <c r="E177" s="278">
        <v>71.269997</v>
      </c>
      <c r="F177" s="278">
        <v>64.740334</v>
      </c>
      <c r="G177" s="278">
        <v>7.485616E8</v>
      </c>
      <c r="H177" s="283" t="s">
        <v>273</v>
      </c>
      <c r="I177" s="278">
        <v>4.30875</v>
      </c>
      <c r="J177" s="278">
        <v>4.37</v>
      </c>
      <c r="K177" s="278">
        <v>3.84875</v>
      </c>
      <c r="L177" s="278">
        <v>4.07875</v>
      </c>
      <c r="M177" s="278">
        <v>4.022641</v>
      </c>
      <c r="N177" s="278">
        <v>8.854848E8</v>
      </c>
      <c r="O177" s="278"/>
      <c r="P177" s="254">
        <f t="shared" si="25"/>
        <v>410792.0911</v>
      </c>
      <c r="Q177" s="254">
        <f t="shared" si="126"/>
        <v>235881.673</v>
      </c>
      <c r="R177" s="254">
        <f t="shared" si="127"/>
        <v>200526.2355</v>
      </c>
      <c r="S177" s="254">
        <f t="shared" si="28"/>
        <v>0</v>
      </c>
      <c r="T177" s="282"/>
      <c r="U177" s="254">
        <f t="shared" si="18"/>
        <v>480059.6498</v>
      </c>
      <c r="V177" s="254">
        <f t="shared" si="19"/>
        <v>480059.6498</v>
      </c>
      <c r="W177" s="254">
        <f t="shared" si="20"/>
        <v>847199.9996</v>
      </c>
      <c r="X177" s="258">
        <f t="shared" si="21"/>
        <v>0.8471999996</v>
      </c>
      <c r="Y177" s="334">
        <f t="shared" si="22"/>
        <v>847199.9996</v>
      </c>
      <c r="Z177" s="258">
        <f t="shared" si="23"/>
        <v>0.8471999996</v>
      </c>
      <c r="AA177" s="320"/>
      <c r="AB177" s="299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299"/>
      <c r="AM177" s="299"/>
      <c r="AN177" s="299"/>
      <c r="AO177" s="299"/>
      <c r="AP177" s="299"/>
      <c r="AQ177" s="299"/>
      <c r="AR177" s="299"/>
      <c r="AS177" s="299"/>
      <c r="AT177" s="299"/>
    </row>
    <row r="178" ht="19.5" customHeight="1">
      <c r="A178" s="276" t="s">
        <v>274</v>
      </c>
      <c r="B178" s="277">
        <v>71.75</v>
      </c>
      <c r="C178" s="278">
        <v>76.209999</v>
      </c>
      <c r="D178" s="278">
        <v>71.349998</v>
      </c>
      <c r="E178" s="278">
        <v>75.769997</v>
      </c>
      <c r="F178" s="278">
        <v>69.045784</v>
      </c>
      <c r="G178" s="278">
        <v>5.816957E8</v>
      </c>
      <c r="H178" s="283" t="s">
        <v>274</v>
      </c>
      <c r="I178" s="278">
        <v>4.141875</v>
      </c>
      <c r="J178" s="278">
        <v>4.66375</v>
      </c>
      <c r="K178" s="278">
        <v>4.09625</v>
      </c>
      <c r="L178" s="278">
        <v>4.61125</v>
      </c>
      <c r="M178" s="278">
        <v>4.547815</v>
      </c>
      <c r="N178" s="278">
        <v>5.136864E8</v>
      </c>
      <c r="O178" s="278"/>
      <c r="P178" s="254">
        <f t="shared" si="25"/>
        <v>423861.3743</v>
      </c>
      <c r="Q178" s="254">
        <f t="shared" si="126"/>
        <v>251050.4198</v>
      </c>
      <c r="R178" s="254">
        <f t="shared" si="127"/>
        <v>200526.2355</v>
      </c>
      <c r="S178" s="254">
        <f t="shared" si="28"/>
        <v>0</v>
      </c>
      <c r="T178" s="282"/>
      <c r="U178" s="254">
        <f t="shared" si="18"/>
        <v>489208.1481</v>
      </c>
      <c r="V178" s="254">
        <f t="shared" si="19"/>
        <v>489208.1481</v>
      </c>
      <c r="W178" s="254">
        <f t="shared" si="20"/>
        <v>875438.0295</v>
      </c>
      <c r="X178" s="258">
        <f t="shared" si="21"/>
        <v>0.8754380295</v>
      </c>
      <c r="Y178" s="334">
        <f t="shared" si="22"/>
        <v>875438.0295</v>
      </c>
      <c r="Z178" s="258">
        <f t="shared" si="23"/>
        <v>0.8754380295</v>
      </c>
      <c r="AA178" s="320"/>
      <c r="AB178" s="299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299"/>
      <c r="AM178" s="299"/>
      <c r="AN178" s="299"/>
      <c r="AO178" s="299"/>
      <c r="AP178" s="299"/>
      <c r="AQ178" s="299"/>
      <c r="AR178" s="299"/>
      <c r="AS178" s="299"/>
      <c r="AT178" s="299"/>
    </row>
    <row r="179" ht="19.5" customHeight="1">
      <c r="A179" s="276" t="s">
        <v>275</v>
      </c>
      <c r="B179" s="277">
        <v>76.290001</v>
      </c>
      <c r="C179" s="278">
        <v>77.279999</v>
      </c>
      <c r="D179" s="278">
        <v>74.959999</v>
      </c>
      <c r="E179" s="278">
        <v>75.470001</v>
      </c>
      <c r="F179" s="278">
        <v>68.772423</v>
      </c>
      <c r="G179" s="278">
        <v>5.292455E8</v>
      </c>
      <c r="H179" s="283" t="s">
        <v>275</v>
      </c>
      <c r="I179" s="278">
        <v>4.674375</v>
      </c>
      <c r="J179" s="278">
        <v>4.793125</v>
      </c>
      <c r="K179" s="278">
        <v>4.505</v>
      </c>
      <c r="L179" s="278">
        <v>4.563125</v>
      </c>
      <c r="M179" s="278">
        <v>4.500352</v>
      </c>
      <c r="N179" s="278">
        <v>6.56376E8</v>
      </c>
      <c r="O179" s="278"/>
      <c r="P179" s="254">
        <f t="shared" si="25"/>
        <v>445306.9248</v>
      </c>
      <c r="Q179" s="254">
        <f t="shared" si="126"/>
        <v>276101.8348</v>
      </c>
      <c r="R179" s="254">
        <f t="shared" si="127"/>
        <v>200526.2355</v>
      </c>
      <c r="S179" s="254">
        <f t="shared" si="28"/>
        <v>0</v>
      </c>
      <c r="T179" s="282"/>
      <c r="U179" s="254">
        <f t="shared" si="18"/>
        <v>504220.0334</v>
      </c>
      <c r="V179" s="254">
        <f t="shared" si="19"/>
        <v>504220.0334</v>
      </c>
      <c r="W179" s="254">
        <f t="shared" si="20"/>
        <v>921934.9951</v>
      </c>
      <c r="X179" s="258">
        <f t="shared" si="21"/>
        <v>0.9219349951</v>
      </c>
      <c r="Y179" s="334">
        <f t="shared" si="22"/>
        <v>921934.9951</v>
      </c>
      <c r="Z179" s="258">
        <f t="shared" si="23"/>
        <v>0.9219349951</v>
      </c>
      <c r="AA179" s="320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299"/>
    </row>
    <row r="180" ht="19.5" customHeight="1">
      <c r="A180" s="276" t="s">
        <v>276</v>
      </c>
      <c r="B180" s="277">
        <v>76.089996</v>
      </c>
      <c r="C180" s="278">
        <v>79.690002</v>
      </c>
      <c r="D180" s="278">
        <v>75.540001</v>
      </c>
      <c r="E180" s="278">
        <v>78.879997</v>
      </c>
      <c r="F180" s="278">
        <v>71.879791</v>
      </c>
      <c r="G180" s="278">
        <v>5.039888E8</v>
      </c>
      <c r="H180" s="283" t="s">
        <v>276</v>
      </c>
      <c r="I180" s="278">
        <v>4.640625</v>
      </c>
      <c r="J180" s="278">
        <v>5.09375</v>
      </c>
      <c r="K180" s="278">
        <v>4.575</v>
      </c>
      <c r="L180" s="278">
        <v>4.999375</v>
      </c>
      <c r="M180" s="278">
        <v>4.9306</v>
      </c>
      <c r="N180" s="278">
        <v>5.019808E8</v>
      </c>
      <c r="O180" s="278"/>
      <c r="P180" s="254">
        <f t="shared" si="25"/>
        <v>448752.4812</v>
      </c>
      <c r="Q180" s="254">
        <f t="shared" si="126"/>
        <v>280391.9854</v>
      </c>
      <c r="R180" s="254">
        <f t="shared" si="127"/>
        <v>200526.2355</v>
      </c>
      <c r="S180" s="254">
        <f t="shared" si="28"/>
        <v>0</v>
      </c>
      <c r="T180" s="282"/>
      <c r="U180" s="254">
        <f t="shared" si="18"/>
        <v>506631.9229</v>
      </c>
      <c r="V180" s="254">
        <f t="shared" si="19"/>
        <v>506631.9229</v>
      </c>
      <c r="W180" s="254">
        <f t="shared" si="20"/>
        <v>929670.7021</v>
      </c>
      <c r="X180" s="258">
        <f t="shared" si="21"/>
        <v>0.9296707021</v>
      </c>
      <c r="Y180" s="334">
        <f t="shared" si="22"/>
        <v>929670.7021</v>
      </c>
      <c r="Z180" s="258">
        <f t="shared" si="23"/>
        <v>0.9296707021</v>
      </c>
      <c r="AA180" s="320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299"/>
      <c r="AM180" s="299"/>
      <c r="AN180" s="299"/>
      <c r="AO180" s="299"/>
      <c r="AP180" s="299"/>
      <c r="AQ180" s="299"/>
      <c r="AR180" s="299"/>
      <c r="AS180" s="299"/>
      <c r="AT180" s="299"/>
    </row>
    <row r="181" ht="19.5" customHeight="1">
      <c r="A181" s="276" t="s">
        <v>277</v>
      </c>
      <c r="B181" s="277">
        <v>78.889999</v>
      </c>
      <c r="C181" s="278">
        <v>83.489998</v>
      </c>
      <c r="D181" s="278">
        <v>76.349998</v>
      </c>
      <c r="E181" s="278">
        <v>82.790001</v>
      </c>
      <c r="F181" s="278">
        <v>75.669327</v>
      </c>
      <c r="G181" s="278">
        <v>8.173537E8</v>
      </c>
      <c r="H181" s="283" t="s">
        <v>277</v>
      </c>
      <c r="I181" s="278">
        <v>5.01</v>
      </c>
      <c r="J181" s="278">
        <v>5.595</v>
      </c>
      <c r="K181" s="278">
        <v>4.68875</v>
      </c>
      <c r="L181" s="278">
        <v>5.5025</v>
      </c>
      <c r="M181" s="278">
        <v>5.426805</v>
      </c>
      <c r="N181" s="278">
        <v>9.615136E8</v>
      </c>
      <c r="O181" s="278"/>
      <c r="P181" s="254">
        <f t="shared" si="25"/>
        <v>453564.3446</v>
      </c>
      <c r="Q181" s="254">
        <f t="shared" si="126"/>
        <v>287363.4802</v>
      </c>
      <c r="R181" s="254">
        <f t="shared" si="127"/>
        <v>200526.2355</v>
      </c>
      <c r="S181" s="254">
        <f t="shared" si="28"/>
        <v>0</v>
      </c>
      <c r="T181" s="282"/>
      <c r="U181" s="254">
        <f t="shared" si="18"/>
        <v>510000.2273</v>
      </c>
      <c r="V181" s="254">
        <f t="shared" si="19"/>
        <v>510000.2273</v>
      </c>
      <c r="W181" s="254">
        <f t="shared" si="20"/>
        <v>941454.0602</v>
      </c>
      <c r="X181" s="258">
        <f t="shared" si="21"/>
        <v>0.9414540602</v>
      </c>
      <c r="Y181" s="334">
        <f t="shared" si="22"/>
        <v>941454.0602</v>
      </c>
      <c r="Z181" s="258">
        <f t="shared" si="23"/>
        <v>0.9414540602</v>
      </c>
      <c r="AA181" s="320"/>
      <c r="AB181" s="299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299"/>
      <c r="AM181" s="299"/>
      <c r="AN181" s="299"/>
      <c r="AO181" s="299"/>
      <c r="AP181" s="299"/>
      <c r="AQ181" s="299"/>
      <c r="AR181" s="299"/>
      <c r="AS181" s="299"/>
      <c r="AT181" s="299"/>
    </row>
    <row r="182" ht="19.5" customHeight="1">
      <c r="A182" s="276" t="s">
        <v>278</v>
      </c>
      <c r="B182" s="277">
        <v>83.07</v>
      </c>
      <c r="C182" s="278">
        <v>85.839996</v>
      </c>
      <c r="D182" s="278">
        <v>81.370003</v>
      </c>
      <c r="E182" s="278">
        <v>85.730003</v>
      </c>
      <c r="F182" s="278">
        <v>78.356483</v>
      </c>
      <c r="G182" s="278">
        <v>5.423394E8</v>
      </c>
      <c r="H182" s="283" t="s">
        <v>278</v>
      </c>
      <c r="I182" s="278">
        <v>5.535</v>
      </c>
      <c r="J182" s="278">
        <v>5.905625</v>
      </c>
      <c r="K182" s="278">
        <v>5.31375</v>
      </c>
      <c r="L182" s="278">
        <v>5.8825</v>
      </c>
      <c r="M182" s="278">
        <v>5.801578</v>
      </c>
      <c r="N182" s="278">
        <v>9.258976E8</v>
      </c>
      <c r="O182" s="278"/>
      <c r="P182" s="254">
        <f t="shared" si="25"/>
        <v>483386.1564</v>
      </c>
      <c r="Q182" s="254">
        <f t="shared" si="126"/>
        <v>325668.3962</v>
      </c>
      <c r="R182" s="254">
        <f t="shared" si="127"/>
        <v>200526.2355</v>
      </c>
      <c r="S182" s="254">
        <f t="shared" si="28"/>
        <v>0</v>
      </c>
      <c r="T182" s="282"/>
      <c r="U182" s="254">
        <f t="shared" si="18"/>
        <v>530875.4956</v>
      </c>
      <c r="V182" s="254">
        <f t="shared" si="19"/>
        <v>530875.4956</v>
      </c>
      <c r="W182" s="254">
        <f t="shared" si="20"/>
        <v>1009580.788</v>
      </c>
      <c r="X182" s="258">
        <f t="shared" si="21"/>
        <v>1.009580788</v>
      </c>
      <c r="Y182" s="334">
        <f t="shared" si="22"/>
        <v>1009580.788</v>
      </c>
      <c r="Z182" s="258">
        <f t="shared" si="23"/>
        <v>1.009580788</v>
      </c>
      <c r="AA182" s="320"/>
      <c r="AB182" s="299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299"/>
      <c r="AM182" s="299"/>
      <c r="AN182" s="299"/>
      <c r="AO182" s="299"/>
      <c r="AP182" s="299"/>
      <c r="AQ182" s="299"/>
      <c r="AR182" s="299"/>
      <c r="AS182" s="299"/>
      <c r="AT182" s="299"/>
    </row>
    <row r="183" ht="19.5" customHeight="1">
      <c r="A183" s="276" t="s">
        <v>279</v>
      </c>
      <c r="B183" s="337">
        <v>85.830002</v>
      </c>
      <c r="C183" s="338">
        <v>87.959999</v>
      </c>
      <c r="D183" s="338">
        <v>84.050003</v>
      </c>
      <c r="E183" s="338">
        <v>87.959999</v>
      </c>
      <c r="F183" s="338">
        <v>80.394691</v>
      </c>
      <c r="G183" s="338">
        <v>6.516492E8</v>
      </c>
      <c r="H183" s="340" t="s">
        <v>279</v>
      </c>
      <c r="I183" s="338">
        <v>5.90375</v>
      </c>
      <c r="J183" s="338">
        <v>6.225</v>
      </c>
      <c r="K183" s="338">
        <v>5.65125</v>
      </c>
      <c r="L183" s="338">
        <v>6.225</v>
      </c>
      <c r="M183" s="338">
        <v>6.139365</v>
      </c>
      <c r="N183" s="338">
        <v>8.507456E8</v>
      </c>
      <c r="O183" s="338"/>
      <c r="P183" s="254">
        <f t="shared" si="25"/>
        <v>499306.9485</v>
      </c>
      <c r="Q183" s="254">
        <f t="shared" si="126"/>
        <v>346353.0509</v>
      </c>
      <c r="R183" s="254">
        <f t="shared" si="127"/>
        <v>200526.2355</v>
      </c>
      <c r="S183" s="254">
        <f t="shared" si="28"/>
        <v>0</v>
      </c>
      <c r="T183" s="339">
        <f>(P183-P171)/P171</f>
        <v>0.3219565957</v>
      </c>
      <c r="U183" s="254">
        <f t="shared" si="18"/>
        <v>542020.05</v>
      </c>
      <c r="V183" s="254">
        <f t="shared" si="19"/>
        <v>542020.05</v>
      </c>
      <c r="W183" s="254">
        <f t="shared" si="20"/>
        <v>1046186.235</v>
      </c>
      <c r="X183" s="258">
        <f t="shared" si="21"/>
        <v>1.046186235</v>
      </c>
      <c r="Y183" s="334">
        <f t="shared" si="22"/>
        <v>1046186.235</v>
      </c>
      <c r="Z183" s="258">
        <f t="shared" si="23"/>
        <v>1.046186235</v>
      </c>
      <c r="AA183" s="320"/>
      <c r="AB183" s="299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299"/>
      <c r="AM183" s="299"/>
      <c r="AN183" s="299"/>
      <c r="AO183" s="299"/>
      <c r="AP183" s="299"/>
      <c r="AQ183" s="299"/>
      <c r="AR183" s="299"/>
      <c r="AS183" s="299"/>
      <c r="AT183" s="299"/>
    </row>
    <row r="184" ht="19.5" customHeight="1">
      <c r="A184" s="276" t="s">
        <v>280</v>
      </c>
      <c r="B184" s="277">
        <v>87.550003</v>
      </c>
      <c r="C184" s="278">
        <v>89.0</v>
      </c>
      <c r="D184" s="278">
        <v>84.760002</v>
      </c>
      <c r="E184" s="278">
        <v>86.269997</v>
      </c>
      <c r="F184" s="278">
        <v>79.100487</v>
      </c>
      <c r="G184" s="278">
        <v>8.317327E8</v>
      </c>
      <c r="H184" s="283" t="s">
        <v>280</v>
      </c>
      <c r="I184" s="278">
        <v>6.17</v>
      </c>
      <c r="J184" s="278">
        <v>6.363125</v>
      </c>
      <c r="K184" s="278">
        <v>5.766875</v>
      </c>
      <c r="L184" s="278">
        <v>5.97125</v>
      </c>
      <c r="M184" s="278">
        <v>5.889106</v>
      </c>
      <c r="N184" s="278">
        <v>1.1935552E9</v>
      </c>
      <c r="O184" s="278"/>
      <c r="P184" s="254">
        <f t="shared" si="25"/>
        <v>503524.7644</v>
      </c>
      <c r="Q184" s="254">
        <f>((Q183+R183)/2)*K184/K183</f>
        <v>279034.2388</v>
      </c>
      <c r="R184" s="254">
        <f>(Q183+R183)/2</f>
        <v>273439.6432</v>
      </c>
      <c r="S184" s="254">
        <f t="shared" si="28"/>
        <v>0</v>
      </c>
      <c r="T184" s="282"/>
      <c r="U184" s="254">
        <f t="shared" si="18"/>
        <v>614969.3925</v>
      </c>
      <c r="V184" s="254">
        <f t="shared" si="19"/>
        <v>614969.3925</v>
      </c>
      <c r="W184" s="254">
        <f t="shared" si="20"/>
        <v>1055998.646</v>
      </c>
      <c r="X184" s="258">
        <f t="shared" si="21"/>
        <v>1.055998646</v>
      </c>
      <c r="Y184" s="334">
        <f t="shared" si="22"/>
        <v>1055998.646</v>
      </c>
      <c r="Z184" s="258">
        <f t="shared" si="23"/>
        <v>1.055998646</v>
      </c>
      <c r="AA184" s="320"/>
      <c r="AB184" s="299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299"/>
      <c r="AM184" s="299"/>
      <c r="AN184" s="299"/>
      <c r="AO184" s="299"/>
      <c r="AP184" s="299"/>
      <c r="AQ184" s="299"/>
      <c r="AR184" s="299"/>
      <c r="AS184" s="299"/>
      <c r="AT184" s="299"/>
    </row>
    <row r="185" ht="19.5" customHeight="1">
      <c r="A185" s="276" t="s">
        <v>281</v>
      </c>
      <c r="B185" s="277">
        <v>86.110001</v>
      </c>
      <c r="C185" s="278">
        <v>90.959999</v>
      </c>
      <c r="D185" s="278">
        <v>83.739998</v>
      </c>
      <c r="E185" s="278">
        <v>90.339996</v>
      </c>
      <c r="F185" s="278">
        <v>82.832245</v>
      </c>
      <c r="G185" s="278">
        <v>7.135587E8</v>
      </c>
      <c r="H185" s="283" t="s">
        <v>281</v>
      </c>
      <c r="I185" s="278">
        <v>5.953125</v>
      </c>
      <c r="J185" s="278">
        <v>6.67625</v>
      </c>
      <c r="K185" s="278">
        <v>5.620625</v>
      </c>
      <c r="L185" s="278">
        <v>6.58375</v>
      </c>
      <c r="M185" s="278">
        <v>6.493181</v>
      </c>
      <c r="N185" s="278">
        <v>9.816912E8</v>
      </c>
      <c r="O185" s="278"/>
      <c r="P185" s="254">
        <f t="shared" si="25"/>
        <v>497465.3347</v>
      </c>
      <c r="Q185" s="254">
        <f t="shared" ref="Q185:Q195" si="128">Q184*K185/K184</f>
        <v>271957.8314</v>
      </c>
      <c r="R185" s="254">
        <f t="shared" ref="R185:R195" si="129">R184</f>
        <v>273439.6432</v>
      </c>
      <c r="S185" s="254">
        <f t="shared" si="28"/>
        <v>0</v>
      </c>
      <c r="T185" s="282"/>
      <c r="U185" s="254">
        <f t="shared" si="18"/>
        <v>610727.7917</v>
      </c>
      <c r="V185" s="254">
        <f t="shared" si="19"/>
        <v>610727.7917</v>
      </c>
      <c r="W185" s="254">
        <f t="shared" si="20"/>
        <v>1042862.809</v>
      </c>
      <c r="X185" s="258">
        <f t="shared" si="21"/>
        <v>1.042862809</v>
      </c>
      <c r="Y185" s="334">
        <f t="shared" si="22"/>
        <v>1042862.809</v>
      </c>
      <c r="Z185" s="258">
        <f t="shared" si="23"/>
        <v>1.042862809</v>
      </c>
      <c r="AA185" s="320"/>
      <c r="AB185" s="299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299"/>
      <c r="AM185" s="299"/>
      <c r="AN185" s="299"/>
      <c r="AO185" s="299"/>
      <c r="AP185" s="299"/>
      <c r="AQ185" s="299"/>
      <c r="AR185" s="299"/>
      <c r="AS185" s="299"/>
      <c r="AT185" s="299"/>
    </row>
    <row r="186" ht="19.5" customHeight="1">
      <c r="A186" s="276" t="s">
        <v>282</v>
      </c>
      <c r="B186" s="277">
        <v>89.489998</v>
      </c>
      <c r="C186" s="278">
        <v>91.360001</v>
      </c>
      <c r="D186" s="278">
        <v>86.400002</v>
      </c>
      <c r="E186" s="278">
        <v>87.669998</v>
      </c>
      <c r="F186" s="278">
        <v>80.717819</v>
      </c>
      <c r="G186" s="278">
        <v>8.093454E8</v>
      </c>
      <c r="H186" s="283" t="s">
        <v>282</v>
      </c>
      <c r="I186" s="278">
        <v>6.45875</v>
      </c>
      <c r="J186" s="278">
        <v>6.731875</v>
      </c>
      <c r="K186" s="278">
        <v>6.040625</v>
      </c>
      <c r="L186" s="278">
        <v>6.215625</v>
      </c>
      <c r="M186" s="278">
        <v>6.130119</v>
      </c>
      <c r="N186" s="278">
        <v>1.3196624E9</v>
      </c>
      <c r="O186" s="278"/>
      <c r="P186" s="254">
        <f t="shared" si="25"/>
        <v>513267.3386</v>
      </c>
      <c r="Q186" s="254">
        <f t="shared" si="128"/>
        <v>292279.8221</v>
      </c>
      <c r="R186" s="254">
        <f t="shared" si="129"/>
        <v>273439.6432</v>
      </c>
      <c r="S186" s="254">
        <f t="shared" si="28"/>
        <v>0</v>
      </c>
      <c r="T186" s="282"/>
      <c r="U186" s="254">
        <f t="shared" si="18"/>
        <v>621789.1945</v>
      </c>
      <c r="V186" s="254">
        <f t="shared" si="19"/>
        <v>621789.1945</v>
      </c>
      <c r="W186" s="254">
        <f t="shared" si="20"/>
        <v>1078986.804</v>
      </c>
      <c r="X186" s="258">
        <f t="shared" si="21"/>
        <v>1.078986804</v>
      </c>
      <c r="Y186" s="334">
        <f t="shared" si="22"/>
        <v>1078986.804</v>
      </c>
      <c r="Z186" s="258">
        <f t="shared" si="23"/>
        <v>1.078986804</v>
      </c>
      <c r="AA186" s="320"/>
      <c r="AB186" s="299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299"/>
      <c r="AM186" s="299"/>
      <c r="AN186" s="299"/>
      <c r="AO186" s="299"/>
      <c r="AP186" s="299"/>
      <c r="AQ186" s="299"/>
      <c r="AR186" s="299"/>
      <c r="AS186" s="299"/>
      <c r="AT186" s="299"/>
    </row>
    <row r="187" ht="19.5" customHeight="1">
      <c r="A187" s="276" t="s">
        <v>283</v>
      </c>
      <c r="B187" s="277">
        <v>88.099998</v>
      </c>
      <c r="C187" s="278">
        <v>89.68</v>
      </c>
      <c r="D187" s="278">
        <v>83.279999</v>
      </c>
      <c r="E187" s="278">
        <v>87.389999</v>
      </c>
      <c r="F187" s="278">
        <v>80.64402</v>
      </c>
      <c r="G187" s="278">
        <v>1.1413982E9</v>
      </c>
      <c r="H187" s="283" t="s">
        <v>283</v>
      </c>
      <c r="I187" s="278">
        <v>6.275</v>
      </c>
      <c r="J187" s="278">
        <v>6.50125</v>
      </c>
      <c r="K187" s="278">
        <v>5.5875</v>
      </c>
      <c r="L187" s="278">
        <v>6.148125</v>
      </c>
      <c r="M187" s="278">
        <v>6.063548</v>
      </c>
      <c r="N187" s="278">
        <v>1.2642224E9</v>
      </c>
      <c r="O187" s="278"/>
      <c r="P187" s="254">
        <f t="shared" si="25"/>
        <v>494732.6673</v>
      </c>
      <c r="Q187" s="254">
        <f t="shared" si="128"/>
        <v>270355.0553</v>
      </c>
      <c r="R187" s="254">
        <f t="shared" si="129"/>
        <v>273439.6432</v>
      </c>
      <c r="S187" s="254">
        <f t="shared" si="28"/>
        <v>0</v>
      </c>
      <c r="T187" s="282"/>
      <c r="U187" s="254">
        <f t="shared" si="18"/>
        <v>608814.9246</v>
      </c>
      <c r="V187" s="254">
        <f t="shared" si="19"/>
        <v>608814.9246</v>
      </c>
      <c r="W187" s="254">
        <f t="shared" si="20"/>
        <v>1038527.366</v>
      </c>
      <c r="X187" s="258">
        <f t="shared" si="21"/>
        <v>1.038527366</v>
      </c>
      <c r="Y187" s="334">
        <f t="shared" si="22"/>
        <v>1038527.366</v>
      </c>
      <c r="Z187" s="258">
        <f t="shared" si="23"/>
        <v>1.038527366</v>
      </c>
      <c r="AA187" s="320"/>
      <c r="AB187" s="299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299"/>
      <c r="AM187" s="299"/>
      <c r="AN187" s="299"/>
      <c r="AO187" s="299"/>
      <c r="AP187" s="299"/>
      <c r="AQ187" s="299"/>
      <c r="AR187" s="299"/>
      <c r="AS187" s="299"/>
      <c r="AT187" s="299"/>
    </row>
    <row r="188" ht="19.5" customHeight="1">
      <c r="A188" s="276" t="s">
        <v>284</v>
      </c>
      <c r="B188" s="277">
        <v>87.529999</v>
      </c>
      <c r="C188" s="278">
        <v>91.449997</v>
      </c>
      <c r="D188" s="278">
        <v>85.529999</v>
      </c>
      <c r="E188" s="278">
        <v>91.309998</v>
      </c>
      <c r="F188" s="278">
        <v>84.261452</v>
      </c>
      <c r="G188" s="278">
        <v>7.891937E8</v>
      </c>
      <c r="H188" s="283" t="s">
        <v>284</v>
      </c>
      <c r="I188" s="278">
        <v>6.163125</v>
      </c>
      <c r="J188" s="278">
        <v>6.72125</v>
      </c>
      <c r="K188" s="278">
        <v>5.8875</v>
      </c>
      <c r="L188" s="278">
        <v>6.700625</v>
      </c>
      <c r="M188" s="278">
        <v>6.608448</v>
      </c>
      <c r="N188" s="278">
        <v>6.280752E8</v>
      </c>
      <c r="O188" s="278"/>
      <c r="P188" s="254">
        <f t="shared" si="25"/>
        <v>508099.004</v>
      </c>
      <c r="Q188" s="254">
        <f t="shared" si="128"/>
        <v>284870.763</v>
      </c>
      <c r="R188" s="254">
        <f t="shared" si="129"/>
        <v>273439.6432</v>
      </c>
      <c r="S188" s="254">
        <f t="shared" si="28"/>
        <v>0</v>
      </c>
      <c r="T188" s="282"/>
      <c r="U188" s="254">
        <f t="shared" si="18"/>
        <v>618171.3602</v>
      </c>
      <c r="V188" s="254">
        <f t="shared" si="19"/>
        <v>618171.3602</v>
      </c>
      <c r="W188" s="254">
        <f t="shared" si="20"/>
        <v>1066409.41</v>
      </c>
      <c r="X188" s="258">
        <f t="shared" si="21"/>
        <v>1.06640941</v>
      </c>
      <c r="Y188" s="334">
        <f t="shared" si="22"/>
        <v>1066409.41</v>
      </c>
      <c r="Z188" s="258">
        <f t="shared" si="23"/>
        <v>1.06640941</v>
      </c>
      <c r="AA188" s="320"/>
      <c r="AB188" s="299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299"/>
      <c r="AM188" s="299"/>
      <c r="AN188" s="299"/>
      <c r="AO188" s="299"/>
      <c r="AP188" s="299"/>
      <c r="AQ188" s="299"/>
      <c r="AR188" s="299"/>
      <c r="AS188" s="299"/>
      <c r="AT188" s="299"/>
    </row>
    <row r="189" ht="19.5" customHeight="1">
      <c r="A189" s="276" t="s">
        <v>285</v>
      </c>
      <c r="B189" s="277">
        <v>91.419998</v>
      </c>
      <c r="C189" s="278">
        <v>94.139999</v>
      </c>
      <c r="D189" s="278">
        <v>90.639999</v>
      </c>
      <c r="E189" s="278">
        <v>93.910004</v>
      </c>
      <c r="F189" s="278">
        <v>86.660728</v>
      </c>
      <c r="G189" s="278">
        <v>5.670129E8</v>
      </c>
      <c r="H189" s="283" t="s">
        <v>285</v>
      </c>
      <c r="I189" s="278">
        <v>6.715625</v>
      </c>
      <c r="J189" s="278">
        <v>7.139375</v>
      </c>
      <c r="K189" s="278">
        <v>6.601875</v>
      </c>
      <c r="L189" s="278">
        <v>7.10625</v>
      </c>
      <c r="M189" s="278">
        <v>7.008492</v>
      </c>
      <c r="N189" s="278">
        <v>3.869664E8</v>
      </c>
      <c r="O189" s="278"/>
      <c r="P189" s="254">
        <f t="shared" si="25"/>
        <v>538455.4396</v>
      </c>
      <c r="Q189" s="254">
        <f t="shared" si="128"/>
        <v>319436.2919</v>
      </c>
      <c r="R189" s="254">
        <f t="shared" si="129"/>
        <v>273439.6432</v>
      </c>
      <c r="S189" s="254">
        <f t="shared" si="28"/>
        <v>0</v>
      </c>
      <c r="T189" s="282"/>
      <c r="U189" s="254">
        <f t="shared" si="18"/>
        <v>639420.8652</v>
      </c>
      <c r="V189" s="254">
        <f t="shared" si="19"/>
        <v>639420.8652</v>
      </c>
      <c r="W189" s="254">
        <f t="shared" si="20"/>
        <v>1131331.375</v>
      </c>
      <c r="X189" s="258">
        <f t="shared" si="21"/>
        <v>1.131331375</v>
      </c>
      <c r="Y189" s="334">
        <f t="shared" si="22"/>
        <v>1131331.375</v>
      </c>
      <c r="Z189" s="258">
        <f t="shared" si="23"/>
        <v>1.131331375</v>
      </c>
      <c r="AA189" s="320"/>
      <c r="AB189" s="299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299"/>
      <c r="AM189" s="299"/>
      <c r="AN189" s="299"/>
      <c r="AO189" s="299"/>
      <c r="AP189" s="299"/>
      <c r="AQ189" s="299"/>
      <c r="AR189" s="299"/>
      <c r="AS189" s="299"/>
      <c r="AT189" s="299"/>
    </row>
    <row r="190" ht="19.5" customHeight="1">
      <c r="A190" s="276" t="s">
        <v>286</v>
      </c>
      <c r="B190" s="277">
        <v>94.239998</v>
      </c>
      <c r="C190" s="278">
        <v>97.510002</v>
      </c>
      <c r="D190" s="278">
        <v>93.629997</v>
      </c>
      <c r="E190" s="278">
        <v>95.019997</v>
      </c>
      <c r="F190" s="278">
        <v>87.920654</v>
      </c>
      <c r="G190" s="278">
        <v>6.615304E8</v>
      </c>
      <c r="H190" s="283" t="s">
        <v>286</v>
      </c>
      <c r="I190" s="278">
        <v>7.150625</v>
      </c>
      <c r="J190" s="278">
        <v>7.64625</v>
      </c>
      <c r="K190" s="278">
        <v>7.05625</v>
      </c>
      <c r="L190" s="278">
        <v>7.255</v>
      </c>
      <c r="M190" s="278">
        <v>7.166822</v>
      </c>
      <c r="N190" s="278">
        <v>4.590912E8</v>
      </c>
      <c r="O190" s="278"/>
      <c r="P190" s="254">
        <f t="shared" si="25"/>
        <v>556217.804</v>
      </c>
      <c r="Q190" s="254">
        <f t="shared" si="128"/>
        <v>341421.5408</v>
      </c>
      <c r="R190" s="254">
        <f t="shared" si="129"/>
        <v>273439.6432</v>
      </c>
      <c r="S190" s="254">
        <f t="shared" si="28"/>
        <v>0</v>
      </c>
      <c r="T190" s="282"/>
      <c r="U190" s="254">
        <f t="shared" si="18"/>
        <v>651854.5202</v>
      </c>
      <c r="V190" s="254">
        <f t="shared" si="19"/>
        <v>651854.5202</v>
      </c>
      <c r="W190" s="254">
        <f t="shared" si="20"/>
        <v>1171078.988</v>
      </c>
      <c r="X190" s="258">
        <f t="shared" si="21"/>
        <v>1.171078988</v>
      </c>
      <c r="Y190" s="334">
        <f t="shared" si="22"/>
        <v>1171078.988</v>
      </c>
      <c r="Z190" s="258">
        <f t="shared" si="23"/>
        <v>1.171078988</v>
      </c>
      <c r="AA190" s="320"/>
      <c r="AB190" s="299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299"/>
      <c r="AM190" s="299"/>
      <c r="AN190" s="299"/>
      <c r="AO190" s="299"/>
      <c r="AP190" s="299"/>
      <c r="AQ190" s="299"/>
      <c r="AR190" s="299"/>
      <c r="AS190" s="299"/>
      <c r="AT190" s="299"/>
    </row>
    <row r="191" ht="19.5" customHeight="1">
      <c r="A191" s="276" t="s">
        <v>287</v>
      </c>
      <c r="B191" s="277">
        <v>94.82</v>
      </c>
      <c r="C191" s="278">
        <v>99.910004</v>
      </c>
      <c r="D191" s="278">
        <v>93.889999</v>
      </c>
      <c r="E191" s="278">
        <v>99.779999</v>
      </c>
      <c r="F191" s="278">
        <v>92.324989</v>
      </c>
      <c r="G191" s="278">
        <v>6.459047E8</v>
      </c>
      <c r="H191" s="283" t="s">
        <v>287</v>
      </c>
      <c r="I191" s="278">
        <v>7.2275</v>
      </c>
      <c r="J191" s="278">
        <v>7.991875</v>
      </c>
      <c r="K191" s="278">
        <v>7.080625</v>
      </c>
      <c r="L191" s="278">
        <v>7.99125</v>
      </c>
      <c r="M191" s="278">
        <v>7.894124</v>
      </c>
      <c r="N191" s="278">
        <v>3.72584E8</v>
      </c>
      <c r="O191" s="278"/>
      <c r="P191" s="254">
        <f t="shared" si="25"/>
        <v>557762.3703</v>
      </c>
      <c r="Q191" s="254">
        <f t="shared" si="128"/>
        <v>342600.942</v>
      </c>
      <c r="R191" s="254">
        <f t="shared" si="129"/>
        <v>273439.6432</v>
      </c>
      <c r="S191" s="254">
        <f t="shared" si="28"/>
        <v>0</v>
      </c>
      <c r="T191" s="282"/>
      <c r="U191" s="254">
        <f t="shared" si="18"/>
        <v>652935.7167</v>
      </c>
      <c r="V191" s="254">
        <f t="shared" si="19"/>
        <v>652935.7167</v>
      </c>
      <c r="W191" s="254">
        <f t="shared" si="20"/>
        <v>1173802.955</v>
      </c>
      <c r="X191" s="258">
        <f t="shared" si="21"/>
        <v>1.173802955</v>
      </c>
      <c r="Y191" s="334">
        <f t="shared" si="22"/>
        <v>1173802.955</v>
      </c>
      <c r="Z191" s="258">
        <f t="shared" si="23"/>
        <v>1.173802955</v>
      </c>
      <c r="AA191" s="320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</row>
    <row r="192" ht="19.5" customHeight="1">
      <c r="A192" s="276" t="s">
        <v>288</v>
      </c>
      <c r="B192" s="277">
        <v>100.019997</v>
      </c>
      <c r="C192" s="278">
        <v>100.559998</v>
      </c>
      <c r="D192" s="278">
        <v>97.699997</v>
      </c>
      <c r="E192" s="278">
        <v>98.790001</v>
      </c>
      <c r="F192" s="278">
        <v>91.408981</v>
      </c>
      <c r="G192" s="278">
        <v>7.559587E8</v>
      </c>
      <c r="H192" s="283" t="s">
        <v>288</v>
      </c>
      <c r="I192" s="278">
        <v>8.030625</v>
      </c>
      <c r="J192" s="278">
        <v>8.130625</v>
      </c>
      <c r="K192" s="278">
        <v>7.683125</v>
      </c>
      <c r="L192" s="278">
        <v>7.8575</v>
      </c>
      <c r="M192" s="278">
        <v>7.762</v>
      </c>
      <c r="N192" s="278">
        <v>5.165328E8</v>
      </c>
      <c r="O192" s="278"/>
      <c r="P192" s="254">
        <f t="shared" si="25"/>
        <v>580396.0218</v>
      </c>
      <c r="Q192" s="254">
        <f t="shared" si="128"/>
        <v>371753.3216</v>
      </c>
      <c r="R192" s="254">
        <f t="shared" si="129"/>
        <v>273439.6432</v>
      </c>
      <c r="S192" s="254">
        <f t="shared" si="28"/>
        <v>0</v>
      </c>
      <c r="T192" s="282"/>
      <c r="U192" s="254">
        <f t="shared" si="18"/>
        <v>668779.2727</v>
      </c>
      <c r="V192" s="254">
        <f t="shared" si="19"/>
        <v>668779.2727</v>
      </c>
      <c r="W192" s="254">
        <f t="shared" si="20"/>
        <v>1225588.987</v>
      </c>
      <c r="X192" s="258">
        <f t="shared" si="21"/>
        <v>1.225588987</v>
      </c>
      <c r="Y192" s="334">
        <f t="shared" si="22"/>
        <v>1225588.987</v>
      </c>
      <c r="Z192" s="258">
        <f t="shared" si="23"/>
        <v>1.225588987</v>
      </c>
      <c r="AA192" s="320"/>
      <c r="AB192" s="299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299"/>
      <c r="AM192" s="299"/>
      <c r="AN192" s="299"/>
      <c r="AO192" s="299"/>
      <c r="AP192" s="299"/>
      <c r="AQ192" s="299"/>
      <c r="AR192" s="299"/>
      <c r="AS192" s="299"/>
      <c r="AT192" s="299"/>
    </row>
    <row r="193" ht="19.5" customHeight="1">
      <c r="A193" s="276" t="s">
        <v>289</v>
      </c>
      <c r="B193" s="277">
        <v>98.510002</v>
      </c>
      <c r="C193" s="278">
        <v>101.75</v>
      </c>
      <c r="D193" s="278">
        <v>90.239998</v>
      </c>
      <c r="E193" s="278">
        <v>101.400002</v>
      </c>
      <c r="F193" s="278">
        <v>94.047188</v>
      </c>
      <c r="G193" s="278">
        <v>1.2850375E9</v>
      </c>
      <c r="H193" s="283" t="s">
        <v>289</v>
      </c>
      <c r="I193" s="278">
        <v>7.8125</v>
      </c>
      <c r="J193" s="278">
        <v>8.284375</v>
      </c>
      <c r="K193" s="278">
        <v>6.528125</v>
      </c>
      <c r="L193" s="278">
        <v>8.22875</v>
      </c>
      <c r="M193" s="278">
        <v>8.128737</v>
      </c>
      <c r="N193" s="278">
        <v>1.031152E9</v>
      </c>
      <c r="O193" s="278"/>
      <c r="P193" s="254">
        <f t="shared" si="25"/>
        <v>536079.196</v>
      </c>
      <c r="Q193" s="254">
        <f t="shared" si="128"/>
        <v>315867.8471</v>
      </c>
      <c r="R193" s="254">
        <f t="shared" si="129"/>
        <v>273439.6432</v>
      </c>
      <c r="S193" s="254">
        <f t="shared" si="28"/>
        <v>0</v>
      </c>
      <c r="T193" s="282"/>
      <c r="U193" s="254">
        <f t="shared" si="18"/>
        <v>637757.4947</v>
      </c>
      <c r="V193" s="254">
        <f t="shared" si="19"/>
        <v>637757.4947</v>
      </c>
      <c r="W193" s="254">
        <f t="shared" si="20"/>
        <v>1125386.686</v>
      </c>
      <c r="X193" s="258">
        <f t="shared" si="21"/>
        <v>1.125386686</v>
      </c>
      <c r="Y193" s="334">
        <f t="shared" si="22"/>
        <v>1125386.686</v>
      </c>
      <c r="Z193" s="258">
        <f t="shared" si="23"/>
        <v>1.125386686</v>
      </c>
      <c r="AA193" s="320"/>
      <c r="AB193" s="299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299"/>
      <c r="AM193" s="299"/>
      <c r="AN193" s="299"/>
      <c r="AO193" s="299"/>
      <c r="AP193" s="299"/>
      <c r="AQ193" s="299"/>
      <c r="AR193" s="299"/>
      <c r="AS193" s="299"/>
      <c r="AT193" s="299"/>
    </row>
    <row r="194" ht="19.5" customHeight="1">
      <c r="A194" s="276" t="s">
        <v>290</v>
      </c>
      <c r="B194" s="277">
        <v>101.580002</v>
      </c>
      <c r="C194" s="278">
        <v>106.25</v>
      </c>
      <c r="D194" s="278">
        <v>100.669998</v>
      </c>
      <c r="E194" s="278">
        <v>106.010002</v>
      </c>
      <c r="F194" s="278">
        <v>98.322922</v>
      </c>
      <c r="G194" s="278">
        <v>4.349901E8</v>
      </c>
      <c r="H194" s="283" t="s">
        <v>290</v>
      </c>
      <c r="I194" s="278">
        <v>8.245</v>
      </c>
      <c r="J194" s="278">
        <v>9.02625</v>
      </c>
      <c r="K194" s="278">
        <v>8.11</v>
      </c>
      <c r="L194" s="278">
        <v>8.985</v>
      </c>
      <c r="M194" s="278">
        <v>8.875795</v>
      </c>
      <c r="N194" s="278">
        <v>3.266832E8</v>
      </c>
      <c r="O194" s="278"/>
      <c r="P194" s="254">
        <f t="shared" si="25"/>
        <v>598039.5921</v>
      </c>
      <c r="Q194" s="254">
        <f t="shared" si="128"/>
        <v>392407.9639</v>
      </c>
      <c r="R194" s="254">
        <f t="shared" si="129"/>
        <v>273439.6432</v>
      </c>
      <c r="S194" s="254">
        <f t="shared" si="28"/>
        <v>0</v>
      </c>
      <c r="T194" s="282"/>
      <c r="U194" s="254">
        <f t="shared" si="18"/>
        <v>681129.7719</v>
      </c>
      <c r="V194" s="254">
        <f t="shared" si="19"/>
        <v>681129.7719</v>
      </c>
      <c r="W194" s="254">
        <f t="shared" si="20"/>
        <v>1263887.199</v>
      </c>
      <c r="X194" s="258">
        <f t="shared" si="21"/>
        <v>1.263887199</v>
      </c>
      <c r="Y194" s="334">
        <f t="shared" si="22"/>
        <v>1263887.199</v>
      </c>
      <c r="Z194" s="258">
        <f t="shared" si="23"/>
        <v>1.263887199</v>
      </c>
      <c r="AA194" s="320"/>
      <c r="AB194" s="299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299"/>
      <c r="AM194" s="299"/>
      <c r="AN194" s="299"/>
      <c r="AO194" s="299"/>
      <c r="AP194" s="299"/>
      <c r="AQ194" s="299"/>
      <c r="AR194" s="299"/>
      <c r="AS194" s="299"/>
      <c r="AT194" s="299"/>
    </row>
    <row r="195" ht="19.5" customHeight="1">
      <c r="A195" s="276" t="s">
        <v>291</v>
      </c>
      <c r="B195" s="337">
        <v>105.720001</v>
      </c>
      <c r="C195" s="338">
        <v>105.919998</v>
      </c>
      <c r="D195" s="338">
        <v>99.919998</v>
      </c>
      <c r="E195" s="338">
        <v>103.25</v>
      </c>
      <c r="F195" s="338">
        <v>95.763062</v>
      </c>
      <c r="G195" s="338">
        <v>8.157022E8</v>
      </c>
      <c r="H195" s="340" t="s">
        <v>291</v>
      </c>
      <c r="I195" s="338">
        <v>8.93625</v>
      </c>
      <c r="J195" s="338">
        <v>8.96875</v>
      </c>
      <c r="K195" s="338">
        <v>7.96875</v>
      </c>
      <c r="L195" s="338">
        <v>8.54625</v>
      </c>
      <c r="M195" s="338">
        <v>8.44238</v>
      </c>
      <c r="N195" s="338">
        <v>4.611296E8</v>
      </c>
      <c r="O195" s="338"/>
      <c r="P195" s="254">
        <f t="shared" si="25"/>
        <v>593584.1465</v>
      </c>
      <c r="Q195" s="254">
        <f t="shared" si="128"/>
        <v>385573.4849</v>
      </c>
      <c r="R195" s="254">
        <f t="shared" si="129"/>
        <v>273439.6432</v>
      </c>
      <c r="S195" s="254">
        <f t="shared" si="28"/>
        <v>0</v>
      </c>
      <c r="T195" s="339">
        <f>(P195-P183)/P183</f>
        <v>0.1888161146</v>
      </c>
      <c r="U195" s="254">
        <f t="shared" si="18"/>
        <v>678010.96</v>
      </c>
      <c r="V195" s="254">
        <f t="shared" si="19"/>
        <v>678010.96</v>
      </c>
      <c r="W195" s="254">
        <f t="shared" si="20"/>
        <v>1252597.275</v>
      </c>
      <c r="X195" s="258">
        <f t="shared" si="21"/>
        <v>1.252597275</v>
      </c>
      <c r="Y195" s="334">
        <f t="shared" si="22"/>
        <v>1252597.275</v>
      </c>
      <c r="Z195" s="258">
        <f t="shared" si="23"/>
        <v>1.252597275</v>
      </c>
      <c r="AA195" s="320"/>
      <c r="AB195" s="299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299"/>
      <c r="AM195" s="299"/>
      <c r="AN195" s="299"/>
      <c r="AO195" s="299"/>
      <c r="AP195" s="299"/>
      <c r="AQ195" s="299"/>
      <c r="AR195" s="299"/>
      <c r="AS195" s="299"/>
      <c r="AT195" s="299"/>
    </row>
    <row r="196" ht="19.5" customHeight="1">
      <c r="A196" s="276" t="s">
        <v>292</v>
      </c>
      <c r="B196" s="277">
        <v>103.760002</v>
      </c>
      <c r="C196" s="278">
        <v>104.580002</v>
      </c>
      <c r="D196" s="278">
        <v>99.360001</v>
      </c>
      <c r="E196" s="278">
        <v>101.099998</v>
      </c>
      <c r="F196" s="278">
        <v>94.118324</v>
      </c>
      <c r="G196" s="278">
        <v>8.262916E8</v>
      </c>
      <c r="H196" s="283" t="s">
        <v>292</v>
      </c>
      <c r="I196" s="278">
        <v>8.63125</v>
      </c>
      <c r="J196" s="278">
        <v>8.75125</v>
      </c>
      <c r="K196" s="278">
        <v>7.908125</v>
      </c>
      <c r="L196" s="278">
        <v>8.174375</v>
      </c>
      <c r="M196" s="278">
        <v>8.079652</v>
      </c>
      <c r="N196" s="278">
        <v>5.83728E8</v>
      </c>
      <c r="O196" s="278"/>
      <c r="P196" s="254">
        <f t="shared" si="25"/>
        <v>590257.4317</v>
      </c>
      <c r="Q196" s="254">
        <f>((Q195+R195)/2)*K196/K195</f>
        <v>326999.7298</v>
      </c>
      <c r="R196" s="254">
        <f>(Q195+R195)/2</f>
        <v>329506.5641</v>
      </c>
      <c r="S196" s="254">
        <f t="shared" si="28"/>
        <v>0</v>
      </c>
      <c r="T196" s="282"/>
      <c r="U196" s="254">
        <f t="shared" si="18"/>
        <v>729506.5037</v>
      </c>
      <c r="V196" s="254">
        <f t="shared" si="19"/>
        <v>729506.5037</v>
      </c>
      <c r="W196" s="254">
        <f t="shared" si="20"/>
        <v>1246763.726</v>
      </c>
      <c r="X196" s="258">
        <f t="shared" si="21"/>
        <v>1.246763726</v>
      </c>
      <c r="Y196" s="334">
        <f t="shared" si="22"/>
        <v>1246763.726</v>
      </c>
      <c r="Z196" s="258">
        <f t="shared" si="23"/>
        <v>1.246763726</v>
      </c>
      <c r="AA196" s="320"/>
      <c r="AB196" s="299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299"/>
      <c r="AM196" s="299"/>
      <c r="AN196" s="299"/>
      <c r="AO196" s="299"/>
      <c r="AP196" s="299"/>
      <c r="AQ196" s="299"/>
      <c r="AR196" s="299"/>
      <c r="AS196" s="299"/>
      <c r="AT196" s="299"/>
    </row>
    <row r="197" ht="19.5" customHeight="1">
      <c r="A197" s="276" t="s">
        <v>293</v>
      </c>
      <c r="B197" s="277">
        <v>101.330002</v>
      </c>
      <c r="C197" s="278">
        <v>108.940002</v>
      </c>
      <c r="D197" s="278">
        <v>99.75</v>
      </c>
      <c r="E197" s="278">
        <v>108.400002</v>
      </c>
      <c r="F197" s="278">
        <v>100.91423</v>
      </c>
      <c r="G197" s="278">
        <v>4.724565E8</v>
      </c>
      <c r="H197" s="283" t="s">
        <v>293</v>
      </c>
      <c r="I197" s="278">
        <v>8.204375</v>
      </c>
      <c r="J197" s="278">
        <v>9.47</v>
      </c>
      <c r="K197" s="278">
        <v>7.955625</v>
      </c>
      <c r="L197" s="278">
        <v>9.37875</v>
      </c>
      <c r="M197" s="278">
        <v>9.270071</v>
      </c>
      <c r="N197" s="278">
        <v>3.683216E8</v>
      </c>
      <c r="O197" s="278"/>
      <c r="P197" s="254">
        <f t="shared" si="25"/>
        <v>592574.2574</v>
      </c>
      <c r="Q197" s="254">
        <f t="shared" ref="Q197:Q207" si="130">Q196*K197/K196</f>
        <v>328963.8474</v>
      </c>
      <c r="R197" s="254">
        <f t="shared" ref="R197:R207" si="131">R196</f>
        <v>329506.5641</v>
      </c>
      <c r="S197" s="254">
        <f t="shared" si="28"/>
        <v>0</v>
      </c>
      <c r="T197" s="282"/>
      <c r="U197" s="254">
        <f t="shared" si="18"/>
        <v>731128.2817</v>
      </c>
      <c r="V197" s="254">
        <f t="shared" si="19"/>
        <v>731128.2817</v>
      </c>
      <c r="W197" s="254">
        <f t="shared" si="20"/>
        <v>1251044.669</v>
      </c>
      <c r="X197" s="258">
        <f t="shared" si="21"/>
        <v>1.251044669</v>
      </c>
      <c r="Y197" s="334">
        <f t="shared" si="22"/>
        <v>1251044.669</v>
      </c>
      <c r="Z197" s="258">
        <f t="shared" si="23"/>
        <v>1.251044669</v>
      </c>
      <c r="AA197" s="320"/>
      <c r="AB197" s="299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299"/>
      <c r="AM197" s="299"/>
      <c r="AN197" s="299"/>
      <c r="AO197" s="299"/>
      <c r="AP197" s="299"/>
      <c r="AQ197" s="299"/>
      <c r="AR197" s="299"/>
      <c r="AS197" s="299"/>
      <c r="AT197" s="299"/>
    </row>
    <row r="198" ht="19.5" customHeight="1">
      <c r="A198" s="276" t="s">
        <v>294</v>
      </c>
      <c r="B198" s="277">
        <v>108.610001</v>
      </c>
      <c r="C198" s="278">
        <v>109.419998</v>
      </c>
      <c r="D198" s="278">
        <v>104.239998</v>
      </c>
      <c r="E198" s="278">
        <v>105.599998</v>
      </c>
      <c r="F198" s="278">
        <v>98.307579</v>
      </c>
      <c r="G198" s="278">
        <v>6.336356E8</v>
      </c>
      <c r="H198" s="283" t="s">
        <v>294</v>
      </c>
      <c r="I198" s="278">
        <v>9.410625</v>
      </c>
      <c r="J198" s="278">
        <v>9.5525</v>
      </c>
      <c r="K198" s="278">
        <v>8.685625</v>
      </c>
      <c r="L198" s="278">
        <v>8.909375</v>
      </c>
      <c r="M198" s="278">
        <v>8.806135</v>
      </c>
      <c r="N198" s="278">
        <v>4.663744E8</v>
      </c>
      <c r="O198" s="278"/>
      <c r="P198" s="254">
        <f t="shared" si="25"/>
        <v>619247.5129</v>
      </c>
      <c r="Q198" s="254">
        <f t="shared" si="130"/>
        <v>359149.233</v>
      </c>
      <c r="R198" s="254">
        <f t="shared" si="131"/>
        <v>329506.5641</v>
      </c>
      <c r="S198" s="254">
        <f t="shared" si="28"/>
        <v>0</v>
      </c>
      <c r="T198" s="282"/>
      <c r="U198" s="254">
        <f t="shared" si="18"/>
        <v>749799.5605</v>
      </c>
      <c r="V198" s="254">
        <f t="shared" si="19"/>
        <v>749799.5605</v>
      </c>
      <c r="W198" s="254">
        <f t="shared" si="20"/>
        <v>1307903.31</v>
      </c>
      <c r="X198" s="258">
        <f t="shared" si="21"/>
        <v>1.30790331</v>
      </c>
      <c r="Y198" s="334">
        <f t="shared" si="22"/>
        <v>1307903.31</v>
      </c>
      <c r="Z198" s="258">
        <f t="shared" si="23"/>
        <v>1.30790331</v>
      </c>
      <c r="AA198" s="320"/>
      <c r="AB198" s="299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299"/>
      <c r="AM198" s="299"/>
      <c r="AN198" s="299"/>
      <c r="AO198" s="299"/>
      <c r="AP198" s="299"/>
      <c r="AQ198" s="299"/>
      <c r="AR198" s="299"/>
      <c r="AS198" s="299"/>
      <c r="AT198" s="299"/>
    </row>
    <row r="199" ht="19.5" customHeight="1">
      <c r="A199" s="276" t="s">
        <v>295</v>
      </c>
      <c r="B199" s="277">
        <v>105.599998</v>
      </c>
      <c r="C199" s="278">
        <v>111.160004</v>
      </c>
      <c r="D199" s="278">
        <v>104.339996</v>
      </c>
      <c r="E199" s="278">
        <v>107.629997</v>
      </c>
      <c r="F199" s="278">
        <v>100.427818</v>
      </c>
      <c r="G199" s="278">
        <v>5.686993E8</v>
      </c>
      <c r="H199" s="283" t="s">
        <v>295</v>
      </c>
      <c r="I199" s="278">
        <v>8.90625</v>
      </c>
      <c r="J199" s="278">
        <v>9.8525</v>
      </c>
      <c r="K199" s="278">
        <v>8.6975</v>
      </c>
      <c r="L199" s="278">
        <v>9.22875</v>
      </c>
      <c r="M199" s="278">
        <v>9.126643</v>
      </c>
      <c r="N199" s="278">
        <v>4.135088E8</v>
      </c>
      <c r="O199" s="278"/>
      <c r="P199" s="254">
        <f t="shared" si="25"/>
        <v>619841.5604</v>
      </c>
      <c r="Q199" s="254">
        <f t="shared" si="130"/>
        <v>359640.2624</v>
      </c>
      <c r="R199" s="254">
        <f t="shared" si="131"/>
        <v>329506.5641</v>
      </c>
      <c r="S199" s="254">
        <f t="shared" si="28"/>
        <v>0</v>
      </c>
      <c r="T199" s="282"/>
      <c r="U199" s="254">
        <f t="shared" si="18"/>
        <v>750215.3938</v>
      </c>
      <c r="V199" s="254">
        <f t="shared" si="19"/>
        <v>750215.3938</v>
      </c>
      <c r="W199" s="254">
        <f t="shared" si="20"/>
        <v>1308988.387</v>
      </c>
      <c r="X199" s="258">
        <f t="shared" si="21"/>
        <v>1.308988387</v>
      </c>
      <c r="Y199" s="334">
        <f t="shared" si="22"/>
        <v>1308988.387</v>
      </c>
      <c r="Z199" s="258">
        <f t="shared" si="23"/>
        <v>1.308988387</v>
      </c>
      <c r="AA199" s="320"/>
      <c r="AB199" s="299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299"/>
      <c r="AM199" s="299"/>
      <c r="AN199" s="299"/>
      <c r="AO199" s="299"/>
      <c r="AP199" s="299"/>
      <c r="AQ199" s="299"/>
      <c r="AR199" s="299"/>
      <c r="AS199" s="299"/>
      <c r="AT199" s="299"/>
    </row>
    <row r="200" ht="19.5" customHeight="1">
      <c r="A200" s="276" t="s">
        <v>296</v>
      </c>
      <c r="B200" s="277">
        <v>108.050003</v>
      </c>
      <c r="C200" s="278">
        <v>111.080002</v>
      </c>
      <c r="D200" s="278">
        <v>106.0</v>
      </c>
      <c r="E200" s="278">
        <v>110.050003</v>
      </c>
      <c r="F200" s="278">
        <v>102.685875</v>
      </c>
      <c r="G200" s="278">
        <v>5.182335E8</v>
      </c>
      <c r="H200" s="283" t="s">
        <v>296</v>
      </c>
      <c r="I200" s="278">
        <v>9.304375</v>
      </c>
      <c r="J200" s="278">
        <v>9.81125</v>
      </c>
      <c r="K200" s="278">
        <v>8.948125</v>
      </c>
      <c r="L200" s="278">
        <v>9.6375</v>
      </c>
      <c r="M200" s="278">
        <v>9.530869</v>
      </c>
      <c r="N200" s="278">
        <v>3.268368E8</v>
      </c>
      <c r="O200" s="278"/>
      <c r="P200" s="254">
        <f t="shared" si="25"/>
        <v>629702.9703</v>
      </c>
      <c r="Q200" s="254">
        <f t="shared" si="130"/>
        <v>370003.5669</v>
      </c>
      <c r="R200" s="254">
        <f t="shared" si="131"/>
        <v>329506.5641</v>
      </c>
      <c r="S200" s="254">
        <f t="shared" si="28"/>
        <v>0</v>
      </c>
      <c r="T200" s="282"/>
      <c r="U200" s="254">
        <f t="shared" si="18"/>
        <v>757118.3807</v>
      </c>
      <c r="V200" s="254">
        <f t="shared" si="19"/>
        <v>757118.3807</v>
      </c>
      <c r="W200" s="254">
        <f t="shared" si="20"/>
        <v>1329213.101</v>
      </c>
      <c r="X200" s="258">
        <f t="shared" si="21"/>
        <v>1.329213101</v>
      </c>
      <c r="Y200" s="334">
        <f t="shared" si="22"/>
        <v>1329213.101</v>
      </c>
      <c r="Z200" s="258">
        <f t="shared" si="23"/>
        <v>1.329213101</v>
      </c>
      <c r="AA200" s="320"/>
      <c r="AB200" s="299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299"/>
      <c r="AM200" s="299"/>
      <c r="AN200" s="299"/>
      <c r="AO200" s="299"/>
      <c r="AP200" s="299"/>
      <c r="AQ200" s="299"/>
      <c r="AR200" s="299"/>
      <c r="AS200" s="299"/>
      <c r="AT200" s="299"/>
    </row>
    <row r="201" ht="19.5" customHeight="1">
      <c r="A201" s="276" t="s">
        <v>297</v>
      </c>
      <c r="B201" s="277">
        <v>110.639999</v>
      </c>
      <c r="C201" s="278">
        <v>111.129997</v>
      </c>
      <c r="D201" s="278">
        <v>106.639999</v>
      </c>
      <c r="E201" s="278">
        <v>107.07</v>
      </c>
      <c r="F201" s="278">
        <v>99.905289</v>
      </c>
      <c r="G201" s="278">
        <v>5.770306E8</v>
      </c>
      <c r="H201" s="283" t="s">
        <v>297</v>
      </c>
      <c r="I201" s="278">
        <v>9.73125</v>
      </c>
      <c r="J201" s="278">
        <v>9.84875</v>
      </c>
      <c r="K201" s="278">
        <v>9.06625</v>
      </c>
      <c r="L201" s="278">
        <v>9.14375</v>
      </c>
      <c r="M201" s="278">
        <v>9.042585</v>
      </c>
      <c r="N201" s="278">
        <v>3.028272E8</v>
      </c>
      <c r="O201" s="278"/>
      <c r="P201" s="254">
        <f t="shared" si="25"/>
        <v>633504.9446</v>
      </c>
      <c r="Q201" s="254">
        <f t="shared" si="130"/>
        <v>374888.0171</v>
      </c>
      <c r="R201" s="254">
        <f t="shared" si="131"/>
        <v>329506.5641</v>
      </c>
      <c r="S201" s="254">
        <f t="shared" si="28"/>
        <v>0</v>
      </c>
      <c r="T201" s="282"/>
      <c r="U201" s="254">
        <f t="shared" si="18"/>
        <v>759779.7627</v>
      </c>
      <c r="V201" s="254">
        <f t="shared" si="19"/>
        <v>759779.7627</v>
      </c>
      <c r="W201" s="254">
        <f t="shared" si="20"/>
        <v>1337899.526</v>
      </c>
      <c r="X201" s="258">
        <f t="shared" si="21"/>
        <v>1.337899526</v>
      </c>
      <c r="Y201" s="334">
        <f t="shared" si="22"/>
        <v>1337899.526</v>
      </c>
      <c r="Z201" s="258">
        <f t="shared" si="23"/>
        <v>1.337899526</v>
      </c>
      <c r="AA201" s="320"/>
      <c r="AB201" s="299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299"/>
      <c r="AM201" s="299"/>
      <c r="AN201" s="299"/>
      <c r="AO201" s="299"/>
      <c r="AP201" s="299"/>
      <c r="AQ201" s="299"/>
      <c r="AR201" s="299"/>
      <c r="AS201" s="299"/>
      <c r="AT201" s="299"/>
    </row>
    <row r="202" ht="19.5" customHeight="1">
      <c r="A202" s="276" t="s">
        <v>298</v>
      </c>
      <c r="B202" s="277">
        <v>108.129997</v>
      </c>
      <c r="C202" s="278">
        <v>114.389999</v>
      </c>
      <c r="D202" s="278">
        <v>105.830002</v>
      </c>
      <c r="E202" s="278">
        <v>111.949997</v>
      </c>
      <c r="F202" s="278">
        <v>104.698997</v>
      </c>
      <c r="G202" s="278">
        <v>6.448857E8</v>
      </c>
      <c r="H202" s="283" t="s">
        <v>298</v>
      </c>
      <c r="I202" s="278">
        <v>9.32125</v>
      </c>
      <c r="J202" s="278">
        <v>10.4075</v>
      </c>
      <c r="K202" s="278">
        <v>8.9225</v>
      </c>
      <c r="L202" s="278">
        <v>9.95875</v>
      </c>
      <c r="M202" s="278">
        <v>9.848567</v>
      </c>
      <c r="N202" s="278">
        <v>3.287216E8</v>
      </c>
      <c r="O202" s="278"/>
      <c r="P202" s="254">
        <f t="shared" si="25"/>
        <v>628693.0812</v>
      </c>
      <c r="Q202" s="254">
        <f t="shared" si="130"/>
        <v>368943.9771</v>
      </c>
      <c r="R202" s="254">
        <f t="shared" si="131"/>
        <v>329506.5641</v>
      </c>
      <c r="S202" s="254">
        <f t="shared" si="28"/>
        <v>0</v>
      </c>
      <c r="T202" s="282"/>
      <c r="U202" s="254">
        <f t="shared" si="18"/>
        <v>756411.4583</v>
      </c>
      <c r="V202" s="254">
        <f t="shared" si="19"/>
        <v>756411.4583</v>
      </c>
      <c r="W202" s="254">
        <f t="shared" si="20"/>
        <v>1327143.622</v>
      </c>
      <c r="X202" s="258">
        <f t="shared" si="21"/>
        <v>1.327143622</v>
      </c>
      <c r="Y202" s="334">
        <f t="shared" si="22"/>
        <v>1327143.622</v>
      </c>
      <c r="Z202" s="258">
        <f t="shared" si="23"/>
        <v>1.327143622</v>
      </c>
      <c r="AA202" s="320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299"/>
      <c r="AT202" s="299"/>
    </row>
    <row r="203" ht="19.5" customHeight="1">
      <c r="A203" s="276" t="s">
        <v>299</v>
      </c>
      <c r="B203" s="277">
        <v>111.970001</v>
      </c>
      <c r="C203" s="278">
        <v>113.0</v>
      </c>
      <c r="D203" s="278">
        <v>84.739998</v>
      </c>
      <c r="E203" s="278">
        <v>104.309998</v>
      </c>
      <c r="F203" s="278">
        <v>97.553833</v>
      </c>
      <c r="G203" s="278">
        <v>1.0103048E9</v>
      </c>
      <c r="H203" s="283" t="s">
        <v>299</v>
      </c>
      <c r="I203" s="278">
        <v>9.96125</v>
      </c>
      <c r="J203" s="278">
        <v>10.14125</v>
      </c>
      <c r="K203" s="278">
        <v>6.875</v>
      </c>
      <c r="L203" s="278">
        <v>8.56375</v>
      </c>
      <c r="M203" s="278">
        <v>8.469001</v>
      </c>
      <c r="N203" s="278">
        <v>4.280792E8</v>
      </c>
      <c r="O203" s="278"/>
      <c r="P203" s="254">
        <f t="shared" si="25"/>
        <v>503405.9287</v>
      </c>
      <c r="Q203" s="254">
        <f t="shared" si="130"/>
        <v>284280.1729</v>
      </c>
      <c r="R203" s="254">
        <f t="shared" si="131"/>
        <v>329506.5641</v>
      </c>
      <c r="S203" s="254">
        <f t="shared" si="28"/>
        <v>0</v>
      </c>
      <c r="T203" s="282"/>
      <c r="U203" s="254">
        <f t="shared" si="18"/>
        <v>668710.4516</v>
      </c>
      <c r="V203" s="254">
        <f t="shared" si="19"/>
        <v>668710.4516</v>
      </c>
      <c r="W203" s="254">
        <f t="shared" si="20"/>
        <v>1117192.666</v>
      </c>
      <c r="X203" s="258">
        <f t="shared" si="21"/>
        <v>1.117192666</v>
      </c>
      <c r="Y203" s="334">
        <f t="shared" si="22"/>
        <v>1117192.666</v>
      </c>
      <c r="Z203" s="258">
        <f t="shared" si="23"/>
        <v>1.117192666</v>
      </c>
      <c r="AA203" s="320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299"/>
      <c r="AT203" s="299"/>
    </row>
    <row r="204" ht="19.5" customHeight="1">
      <c r="A204" s="276" t="s">
        <v>300</v>
      </c>
      <c r="B204" s="277">
        <v>101.709999</v>
      </c>
      <c r="C204" s="278">
        <v>108.730003</v>
      </c>
      <c r="D204" s="278">
        <v>98.75</v>
      </c>
      <c r="E204" s="278">
        <v>101.760002</v>
      </c>
      <c r="F204" s="278">
        <v>95.169006</v>
      </c>
      <c r="G204" s="278">
        <v>8.812015E8</v>
      </c>
      <c r="H204" s="283" t="s">
        <v>300</v>
      </c>
      <c r="I204" s="278">
        <v>8.145</v>
      </c>
      <c r="J204" s="278">
        <v>9.265</v>
      </c>
      <c r="K204" s="278">
        <v>7.66875</v>
      </c>
      <c r="L204" s="278">
        <v>8.13125</v>
      </c>
      <c r="M204" s="278">
        <v>8.041286</v>
      </c>
      <c r="N204" s="278">
        <v>3.535144E8</v>
      </c>
      <c r="O204" s="278"/>
      <c r="P204" s="254">
        <f t="shared" si="25"/>
        <v>586633.6634</v>
      </c>
      <c r="Q204" s="254">
        <f t="shared" si="130"/>
        <v>317101.6111</v>
      </c>
      <c r="R204" s="254">
        <f t="shared" si="131"/>
        <v>329506.5641</v>
      </c>
      <c r="S204" s="254">
        <f t="shared" si="28"/>
        <v>0</v>
      </c>
      <c r="T204" s="282"/>
      <c r="U204" s="254">
        <f t="shared" si="18"/>
        <v>726969.8658</v>
      </c>
      <c r="V204" s="254">
        <f t="shared" si="19"/>
        <v>726969.8658</v>
      </c>
      <c r="W204" s="254">
        <f t="shared" si="20"/>
        <v>1233241.838</v>
      </c>
      <c r="X204" s="258">
        <f t="shared" si="21"/>
        <v>1.233241838</v>
      </c>
      <c r="Y204" s="334">
        <f t="shared" si="22"/>
        <v>1233241.838</v>
      </c>
      <c r="Z204" s="258">
        <f t="shared" si="23"/>
        <v>1.233241838</v>
      </c>
      <c r="AA204" s="320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299"/>
    </row>
    <row r="205" ht="19.5" customHeight="1">
      <c r="A205" s="276" t="s">
        <v>301</v>
      </c>
      <c r="B205" s="277">
        <v>101.940002</v>
      </c>
      <c r="C205" s="278">
        <v>114.080002</v>
      </c>
      <c r="D205" s="278">
        <v>100.480003</v>
      </c>
      <c r="E205" s="278">
        <v>113.330002</v>
      </c>
      <c r="F205" s="278">
        <v>106.24749</v>
      </c>
      <c r="G205" s="278">
        <v>7.406272E8</v>
      </c>
      <c r="H205" s="283" t="s">
        <v>301</v>
      </c>
      <c r="I205" s="278">
        <v>8.16125</v>
      </c>
      <c r="J205" s="278">
        <v>10.19875</v>
      </c>
      <c r="K205" s="278">
        <v>7.93375</v>
      </c>
      <c r="L205" s="278">
        <v>10.0675</v>
      </c>
      <c r="M205" s="278">
        <v>9.956113</v>
      </c>
      <c r="N205" s="278">
        <v>3.188688E8</v>
      </c>
      <c r="O205" s="278"/>
      <c r="P205" s="254">
        <f t="shared" si="25"/>
        <v>596910.9089</v>
      </c>
      <c r="Q205" s="254">
        <f t="shared" si="130"/>
        <v>328059.3195</v>
      </c>
      <c r="R205" s="254">
        <f t="shared" si="131"/>
        <v>329506.5641</v>
      </c>
      <c r="S205" s="254">
        <f t="shared" si="28"/>
        <v>0</v>
      </c>
      <c r="T205" s="282"/>
      <c r="U205" s="254">
        <f t="shared" si="18"/>
        <v>734163.9377</v>
      </c>
      <c r="V205" s="254">
        <f t="shared" si="19"/>
        <v>734163.9377</v>
      </c>
      <c r="W205" s="254">
        <f t="shared" si="20"/>
        <v>1254476.792</v>
      </c>
      <c r="X205" s="258">
        <f t="shared" si="21"/>
        <v>1.254476792</v>
      </c>
      <c r="Y205" s="334">
        <f t="shared" si="22"/>
        <v>1254476.792</v>
      </c>
      <c r="Z205" s="258">
        <f t="shared" si="23"/>
        <v>1.254476792</v>
      </c>
      <c r="AA205" s="320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299"/>
      <c r="AT205" s="299"/>
    </row>
    <row r="206" ht="19.5" customHeight="1">
      <c r="A206" s="276" t="s">
        <v>302</v>
      </c>
      <c r="B206" s="277">
        <v>113.629997</v>
      </c>
      <c r="C206" s="278">
        <v>115.470001</v>
      </c>
      <c r="D206" s="278">
        <v>109.480003</v>
      </c>
      <c r="E206" s="278">
        <v>114.019997</v>
      </c>
      <c r="F206" s="278">
        <v>106.894386</v>
      </c>
      <c r="G206" s="278">
        <v>5.434133E8</v>
      </c>
      <c r="H206" s="283" t="s">
        <v>302</v>
      </c>
      <c r="I206" s="278">
        <v>10.12125</v>
      </c>
      <c r="J206" s="278">
        <v>10.4425</v>
      </c>
      <c r="K206" s="278">
        <v>9.38375</v>
      </c>
      <c r="L206" s="278">
        <v>10.16375</v>
      </c>
      <c r="M206" s="278">
        <v>10.051297</v>
      </c>
      <c r="N206" s="278">
        <v>1.950984E8</v>
      </c>
      <c r="O206" s="278"/>
      <c r="P206" s="254">
        <f t="shared" si="25"/>
        <v>650376.2554</v>
      </c>
      <c r="Q206" s="254">
        <f t="shared" si="130"/>
        <v>388016.5924</v>
      </c>
      <c r="R206" s="254">
        <f t="shared" si="131"/>
        <v>329506.5641</v>
      </c>
      <c r="S206" s="254">
        <f t="shared" si="28"/>
        <v>0</v>
      </c>
      <c r="T206" s="282"/>
      <c r="U206" s="254">
        <f t="shared" si="18"/>
        <v>771589.6803</v>
      </c>
      <c r="V206" s="254">
        <f t="shared" si="19"/>
        <v>771589.6803</v>
      </c>
      <c r="W206" s="254">
        <f t="shared" si="20"/>
        <v>1367899.412</v>
      </c>
      <c r="X206" s="258">
        <f t="shared" si="21"/>
        <v>1.367899412</v>
      </c>
      <c r="Y206" s="334">
        <f t="shared" si="22"/>
        <v>1367899.412</v>
      </c>
      <c r="Z206" s="258">
        <f t="shared" si="23"/>
        <v>1.367899412</v>
      </c>
      <c r="AA206" s="320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299"/>
      <c r="AT206" s="299"/>
    </row>
    <row r="207" ht="19.5" customHeight="1">
      <c r="A207" s="276" t="s">
        <v>303</v>
      </c>
      <c r="B207" s="337">
        <v>114.480003</v>
      </c>
      <c r="C207" s="338">
        <v>115.75</v>
      </c>
      <c r="D207" s="338">
        <v>109.379997</v>
      </c>
      <c r="E207" s="338">
        <v>111.860001</v>
      </c>
      <c r="F207" s="338">
        <v>104.86937</v>
      </c>
      <c r="G207" s="338">
        <v>7.574975E8</v>
      </c>
      <c r="H207" s="340" t="s">
        <v>303</v>
      </c>
      <c r="I207" s="338">
        <v>10.24125</v>
      </c>
      <c r="J207" s="338">
        <v>10.47125</v>
      </c>
      <c r="K207" s="338">
        <v>9.33</v>
      </c>
      <c r="L207" s="338">
        <v>9.795</v>
      </c>
      <c r="M207" s="338">
        <v>9.686628</v>
      </c>
      <c r="N207" s="338">
        <v>2.490936E8</v>
      </c>
      <c r="O207" s="338"/>
      <c r="P207" s="254">
        <f t="shared" si="25"/>
        <v>649782.1604</v>
      </c>
      <c r="Q207" s="254">
        <f t="shared" si="130"/>
        <v>385794.0383</v>
      </c>
      <c r="R207" s="254">
        <f t="shared" si="131"/>
        <v>329506.5641</v>
      </c>
      <c r="S207" s="254">
        <f t="shared" si="28"/>
        <v>0</v>
      </c>
      <c r="T207" s="339">
        <f>(P207-P195)/P195</f>
        <v>0.09467573248</v>
      </c>
      <c r="U207" s="254">
        <f t="shared" si="18"/>
        <v>771173.8138</v>
      </c>
      <c r="V207" s="254">
        <f t="shared" si="19"/>
        <v>771173.8138</v>
      </c>
      <c r="W207" s="254">
        <f t="shared" si="20"/>
        <v>1365082.763</v>
      </c>
      <c r="X207" s="258">
        <f t="shared" si="21"/>
        <v>1.365082763</v>
      </c>
      <c r="Y207" s="334">
        <f t="shared" si="22"/>
        <v>1365082.763</v>
      </c>
      <c r="Z207" s="258">
        <f t="shared" si="23"/>
        <v>1.365082763</v>
      </c>
      <c r="AA207" s="320"/>
      <c r="AB207" s="299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299"/>
      <c r="AM207" s="299"/>
      <c r="AN207" s="299"/>
      <c r="AO207" s="299"/>
      <c r="AP207" s="299"/>
      <c r="AQ207" s="299"/>
      <c r="AR207" s="299"/>
      <c r="AS207" s="299"/>
      <c r="AT207" s="299"/>
    </row>
    <row r="208" ht="19.5" customHeight="1">
      <c r="A208" s="276" t="s">
        <v>304</v>
      </c>
      <c r="B208" s="277">
        <v>109.449997</v>
      </c>
      <c r="C208" s="278">
        <v>110.18</v>
      </c>
      <c r="D208" s="278">
        <v>97.25</v>
      </c>
      <c r="E208" s="278">
        <v>104.129997</v>
      </c>
      <c r="F208" s="278">
        <v>97.920593</v>
      </c>
      <c r="G208" s="278">
        <v>1.0773082E9</v>
      </c>
      <c r="H208" s="283" t="s">
        <v>304</v>
      </c>
      <c r="I208" s="278">
        <v>9.3575</v>
      </c>
      <c r="J208" s="278">
        <v>9.4925</v>
      </c>
      <c r="K208" s="278">
        <v>7.35</v>
      </c>
      <c r="L208" s="278">
        <v>8.415</v>
      </c>
      <c r="M208" s="278">
        <v>8.32685</v>
      </c>
      <c r="N208" s="278">
        <v>3.941464E8</v>
      </c>
      <c r="O208" s="278"/>
      <c r="P208" s="254">
        <f t="shared" si="25"/>
        <v>577722.7723</v>
      </c>
      <c r="Q208" s="254">
        <f>((Q207+R207)/2)*K208/K207</f>
        <v>281750.2373</v>
      </c>
      <c r="R208" s="254">
        <f>(Q207+R207)/2</f>
        <v>357650.3012</v>
      </c>
      <c r="S208" s="254">
        <f t="shared" si="28"/>
        <v>0</v>
      </c>
      <c r="T208" s="282"/>
      <c r="U208" s="254">
        <f t="shared" si="18"/>
        <v>747750.2297</v>
      </c>
      <c r="V208" s="254">
        <f t="shared" si="19"/>
        <v>747750.2297</v>
      </c>
      <c r="W208" s="254">
        <f t="shared" si="20"/>
        <v>1217123.311</v>
      </c>
      <c r="X208" s="258">
        <f t="shared" si="21"/>
        <v>1.217123311</v>
      </c>
      <c r="Y208" s="334">
        <f t="shared" si="22"/>
        <v>1217123.311</v>
      </c>
      <c r="Z208" s="258">
        <f t="shared" si="23"/>
        <v>1.217123311</v>
      </c>
      <c r="AA208" s="320"/>
      <c r="AB208" s="299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299"/>
      <c r="AM208" s="299"/>
      <c r="AN208" s="299"/>
      <c r="AO208" s="299"/>
      <c r="AP208" s="299"/>
      <c r="AQ208" s="299"/>
      <c r="AR208" s="299"/>
      <c r="AS208" s="299"/>
      <c r="AT208" s="299"/>
    </row>
    <row r="209" ht="19.5" customHeight="1">
      <c r="A209" s="276" t="s">
        <v>305</v>
      </c>
      <c r="B209" s="277">
        <v>103.629997</v>
      </c>
      <c r="C209" s="278">
        <v>104.800003</v>
      </c>
      <c r="D209" s="278">
        <v>94.839996</v>
      </c>
      <c r="E209" s="278">
        <v>102.5</v>
      </c>
      <c r="F209" s="278">
        <v>96.387787</v>
      </c>
      <c r="G209" s="278">
        <v>9.422596E8</v>
      </c>
      <c r="H209" s="283" t="s">
        <v>305</v>
      </c>
      <c r="I209" s="278">
        <v>8.32875</v>
      </c>
      <c r="J209" s="278">
        <v>8.5225</v>
      </c>
      <c r="K209" s="278">
        <v>6.95375</v>
      </c>
      <c r="L209" s="278">
        <v>8.11</v>
      </c>
      <c r="M209" s="278">
        <v>8.025043</v>
      </c>
      <c r="N209" s="278">
        <v>4.445416E8</v>
      </c>
      <c r="O209" s="278"/>
      <c r="P209" s="254">
        <f t="shared" si="25"/>
        <v>563405.9168</v>
      </c>
      <c r="Q209" s="254">
        <f t="shared" ref="Q209:Q219" si="132">Q208*K209/K208</f>
        <v>266560.6411</v>
      </c>
      <c r="R209" s="254">
        <f t="shared" ref="R209:R219" si="133">R208</f>
        <v>357650.3012</v>
      </c>
      <c r="S209" s="254">
        <f t="shared" si="28"/>
        <v>0</v>
      </c>
      <c r="T209" s="282"/>
      <c r="U209" s="254">
        <f t="shared" si="18"/>
        <v>737728.4309</v>
      </c>
      <c r="V209" s="254">
        <f t="shared" si="19"/>
        <v>737728.4309</v>
      </c>
      <c r="W209" s="254">
        <f t="shared" si="20"/>
        <v>1187616.859</v>
      </c>
      <c r="X209" s="258">
        <f t="shared" si="21"/>
        <v>1.187616859</v>
      </c>
      <c r="Y209" s="334">
        <f t="shared" si="22"/>
        <v>1187616.859</v>
      </c>
      <c r="Z209" s="258">
        <f t="shared" si="23"/>
        <v>1.187616859</v>
      </c>
      <c r="AA209" s="320"/>
      <c r="AB209" s="299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299"/>
      <c r="AM209" s="299"/>
      <c r="AN209" s="299"/>
      <c r="AO209" s="299"/>
      <c r="AP209" s="299"/>
      <c r="AQ209" s="299"/>
      <c r="AR209" s="299"/>
      <c r="AS209" s="299"/>
      <c r="AT209" s="299"/>
    </row>
    <row r="210" ht="19.5" customHeight="1">
      <c r="A210" s="276" t="s">
        <v>306</v>
      </c>
      <c r="B210" s="277">
        <v>103.480003</v>
      </c>
      <c r="C210" s="278">
        <v>110.040001</v>
      </c>
      <c r="D210" s="278">
        <v>103.160004</v>
      </c>
      <c r="E210" s="278">
        <v>109.199997</v>
      </c>
      <c r="F210" s="278">
        <v>102.688255</v>
      </c>
      <c r="G210" s="278">
        <v>6.016051E8</v>
      </c>
      <c r="H210" s="283" t="s">
        <v>306</v>
      </c>
      <c r="I210" s="278">
        <v>8.25625</v>
      </c>
      <c r="J210" s="278">
        <v>9.3625</v>
      </c>
      <c r="K210" s="278">
        <v>8.215</v>
      </c>
      <c r="L210" s="278">
        <v>9.225</v>
      </c>
      <c r="M210" s="278">
        <v>9.128366</v>
      </c>
      <c r="N210" s="278">
        <v>3.035736E8</v>
      </c>
      <c r="O210" s="278"/>
      <c r="P210" s="254">
        <f t="shared" si="25"/>
        <v>612831.7069</v>
      </c>
      <c r="Q210" s="254">
        <f t="shared" si="132"/>
        <v>314908.5985</v>
      </c>
      <c r="R210" s="254">
        <f t="shared" si="133"/>
        <v>357650.3012</v>
      </c>
      <c r="S210" s="254">
        <f t="shared" si="28"/>
        <v>0</v>
      </c>
      <c r="T210" s="282"/>
      <c r="U210" s="254">
        <f t="shared" si="18"/>
        <v>772326.484</v>
      </c>
      <c r="V210" s="254">
        <f t="shared" si="19"/>
        <v>772326.484</v>
      </c>
      <c r="W210" s="254">
        <f t="shared" si="20"/>
        <v>1285390.607</v>
      </c>
      <c r="X210" s="258">
        <f t="shared" si="21"/>
        <v>1.285390607</v>
      </c>
      <c r="Y210" s="334">
        <f t="shared" si="22"/>
        <v>1285390.607</v>
      </c>
      <c r="Z210" s="258">
        <f t="shared" si="23"/>
        <v>1.285390607</v>
      </c>
      <c r="AA210" s="320"/>
      <c r="AB210" s="299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299"/>
      <c r="AM210" s="299"/>
      <c r="AN210" s="299"/>
      <c r="AO210" s="299"/>
      <c r="AP210" s="299"/>
      <c r="AQ210" s="299"/>
      <c r="AR210" s="299"/>
      <c r="AS210" s="299"/>
      <c r="AT210" s="299"/>
    </row>
    <row r="211" ht="19.5" customHeight="1">
      <c r="A211" s="276" t="s">
        <v>307</v>
      </c>
      <c r="B211" s="277">
        <v>108.540001</v>
      </c>
      <c r="C211" s="278">
        <v>111.440002</v>
      </c>
      <c r="D211" s="278">
        <v>104.879997</v>
      </c>
      <c r="E211" s="278">
        <v>105.720001</v>
      </c>
      <c r="F211" s="278">
        <v>99.71067</v>
      </c>
      <c r="G211" s="278">
        <v>5.592538E8</v>
      </c>
      <c r="H211" s="283" t="s">
        <v>307</v>
      </c>
      <c r="I211" s="278">
        <v>9.11</v>
      </c>
      <c r="J211" s="278">
        <v>9.61</v>
      </c>
      <c r="K211" s="278">
        <v>8.48875</v>
      </c>
      <c r="L211" s="278">
        <v>8.62</v>
      </c>
      <c r="M211" s="278">
        <v>8.529703</v>
      </c>
      <c r="N211" s="278">
        <v>2.323536E8</v>
      </c>
      <c r="O211" s="278"/>
      <c r="P211" s="254">
        <f t="shared" si="25"/>
        <v>623049.4871</v>
      </c>
      <c r="Q211" s="254">
        <f t="shared" si="132"/>
        <v>325402.3573</v>
      </c>
      <c r="R211" s="254">
        <f t="shared" si="133"/>
        <v>357650.3012</v>
      </c>
      <c r="S211" s="254">
        <f t="shared" si="28"/>
        <v>0</v>
      </c>
      <c r="T211" s="282"/>
      <c r="U211" s="254">
        <f t="shared" si="18"/>
        <v>779478.9301</v>
      </c>
      <c r="V211" s="254">
        <f t="shared" si="19"/>
        <v>779478.9301</v>
      </c>
      <c r="W211" s="254">
        <f t="shared" si="20"/>
        <v>1306102.146</v>
      </c>
      <c r="X211" s="258">
        <f t="shared" si="21"/>
        <v>1.306102146</v>
      </c>
      <c r="Y211" s="334">
        <f t="shared" si="22"/>
        <v>1306102.146</v>
      </c>
      <c r="Z211" s="258">
        <f t="shared" si="23"/>
        <v>1.306102146</v>
      </c>
      <c r="AA211" s="320"/>
      <c r="AB211" s="299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299"/>
      <c r="AM211" s="299"/>
      <c r="AN211" s="299"/>
      <c r="AO211" s="299"/>
      <c r="AP211" s="299"/>
      <c r="AQ211" s="299"/>
      <c r="AR211" s="299"/>
      <c r="AS211" s="299"/>
      <c r="AT211" s="299"/>
    </row>
    <row r="212" ht="19.5" customHeight="1">
      <c r="A212" s="276" t="s">
        <v>308</v>
      </c>
      <c r="B212" s="277">
        <v>105.989998</v>
      </c>
      <c r="C212" s="278">
        <v>110.510002</v>
      </c>
      <c r="D212" s="278">
        <v>104.400002</v>
      </c>
      <c r="E212" s="278">
        <v>110.339996</v>
      </c>
      <c r="F212" s="278">
        <v>104.068062</v>
      </c>
      <c r="G212" s="278">
        <v>5.364827E8</v>
      </c>
      <c r="H212" s="283" t="s">
        <v>308</v>
      </c>
      <c r="I212" s="278">
        <v>8.65375</v>
      </c>
      <c r="J212" s="278">
        <v>9.39375</v>
      </c>
      <c r="K212" s="278">
        <v>8.4025</v>
      </c>
      <c r="L212" s="278">
        <v>9.3675</v>
      </c>
      <c r="M212" s="278">
        <v>9.269373</v>
      </c>
      <c r="N212" s="278">
        <v>1.860816E8</v>
      </c>
      <c r="O212" s="278"/>
      <c r="P212" s="254">
        <f t="shared" si="25"/>
        <v>620198.0317</v>
      </c>
      <c r="Q212" s="254">
        <f t="shared" si="132"/>
        <v>322096.1046</v>
      </c>
      <c r="R212" s="254">
        <f t="shared" si="133"/>
        <v>357650.3012</v>
      </c>
      <c r="S212" s="254">
        <f t="shared" si="28"/>
        <v>0</v>
      </c>
      <c r="T212" s="282"/>
      <c r="U212" s="254">
        <f t="shared" si="18"/>
        <v>777482.9113</v>
      </c>
      <c r="V212" s="254">
        <f t="shared" si="19"/>
        <v>777482.9113</v>
      </c>
      <c r="W212" s="254">
        <f t="shared" si="20"/>
        <v>1299944.437</v>
      </c>
      <c r="X212" s="258">
        <f t="shared" si="21"/>
        <v>1.299944437</v>
      </c>
      <c r="Y212" s="334">
        <f t="shared" si="22"/>
        <v>1299944.437</v>
      </c>
      <c r="Z212" s="258">
        <f t="shared" si="23"/>
        <v>1.299944437</v>
      </c>
      <c r="AA212" s="320"/>
      <c r="AB212" s="299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  <c r="AM212" s="299"/>
      <c r="AN212" s="299"/>
      <c r="AO212" s="299"/>
      <c r="AP212" s="299"/>
      <c r="AQ212" s="299"/>
      <c r="AR212" s="299"/>
      <c r="AS212" s="299"/>
      <c r="AT212" s="299"/>
    </row>
    <row r="213" ht="19.5" customHeight="1">
      <c r="A213" s="276" t="s">
        <v>309</v>
      </c>
      <c r="B213" s="277">
        <v>110.0</v>
      </c>
      <c r="C213" s="278">
        <v>110.75</v>
      </c>
      <c r="D213" s="278">
        <v>101.75</v>
      </c>
      <c r="E213" s="278">
        <v>107.540001</v>
      </c>
      <c r="F213" s="278">
        <v>101.427223</v>
      </c>
      <c r="G213" s="278">
        <v>5.779263E8</v>
      </c>
      <c r="H213" s="283" t="s">
        <v>309</v>
      </c>
      <c r="I213" s="278">
        <v>9.30375</v>
      </c>
      <c r="J213" s="278">
        <v>9.43125</v>
      </c>
      <c r="K213" s="278">
        <v>7.9725</v>
      </c>
      <c r="L213" s="278">
        <v>8.895</v>
      </c>
      <c r="M213" s="278">
        <v>8.801822</v>
      </c>
      <c r="N213" s="278">
        <v>2.15028E8</v>
      </c>
      <c r="O213" s="278"/>
      <c r="P213" s="254">
        <f t="shared" si="25"/>
        <v>604455.4455</v>
      </c>
      <c r="Q213" s="254">
        <f t="shared" si="132"/>
        <v>305612.7573</v>
      </c>
      <c r="R213" s="254">
        <f t="shared" si="133"/>
        <v>357650.3012</v>
      </c>
      <c r="S213" s="254">
        <f t="shared" si="28"/>
        <v>0</v>
      </c>
      <c r="T213" s="282"/>
      <c r="U213" s="254">
        <f t="shared" si="18"/>
        <v>766463.101</v>
      </c>
      <c r="V213" s="254">
        <f t="shared" si="19"/>
        <v>766463.101</v>
      </c>
      <c r="W213" s="254">
        <f t="shared" si="20"/>
        <v>1267718.504</v>
      </c>
      <c r="X213" s="258">
        <f t="shared" si="21"/>
        <v>1.267718504</v>
      </c>
      <c r="Y213" s="334">
        <f t="shared" si="22"/>
        <v>1267718.504</v>
      </c>
      <c r="Z213" s="258">
        <f t="shared" si="23"/>
        <v>1.267718504</v>
      </c>
      <c r="AA213" s="320"/>
      <c r="AB213" s="299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299"/>
      <c r="AM213" s="299"/>
      <c r="AN213" s="299"/>
      <c r="AO213" s="299"/>
      <c r="AP213" s="299"/>
      <c r="AQ213" s="299"/>
      <c r="AR213" s="299"/>
      <c r="AS213" s="299"/>
      <c r="AT213" s="299"/>
    </row>
    <row r="214" ht="19.5" customHeight="1">
      <c r="A214" s="276" t="s">
        <v>310</v>
      </c>
      <c r="B214" s="277">
        <v>107.489998</v>
      </c>
      <c r="C214" s="278">
        <v>115.540001</v>
      </c>
      <c r="D214" s="278">
        <v>106.57</v>
      </c>
      <c r="E214" s="278">
        <v>115.230003</v>
      </c>
      <c r="F214" s="278">
        <v>108.969566</v>
      </c>
      <c r="G214" s="278">
        <v>4.210726E8</v>
      </c>
      <c r="H214" s="283" t="s">
        <v>310</v>
      </c>
      <c r="I214" s="278">
        <v>8.8925</v>
      </c>
      <c r="J214" s="278">
        <v>10.24875</v>
      </c>
      <c r="K214" s="278">
        <v>8.735</v>
      </c>
      <c r="L214" s="278">
        <v>10.19375</v>
      </c>
      <c r="M214" s="278">
        <v>10.092622</v>
      </c>
      <c r="N214" s="278">
        <v>1.512384E8</v>
      </c>
      <c r="O214" s="278"/>
      <c r="P214" s="254">
        <f t="shared" si="25"/>
        <v>633089.1089</v>
      </c>
      <c r="Q214" s="254">
        <f t="shared" si="132"/>
        <v>334841.9486</v>
      </c>
      <c r="R214" s="254">
        <f t="shared" si="133"/>
        <v>357650.3012</v>
      </c>
      <c r="S214" s="254">
        <f t="shared" si="28"/>
        <v>0</v>
      </c>
      <c r="T214" s="282"/>
      <c r="U214" s="254">
        <f t="shared" si="18"/>
        <v>786506.6654</v>
      </c>
      <c r="V214" s="254">
        <f t="shared" si="19"/>
        <v>786506.6654</v>
      </c>
      <c r="W214" s="254">
        <f t="shared" si="20"/>
        <v>1325581.359</v>
      </c>
      <c r="X214" s="258">
        <f t="shared" si="21"/>
        <v>1.325581359</v>
      </c>
      <c r="Y214" s="334">
        <f t="shared" si="22"/>
        <v>1325581.359</v>
      </c>
      <c r="Z214" s="258">
        <f t="shared" si="23"/>
        <v>1.325581359</v>
      </c>
      <c r="AA214" s="320"/>
      <c r="AB214" s="299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  <c r="AM214" s="299"/>
      <c r="AN214" s="299"/>
      <c r="AO214" s="299"/>
      <c r="AP214" s="299"/>
      <c r="AQ214" s="299"/>
      <c r="AR214" s="299"/>
      <c r="AS214" s="299"/>
      <c r="AT214" s="299"/>
    </row>
    <row r="215" ht="19.5" customHeight="1">
      <c r="A215" s="276" t="s">
        <v>311</v>
      </c>
      <c r="B215" s="277">
        <v>115.309998</v>
      </c>
      <c r="C215" s="278">
        <v>118.010002</v>
      </c>
      <c r="D215" s="278">
        <v>114.220001</v>
      </c>
      <c r="E215" s="278">
        <v>116.440002</v>
      </c>
      <c r="F215" s="278">
        <v>110.113861</v>
      </c>
      <c r="G215" s="278">
        <v>3.692699E8</v>
      </c>
      <c r="H215" s="283" t="s">
        <v>311</v>
      </c>
      <c r="I215" s="278">
        <v>10.20875</v>
      </c>
      <c r="J215" s="278">
        <v>10.68125</v>
      </c>
      <c r="K215" s="278">
        <v>10.01375</v>
      </c>
      <c r="L215" s="278">
        <v>10.38875</v>
      </c>
      <c r="M215" s="278">
        <v>10.285686</v>
      </c>
      <c r="N215" s="278">
        <v>1.53288E8</v>
      </c>
      <c r="O215" s="278"/>
      <c r="P215" s="254">
        <f t="shared" si="25"/>
        <v>678534.6594</v>
      </c>
      <c r="Q215" s="254">
        <f t="shared" si="132"/>
        <v>383860.7399</v>
      </c>
      <c r="R215" s="254">
        <f t="shared" si="133"/>
        <v>357650.3012</v>
      </c>
      <c r="S215" s="254">
        <f t="shared" si="28"/>
        <v>0</v>
      </c>
      <c r="T215" s="282"/>
      <c r="U215" s="254">
        <f t="shared" si="18"/>
        <v>818318.5507</v>
      </c>
      <c r="V215" s="254">
        <f t="shared" si="19"/>
        <v>818318.5507</v>
      </c>
      <c r="W215" s="254">
        <f t="shared" si="20"/>
        <v>1420045.7</v>
      </c>
      <c r="X215" s="258">
        <f t="shared" si="21"/>
        <v>1.4200457</v>
      </c>
      <c r="Y215" s="334">
        <f t="shared" si="22"/>
        <v>1420045.7</v>
      </c>
      <c r="Z215" s="258">
        <f t="shared" si="23"/>
        <v>1.4200457</v>
      </c>
      <c r="AA215" s="320"/>
      <c r="AB215" s="299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299"/>
      <c r="AM215" s="299"/>
      <c r="AN215" s="299"/>
      <c r="AO215" s="299"/>
      <c r="AP215" s="299"/>
      <c r="AQ215" s="299"/>
      <c r="AR215" s="299"/>
      <c r="AS215" s="299"/>
      <c r="AT215" s="299"/>
    </row>
    <row r="216" ht="19.5" customHeight="1">
      <c r="A216" s="276" t="s">
        <v>312</v>
      </c>
      <c r="B216" s="277">
        <v>116.480003</v>
      </c>
      <c r="C216" s="278">
        <v>119.220001</v>
      </c>
      <c r="D216" s="278">
        <v>113.629997</v>
      </c>
      <c r="E216" s="278">
        <v>118.720001</v>
      </c>
      <c r="F216" s="278">
        <v>112.269974</v>
      </c>
      <c r="G216" s="278">
        <v>5.407566E8</v>
      </c>
      <c r="H216" s="283" t="s">
        <v>312</v>
      </c>
      <c r="I216" s="278">
        <v>10.4025</v>
      </c>
      <c r="J216" s="278">
        <v>10.92375</v>
      </c>
      <c r="K216" s="278">
        <v>9.885</v>
      </c>
      <c r="L216" s="278">
        <v>10.8175</v>
      </c>
      <c r="M216" s="278">
        <v>10.710185</v>
      </c>
      <c r="N216" s="278">
        <v>2.0234E8</v>
      </c>
      <c r="O216" s="278"/>
      <c r="P216" s="254">
        <f t="shared" si="25"/>
        <v>675029.6851</v>
      </c>
      <c r="Q216" s="254">
        <f t="shared" si="132"/>
        <v>378925.3191</v>
      </c>
      <c r="R216" s="254">
        <f t="shared" si="133"/>
        <v>357650.3012</v>
      </c>
      <c r="S216" s="254">
        <f t="shared" si="28"/>
        <v>0</v>
      </c>
      <c r="T216" s="282"/>
      <c r="U216" s="254">
        <f t="shared" si="18"/>
        <v>815865.0687</v>
      </c>
      <c r="V216" s="254">
        <f t="shared" si="19"/>
        <v>815865.0687</v>
      </c>
      <c r="W216" s="254">
        <f t="shared" si="20"/>
        <v>1411605.305</v>
      </c>
      <c r="X216" s="258">
        <f t="shared" si="21"/>
        <v>1.411605305</v>
      </c>
      <c r="Y216" s="334">
        <f t="shared" si="22"/>
        <v>1411605.305</v>
      </c>
      <c r="Z216" s="258">
        <f t="shared" si="23"/>
        <v>1.411605305</v>
      </c>
      <c r="AA216" s="320"/>
      <c r="AB216" s="299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299"/>
      <c r="AM216" s="299"/>
      <c r="AN216" s="299"/>
      <c r="AO216" s="299"/>
      <c r="AP216" s="299"/>
      <c r="AQ216" s="299"/>
      <c r="AR216" s="299"/>
      <c r="AS216" s="299"/>
      <c r="AT216" s="299"/>
    </row>
    <row r="217" ht="19.5" customHeight="1">
      <c r="A217" s="276" t="s">
        <v>313</v>
      </c>
      <c r="B217" s="277">
        <v>118.57</v>
      </c>
      <c r="C217" s="278">
        <v>119.660004</v>
      </c>
      <c r="D217" s="278">
        <v>115.940002</v>
      </c>
      <c r="E217" s="278">
        <v>116.989998</v>
      </c>
      <c r="F217" s="278">
        <v>110.911156</v>
      </c>
      <c r="G217" s="278">
        <v>4.069418E8</v>
      </c>
      <c r="H217" s="283" t="s">
        <v>313</v>
      </c>
      <c r="I217" s="278">
        <v>10.7875</v>
      </c>
      <c r="J217" s="278">
        <v>10.98</v>
      </c>
      <c r="K217" s="278">
        <v>10.31625</v>
      </c>
      <c r="L217" s="278">
        <v>10.48625</v>
      </c>
      <c r="M217" s="278">
        <v>10.382219</v>
      </c>
      <c r="N217" s="278">
        <v>1.57292E8</v>
      </c>
      <c r="O217" s="278"/>
      <c r="P217" s="254">
        <f t="shared" si="25"/>
        <v>688752.4871</v>
      </c>
      <c r="Q217" s="254">
        <f t="shared" si="132"/>
        <v>395456.583</v>
      </c>
      <c r="R217" s="254">
        <f t="shared" si="133"/>
        <v>357650.3012</v>
      </c>
      <c r="S217" s="254">
        <f t="shared" si="28"/>
        <v>0</v>
      </c>
      <c r="T217" s="282"/>
      <c r="U217" s="254">
        <f t="shared" si="18"/>
        <v>825471.0301</v>
      </c>
      <c r="V217" s="254">
        <f t="shared" si="19"/>
        <v>825471.0301</v>
      </c>
      <c r="W217" s="254">
        <f t="shared" si="20"/>
        <v>1441859.371</v>
      </c>
      <c r="X217" s="258">
        <f t="shared" si="21"/>
        <v>1.441859371</v>
      </c>
      <c r="Y217" s="334">
        <f t="shared" si="22"/>
        <v>1441859.371</v>
      </c>
      <c r="Z217" s="258">
        <f t="shared" si="23"/>
        <v>1.441859371</v>
      </c>
      <c r="AA217" s="320"/>
      <c r="AB217" s="299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299"/>
      <c r="AM217" s="299"/>
      <c r="AN217" s="299"/>
      <c r="AO217" s="299"/>
      <c r="AP217" s="299"/>
      <c r="AQ217" s="299"/>
      <c r="AR217" s="299"/>
      <c r="AS217" s="299"/>
      <c r="AT217" s="299"/>
    </row>
    <row r="218" ht="19.5" customHeight="1">
      <c r="A218" s="276" t="s">
        <v>314</v>
      </c>
      <c r="B218" s="277">
        <v>117.190002</v>
      </c>
      <c r="C218" s="278">
        <v>119.510002</v>
      </c>
      <c r="D218" s="278">
        <v>113.449997</v>
      </c>
      <c r="E218" s="278">
        <v>117.5</v>
      </c>
      <c r="F218" s="278">
        <v>111.394638</v>
      </c>
      <c r="G218" s="278">
        <v>5.981188E8</v>
      </c>
      <c r="H218" s="283" t="s">
        <v>314</v>
      </c>
      <c r="I218" s="278">
        <v>10.525</v>
      </c>
      <c r="J218" s="278">
        <v>10.91625</v>
      </c>
      <c r="K218" s="278">
        <v>9.86</v>
      </c>
      <c r="L218" s="278">
        <v>10.54625</v>
      </c>
      <c r="M218" s="278">
        <v>10.441625</v>
      </c>
      <c r="N218" s="278">
        <v>1.861656E8</v>
      </c>
      <c r="O218" s="278"/>
      <c r="P218" s="254">
        <f t="shared" si="25"/>
        <v>673960.3782</v>
      </c>
      <c r="Q218" s="254">
        <f t="shared" si="132"/>
        <v>377966.9849</v>
      </c>
      <c r="R218" s="254">
        <f t="shared" si="133"/>
        <v>357650.3012</v>
      </c>
      <c r="S218" s="254">
        <f t="shared" si="28"/>
        <v>0</v>
      </c>
      <c r="T218" s="282"/>
      <c r="U218" s="254">
        <f t="shared" si="18"/>
        <v>815116.5539</v>
      </c>
      <c r="V218" s="254">
        <f t="shared" si="19"/>
        <v>815116.5539</v>
      </c>
      <c r="W218" s="254">
        <f t="shared" si="20"/>
        <v>1409577.664</v>
      </c>
      <c r="X218" s="258">
        <f t="shared" si="21"/>
        <v>1.409577664</v>
      </c>
      <c r="Y218" s="334">
        <f t="shared" si="22"/>
        <v>1409577.664</v>
      </c>
      <c r="Z218" s="258">
        <f t="shared" si="23"/>
        <v>1.409577664</v>
      </c>
      <c r="AA218" s="320"/>
      <c r="AB218" s="299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299"/>
      <c r="AM218" s="299"/>
      <c r="AN218" s="299"/>
      <c r="AO218" s="299"/>
      <c r="AP218" s="299"/>
      <c r="AQ218" s="299"/>
      <c r="AR218" s="299"/>
      <c r="AS218" s="299"/>
      <c r="AT218" s="299"/>
    </row>
    <row r="219" ht="19.5" customHeight="1">
      <c r="A219" s="276" t="s">
        <v>315</v>
      </c>
      <c r="B219" s="337">
        <v>117.459999</v>
      </c>
      <c r="C219" s="338">
        <v>121.519997</v>
      </c>
      <c r="D219" s="338">
        <v>115.220001</v>
      </c>
      <c r="E219" s="338">
        <v>118.480003</v>
      </c>
      <c r="F219" s="338">
        <v>112.323723</v>
      </c>
      <c r="G219" s="338">
        <v>4.984143E8</v>
      </c>
      <c r="H219" s="340" t="s">
        <v>315</v>
      </c>
      <c r="I219" s="338">
        <v>10.54625</v>
      </c>
      <c r="J219" s="338">
        <v>11.31875</v>
      </c>
      <c r="K219" s="338">
        <v>10.14125</v>
      </c>
      <c r="L219" s="338">
        <v>10.765</v>
      </c>
      <c r="M219" s="338">
        <v>10.658204</v>
      </c>
      <c r="N219" s="338">
        <v>1.538632E8</v>
      </c>
      <c r="O219" s="338"/>
      <c r="P219" s="254">
        <f t="shared" si="25"/>
        <v>684475.2535</v>
      </c>
      <c r="Q219" s="254">
        <f t="shared" si="132"/>
        <v>388748.244</v>
      </c>
      <c r="R219" s="254">
        <f t="shared" si="133"/>
        <v>357650.3012</v>
      </c>
      <c r="S219" s="254">
        <f t="shared" si="28"/>
        <v>0</v>
      </c>
      <c r="T219" s="339">
        <f>(P219-P207)/P207</f>
        <v>0.05339188298</v>
      </c>
      <c r="U219" s="254">
        <f t="shared" si="18"/>
        <v>822476.9665</v>
      </c>
      <c r="V219" s="254">
        <f t="shared" si="19"/>
        <v>822476.9665</v>
      </c>
      <c r="W219" s="254">
        <f t="shared" si="20"/>
        <v>1430873.799</v>
      </c>
      <c r="X219" s="258">
        <f t="shared" si="21"/>
        <v>1.430873799</v>
      </c>
      <c r="Y219" s="334">
        <f t="shared" si="22"/>
        <v>1430873.799</v>
      </c>
      <c r="Z219" s="258">
        <f t="shared" si="23"/>
        <v>1.430873799</v>
      </c>
      <c r="AA219" s="320"/>
      <c r="AB219" s="299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299"/>
      <c r="AM219" s="299"/>
      <c r="AN219" s="299"/>
      <c r="AO219" s="299"/>
      <c r="AP219" s="299"/>
      <c r="AQ219" s="299"/>
      <c r="AR219" s="299"/>
      <c r="AS219" s="299"/>
      <c r="AT219" s="299"/>
    </row>
    <row r="220" ht="19.5" customHeight="1">
      <c r="A220" s="276" t="s">
        <v>316</v>
      </c>
      <c r="B220" s="277">
        <v>119.269997</v>
      </c>
      <c r="C220" s="278">
        <v>125.919998</v>
      </c>
      <c r="D220" s="278">
        <v>118.889999</v>
      </c>
      <c r="E220" s="278">
        <v>124.57</v>
      </c>
      <c r="F220" s="278">
        <v>118.446533</v>
      </c>
      <c r="G220" s="278">
        <v>3.662546E8</v>
      </c>
      <c r="H220" s="283" t="s">
        <v>316</v>
      </c>
      <c r="I220" s="278">
        <v>10.90875</v>
      </c>
      <c r="J220" s="278">
        <v>12.12875</v>
      </c>
      <c r="K220" s="278">
        <v>10.83375</v>
      </c>
      <c r="L220" s="278">
        <v>11.87125</v>
      </c>
      <c r="M220" s="278">
        <v>11.761251</v>
      </c>
      <c r="N220" s="278">
        <v>1.295288E8</v>
      </c>
      <c r="O220" s="278"/>
      <c r="P220" s="254">
        <f t="shared" si="25"/>
        <v>706277.2218</v>
      </c>
      <c r="Q220" s="254">
        <f>((Q219+R219)/2)*K220/K219</f>
        <v>398683.3595</v>
      </c>
      <c r="R220" s="254">
        <f>(Q219+R219)/2</f>
        <v>373199.2726</v>
      </c>
      <c r="S220" s="254">
        <f t="shared" si="28"/>
        <v>0</v>
      </c>
      <c r="T220" s="282"/>
      <c r="U220" s="254">
        <f t="shared" si="18"/>
        <v>852665.3569</v>
      </c>
      <c r="V220" s="254">
        <f t="shared" si="19"/>
        <v>852665.3569</v>
      </c>
      <c r="W220" s="254">
        <f t="shared" si="20"/>
        <v>1478159.854</v>
      </c>
      <c r="X220" s="258">
        <f t="shared" si="21"/>
        <v>1.478159854</v>
      </c>
      <c r="Y220" s="334">
        <f t="shared" si="22"/>
        <v>1478159.854</v>
      </c>
      <c r="Z220" s="258">
        <f t="shared" si="23"/>
        <v>1.478159854</v>
      </c>
      <c r="AA220" s="320"/>
      <c r="AB220" s="299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299"/>
      <c r="AM220" s="299"/>
      <c r="AN220" s="299"/>
      <c r="AO220" s="299"/>
      <c r="AP220" s="299"/>
      <c r="AQ220" s="299"/>
      <c r="AR220" s="299"/>
      <c r="AS220" s="299"/>
      <c r="AT220" s="299"/>
    </row>
    <row r="221" ht="19.5" customHeight="1">
      <c r="A221" s="276" t="s">
        <v>317</v>
      </c>
      <c r="B221" s="277">
        <v>125.449997</v>
      </c>
      <c r="C221" s="278">
        <v>130.699997</v>
      </c>
      <c r="D221" s="278">
        <v>124.860001</v>
      </c>
      <c r="E221" s="278">
        <v>130.020004</v>
      </c>
      <c r="F221" s="278">
        <v>123.628624</v>
      </c>
      <c r="G221" s="278">
        <v>3.074376E8</v>
      </c>
      <c r="H221" s="283" t="s">
        <v>317</v>
      </c>
      <c r="I221" s="278">
        <v>12.02875</v>
      </c>
      <c r="J221" s="278">
        <v>13.04625</v>
      </c>
      <c r="K221" s="278">
        <v>11.9225</v>
      </c>
      <c r="L221" s="278">
        <v>12.91125</v>
      </c>
      <c r="M221" s="278">
        <v>12.791615</v>
      </c>
      <c r="N221" s="278">
        <v>1.395168E8</v>
      </c>
      <c r="O221" s="278"/>
      <c r="P221" s="254">
        <f t="shared" si="25"/>
        <v>741742.5802</v>
      </c>
      <c r="Q221" s="254">
        <f t="shared" ref="Q221:Q231" si="134">Q220*K221/K220</f>
        <v>438749.4961</v>
      </c>
      <c r="R221" s="254">
        <f t="shared" ref="R221:R231" si="135">R220</f>
        <v>373199.2726</v>
      </c>
      <c r="S221" s="254">
        <f t="shared" si="28"/>
        <v>0</v>
      </c>
      <c r="T221" s="282"/>
      <c r="U221" s="254">
        <f t="shared" si="18"/>
        <v>877491.1078</v>
      </c>
      <c r="V221" s="254">
        <f t="shared" si="19"/>
        <v>877491.1078</v>
      </c>
      <c r="W221" s="254">
        <f t="shared" si="20"/>
        <v>1553691.349</v>
      </c>
      <c r="X221" s="258">
        <f t="shared" si="21"/>
        <v>1.553691349</v>
      </c>
      <c r="Y221" s="334">
        <f t="shared" si="22"/>
        <v>1553691.349</v>
      </c>
      <c r="Z221" s="258">
        <f t="shared" si="23"/>
        <v>1.553691349</v>
      </c>
      <c r="AA221" s="320"/>
      <c r="AB221" s="299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299"/>
      <c r="AM221" s="299"/>
      <c r="AN221" s="299"/>
      <c r="AO221" s="299"/>
      <c r="AP221" s="299"/>
      <c r="AQ221" s="299"/>
      <c r="AR221" s="299"/>
      <c r="AS221" s="299"/>
      <c r="AT221" s="299"/>
    </row>
    <row r="222" ht="19.5" customHeight="1">
      <c r="A222" s="276" t="s">
        <v>318</v>
      </c>
      <c r="B222" s="277">
        <v>130.850006</v>
      </c>
      <c r="C222" s="278">
        <v>132.740005</v>
      </c>
      <c r="D222" s="278">
        <v>129.399994</v>
      </c>
      <c r="E222" s="278">
        <v>132.380005</v>
      </c>
      <c r="F222" s="278">
        <v>125.872597</v>
      </c>
      <c r="G222" s="278">
        <v>4.429635E8</v>
      </c>
      <c r="H222" s="283" t="s">
        <v>318</v>
      </c>
      <c r="I222" s="278">
        <v>13.07</v>
      </c>
      <c r="J222" s="278">
        <v>13.4775</v>
      </c>
      <c r="K222" s="278">
        <v>12.815</v>
      </c>
      <c r="L222" s="278">
        <v>13.4075</v>
      </c>
      <c r="M222" s="278">
        <v>13.283266</v>
      </c>
      <c r="N222" s="278">
        <v>1.309488E8</v>
      </c>
      <c r="O222" s="278"/>
      <c r="P222" s="254">
        <f t="shared" si="25"/>
        <v>768712.8356</v>
      </c>
      <c r="Q222" s="254">
        <f t="shared" si="134"/>
        <v>471593.6081</v>
      </c>
      <c r="R222" s="254">
        <f t="shared" si="135"/>
        <v>373199.2726</v>
      </c>
      <c r="S222" s="254">
        <f t="shared" si="28"/>
        <v>0</v>
      </c>
      <c r="T222" s="282"/>
      <c r="U222" s="254">
        <f t="shared" si="18"/>
        <v>896370.2866</v>
      </c>
      <c r="V222" s="254">
        <f t="shared" si="19"/>
        <v>896370.2866</v>
      </c>
      <c r="W222" s="254">
        <f t="shared" si="20"/>
        <v>1613505.716</v>
      </c>
      <c r="X222" s="258">
        <f t="shared" si="21"/>
        <v>1.613505716</v>
      </c>
      <c r="Y222" s="334">
        <f t="shared" si="22"/>
        <v>1613505.716</v>
      </c>
      <c r="Z222" s="258">
        <f t="shared" si="23"/>
        <v>1.613505716</v>
      </c>
      <c r="AA222" s="320"/>
      <c r="AB222" s="299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  <c r="AM222" s="299"/>
      <c r="AN222" s="299"/>
      <c r="AO222" s="299"/>
      <c r="AP222" s="299"/>
      <c r="AQ222" s="299"/>
      <c r="AR222" s="299"/>
      <c r="AS222" s="299"/>
      <c r="AT222" s="299"/>
    </row>
    <row r="223" ht="19.5" customHeight="1">
      <c r="A223" s="276" t="s">
        <v>319</v>
      </c>
      <c r="B223" s="277">
        <v>132.490005</v>
      </c>
      <c r="C223" s="278">
        <v>136.339996</v>
      </c>
      <c r="D223" s="278">
        <v>130.380005</v>
      </c>
      <c r="E223" s="278">
        <v>135.990005</v>
      </c>
      <c r="F223" s="278">
        <v>129.574097</v>
      </c>
      <c r="G223" s="278">
        <v>3.882481E8</v>
      </c>
      <c r="H223" s="283" t="s">
        <v>319</v>
      </c>
      <c r="I223" s="278">
        <v>13.42875</v>
      </c>
      <c r="J223" s="278">
        <v>14.19375</v>
      </c>
      <c r="K223" s="278">
        <v>12.995</v>
      </c>
      <c r="L223" s="278">
        <v>14.12125</v>
      </c>
      <c r="M223" s="278">
        <v>13.992979</v>
      </c>
      <c r="N223" s="278">
        <v>1.0924E8</v>
      </c>
      <c r="O223" s="278"/>
      <c r="P223" s="254">
        <f t="shared" si="25"/>
        <v>774534.6832</v>
      </c>
      <c r="Q223" s="254">
        <f t="shared" si="134"/>
        <v>478217.6307</v>
      </c>
      <c r="R223" s="254">
        <f t="shared" si="135"/>
        <v>373199.2726</v>
      </c>
      <c r="S223" s="254">
        <f t="shared" si="28"/>
        <v>0</v>
      </c>
      <c r="T223" s="282"/>
      <c r="U223" s="254">
        <f t="shared" si="18"/>
        <v>900445.5799</v>
      </c>
      <c r="V223" s="254">
        <f t="shared" si="19"/>
        <v>900445.5799</v>
      </c>
      <c r="W223" s="254">
        <f t="shared" si="20"/>
        <v>1625951.586</v>
      </c>
      <c r="X223" s="258">
        <f t="shared" si="21"/>
        <v>1.625951586</v>
      </c>
      <c r="Y223" s="334">
        <f t="shared" si="22"/>
        <v>1625951.586</v>
      </c>
      <c r="Z223" s="258">
        <f t="shared" si="23"/>
        <v>1.625951586</v>
      </c>
      <c r="AA223" s="320"/>
      <c r="AB223" s="299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  <c r="AM223" s="299"/>
      <c r="AN223" s="299"/>
      <c r="AO223" s="299"/>
      <c r="AP223" s="299"/>
      <c r="AQ223" s="299"/>
      <c r="AR223" s="299"/>
      <c r="AS223" s="299"/>
      <c r="AT223" s="299"/>
    </row>
    <row r="224" ht="19.5" customHeight="1">
      <c r="A224" s="276" t="s">
        <v>320</v>
      </c>
      <c r="B224" s="277">
        <v>136.440002</v>
      </c>
      <c r="C224" s="278">
        <v>141.839996</v>
      </c>
      <c r="D224" s="278">
        <v>135.869995</v>
      </c>
      <c r="E224" s="278">
        <v>141.289993</v>
      </c>
      <c r="F224" s="278">
        <v>134.624054</v>
      </c>
      <c r="G224" s="278">
        <v>5.324897E8</v>
      </c>
      <c r="H224" s="283" t="s">
        <v>320</v>
      </c>
      <c r="I224" s="278">
        <v>14.21375</v>
      </c>
      <c r="J224" s="278">
        <v>15.3175</v>
      </c>
      <c r="K224" s="278">
        <v>14.07125</v>
      </c>
      <c r="L224" s="278">
        <v>15.1975</v>
      </c>
      <c r="M224" s="278">
        <v>15.059453</v>
      </c>
      <c r="N224" s="278">
        <v>1.168984E8</v>
      </c>
      <c r="O224" s="278"/>
      <c r="P224" s="254">
        <f t="shared" si="25"/>
        <v>807148.4851</v>
      </c>
      <c r="Q224" s="254">
        <f t="shared" si="134"/>
        <v>517823.7658</v>
      </c>
      <c r="R224" s="254">
        <f t="shared" si="135"/>
        <v>373199.2726</v>
      </c>
      <c r="S224" s="254">
        <f t="shared" si="28"/>
        <v>0</v>
      </c>
      <c r="T224" s="282"/>
      <c r="U224" s="254">
        <f t="shared" si="18"/>
        <v>923275.2413</v>
      </c>
      <c r="V224" s="254">
        <f t="shared" si="19"/>
        <v>923275.2413</v>
      </c>
      <c r="W224" s="254">
        <f t="shared" si="20"/>
        <v>1698171.524</v>
      </c>
      <c r="X224" s="258">
        <f t="shared" si="21"/>
        <v>1.698171524</v>
      </c>
      <c r="Y224" s="334">
        <f t="shared" si="22"/>
        <v>1698171.524</v>
      </c>
      <c r="Z224" s="258">
        <f t="shared" si="23"/>
        <v>1.698171524</v>
      </c>
      <c r="AA224" s="320"/>
      <c r="AB224" s="299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299"/>
      <c r="AM224" s="299"/>
      <c r="AN224" s="299"/>
      <c r="AO224" s="299"/>
      <c r="AP224" s="299"/>
      <c r="AQ224" s="299"/>
      <c r="AR224" s="299"/>
      <c r="AS224" s="299"/>
      <c r="AT224" s="299"/>
    </row>
    <row r="225" ht="19.5" customHeight="1">
      <c r="A225" s="276" t="s">
        <v>321</v>
      </c>
      <c r="B225" s="277">
        <v>141.580002</v>
      </c>
      <c r="C225" s="278">
        <v>143.899994</v>
      </c>
      <c r="D225" s="278">
        <v>136.25</v>
      </c>
      <c r="E225" s="278">
        <v>137.639999</v>
      </c>
      <c r="F225" s="278">
        <v>131.146271</v>
      </c>
      <c r="G225" s="278">
        <v>1.0460032E9</v>
      </c>
      <c r="H225" s="283" t="s">
        <v>321</v>
      </c>
      <c r="I225" s="278">
        <v>15.265</v>
      </c>
      <c r="J225" s="278">
        <v>15.75875</v>
      </c>
      <c r="K225" s="278">
        <v>14.14875</v>
      </c>
      <c r="L225" s="278">
        <v>14.415</v>
      </c>
      <c r="M225" s="278">
        <v>14.284061</v>
      </c>
      <c r="N225" s="278">
        <v>2.258592E8</v>
      </c>
      <c r="O225" s="278"/>
      <c r="P225" s="254">
        <f t="shared" si="25"/>
        <v>809405.9406</v>
      </c>
      <c r="Q225" s="254">
        <f t="shared" si="134"/>
        <v>520675.7755</v>
      </c>
      <c r="R225" s="254">
        <f t="shared" si="135"/>
        <v>373199.2726</v>
      </c>
      <c r="S225" s="254">
        <f t="shared" si="28"/>
        <v>0</v>
      </c>
      <c r="T225" s="282"/>
      <c r="U225" s="254">
        <f t="shared" si="18"/>
        <v>924855.4601</v>
      </c>
      <c r="V225" s="254">
        <f t="shared" si="19"/>
        <v>924855.4601</v>
      </c>
      <c r="W225" s="254">
        <f t="shared" si="20"/>
        <v>1703280.989</v>
      </c>
      <c r="X225" s="258">
        <f t="shared" si="21"/>
        <v>1.703280989</v>
      </c>
      <c r="Y225" s="334">
        <f t="shared" si="22"/>
        <v>1703280.989</v>
      </c>
      <c r="Z225" s="258">
        <f t="shared" si="23"/>
        <v>1.703280989</v>
      </c>
      <c r="AA225" s="320"/>
      <c r="AB225" s="299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299"/>
      <c r="AM225" s="299"/>
      <c r="AN225" s="299"/>
      <c r="AO225" s="299"/>
      <c r="AP225" s="299"/>
      <c r="AQ225" s="299"/>
      <c r="AR225" s="299"/>
      <c r="AS225" s="299"/>
      <c r="AT225" s="299"/>
    </row>
    <row r="226" ht="19.5" customHeight="1">
      <c r="A226" s="276" t="s">
        <v>322</v>
      </c>
      <c r="B226" s="277">
        <v>138.270004</v>
      </c>
      <c r="C226" s="278">
        <v>145.960007</v>
      </c>
      <c r="D226" s="278">
        <v>135.800003</v>
      </c>
      <c r="E226" s="278">
        <v>143.229996</v>
      </c>
      <c r="F226" s="278">
        <v>136.844269</v>
      </c>
      <c r="G226" s="278">
        <v>7.050023E8</v>
      </c>
      <c r="H226" s="283" t="s">
        <v>322</v>
      </c>
      <c r="I226" s="278">
        <v>14.56625</v>
      </c>
      <c r="J226" s="278">
        <v>16.202499</v>
      </c>
      <c r="K226" s="278">
        <v>14.05125</v>
      </c>
      <c r="L226" s="278">
        <v>15.5975</v>
      </c>
      <c r="M226" s="278">
        <v>15.456731</v>
      </c>
      <c r="N226" s="278">
        <v>1.152524E8</v>
      </c>
      <c r="O226" s="278"/>
      <c r="P226" s="254">
        <f t="shared" si="25"/>
        <v>806732.6911</v>
      </c>
      <c r="Q226" s="254">
        <f t="shared" si="134"/>
        <v>517087.7632</v>
      </c>
      <c r="R226" s="254">
        <f t="shared" si="135"/>
        <v>373199.2726</v>
      </c>
      <c r="S226" s="254">
        <f t="shared" si="28"/>
        <v>0</v>
      </c>
      <c r="T226" s="282"/>
      <c r="U226" s="254">
        <f t="shared" si="18"/>
        <v>922984.1855</v>
      </c>
      <c r="V226" s="254">
        <f t="shared" si="19"/>
        <v>922984.1855</v>
      </c>
      <c r="W226" s="254">
        <f t="shared" si="20"/>
        <v>1697019.727</v>
      </c>
      <c r="X226" s="258">
        <f t="shared" si="21"/>
        <v>1.697019727</v>
      </c>
      <c r="Y226" s="334">
        <f t="shared" si="22"/>
        <v>1697019.727</v>
      </c>
      <c r="Z226" s="258">
        <f t="shared" si="23"/>
        <v>1.697019727</v>
      </c>
      <c r="AA226" s="320"/>
      <c r="AB226" s="299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299"/>
      <c r="AM226" s="299"/>
      <c r="AN226" s="299"/>
      <c r="AO226" s="299"/>
      <c r="AP226" s="299"/>
      <c r="AQ226" s="299"/>
      <c r="AR226" s="299"/>
      <c r="AS226" s="299"/>
      <c r="AT226" s="299"/>
    </row>
    <row r="227" ht="19.5" customHeight="1">
      <c r="A227" s="276" t="s">
        <v>323</v>
      </c>
      <c r="B227" s="277">
        <v>143.720001</v>
      </c>
      <c r="C227" s="278">
        <v>146.210007</v>
      </c>
      <c r="D227" s="278">
        <v>140.179993</v>
      </c>
      <c r="E227" s="278">
        <v>146.199997</v>
      </c>
      <c r="F227" s="278">
        <v>139.681915</v>
      </c>
      <c r="G227" s="278">
        <v>8.107719E8</v>
      </c>
      <c r="H227" s="283" t="s">
        <v>323</v>
      </c>
      <c r="I227" s="278">
        <v>15.695</v>
      </c>
      <c r="J227" s="278">
        <v>16.192499</v>
      </c>
      <c r="K227" s="278">
        <v>14.9025</v>
      </c>
      <c r="L227" s="278">
        <v>16.155001</v>
      </c>
      <c r="M227" s="278">
        <v>16.009197</v>
      </c>
      <c r="N227" s="278">
        <v>1.393044E8</v>
      </c>
      <c r="O227" s="278"/>
      <c r="P227" s="254">
        <f t="shared" si="25"/>
        <v>832752.4337</v>
      </c>
      <c r="Q227" s="254">
        <f t="shared" si="134"/>
        <v>548413.8701</v>
      </c>
      <c r="R227" s="254">
        <f t="shared" si="135"/>
        <v>373199.2726</v>
      </c>
      <c r="S227" s="254">
        <f t="shared" si="28"/>
        <v>0</v>
      </c>
      <c r="T227" s="282"/>
      <c r="U227" s="254">
        <f t="shared" si="18"/>
        <v>941198.0053</v>
      </c>
      <c r="V227" s="254">
        <f t="shared" si="19"/>
        <v>941198.0053</v>
      </c>
      <c r="W227" s="254">
        <f t="shared" si="20"/>
        <v>1754365.576</v>
      </c>
      <c r="X227" s="258">
        <f t="shared" si="21"/>
        <v>1.754365576</v>
      </c>
      <c r="Y227" s="334">
        <f t="shared" si="22"/>
        <v>1754365.576</v>
      </c>
      <c r="Z227" s="258">
        <f t="shared" si="23"/>
        <v>1.754365576</v>
      </c>
      <c r="AA227" s="320"/>
      <c r="AB227" s="299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299"/>
      <c r="AM227" s="299"/>
      <c r="AN227" s="299"/>
      <c r="AO227" s="299"/>
      <c r="AP227" s="299"/>
      <c r="AQ227" s="299"/>
      <c r="AR227" s="299"/>
      <c r="AS227" s="299"/>
      <c r="AT227" s="299"/>
    </row>
    <row r="228" ht="19.5" customHeight="1">
      <c r="A228" s="276" t="s">
        <v>324</v>
      </c>
      <c r="B228" s="277">
        <v>146.389999</v>
      </c>
      <c r="C228" s="278">
        <v>146.589996</v>
      </c>
      <c r="D228" s="278">
        <v>142.100006</v>
      </c>
      <c r="E228" s="278">
        <v>145.449997</v>
      </c>
      <c r="F228" s="278">
        <v>138.965317</v>
      </c>
      <c r="G228" s="278">
        <v>6.31562E8</v>
      </c>
      <c r="H228" s="283" t="s">
        <v>324</v>
      </c>
      <c r="I228" s="278">
        <v>16.235001</v>
      </c>
      <c r="J228" s="278">
        <v>16.2775</v>
      </c>
      <c r="K228" s="278">
        <v>15.3325</v>
      </c>
      <c r="L228" s="278">
        <v>16.055</v>
      </c>
      <c r="M228" s="278">
        <v>15.910101</v>
      </c>
      <c r="N228" s="278">
        <v>8.72872E7</v>
      </c>
      <c r="O228" s="278"/>
      <c r="P228" s="254">
        <f t="shared" si="25"/>
        <v>844158.4515</v>
      </c>
      <c r="Q228" s="254">
        <f t="shared" si="134"/>
        <v>564237.924</v>
      </c>
      <c r="R228" s="254">
        <f t="shared" si="135"/>
        <v>373199.2726</v>
      </c>
      <c r="S228" s="254">
        <f t="shared" si="28"/>
        <v>0</v>
      </c>
      <c r="T228" s="282"/>
      <c r="U228" s="254">
        <f t="shared" si="18"/>
        <v>949182.2177</v>
      </c>
      <c r="V228" s="254">
        <f t="shared" si="19"/>
        <v>949182.2177</v>
      </c>
      <c r="W228" s="254">
        <f t="shared" si="20"/>
        <v>1781595.648</v>
      </c>
      <c r="X228" s="258">
        <f t="shared" si="21"/>
        <v>1.781595648</v>
      </c>
      <c r="Y228" s="334">
        <f t="shared" si="22"/>
        <v>1781595.648</v>
      </c>
      <c r="Z228" s="258">
        <f t="shared" si="23"/>
        <v>1.781595648</v>
      </c>
      <c r="AA228" s="320"/>
      <c r="AB228" s="299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  <c r="AP228" s="299"/>
      <c r="AQ228" s="299"/>
      <c r="AR228" s="299"/>
      <c r="AS228" s="299"/>
      <c r="AT228" s="299"/>
    </row>
    <row r="229" ht="19.5" customHeight="1">
      <c r="A229" s="276" t="s">
        <v>325</v>
      </c>
      <c r="B229" s="277">
        <v>145.669998</v>
      </c>
      <c r="C229" s="278">
        <v>152.369995</v>
      </c>
      <c r="D229" s="278">
        <v>144.929993</v>
      </c>
      <c r="E229" s="278">
        <v>152.149994</v>
      </c>
      <c r="F229" s="278">
        <v>145.684814</v>
      </c>
      <c r="G229" s="278">
        <v>5.490946E8</v>
      </c>
      <c r="H229" s="283" t="s">
        <v>325</v>
      </c>
      <c r="I229" s="278">
        <v>16.1075</v>
      </c>
      <c r="J229" s="278">
        <v>17.57</v>
      </c>
      <c r="K229" s="278">
        <v>15.945</v>
      </c>
      <c r="L229" s="278">
        <v>17.52</v>
      </c>
      <c r="M229" s="278">
        <v>17.361881</v>
      </c>
      <c r="N229" s="278">
        <v>7.9744E7</v>
      </c>
      <c r="O229" s="278"/>
      <c r="P229" s="254">
        <f t="shared" si="25"/>
        <v>860970.2554</v>
      </c>
      <c r="Q229" s="254">
        <f t="shared" si="134"/>
        <v>586778.0009</v>
      </c>
      <c r="R229" s="254">
        <f t="shared" si="135"/>
        <v>373199.2726</v>
      </c>
      <c r="S229" s="254">
        <f t="shared" si="28"/>
        <v>0</v>
      </c>
      <c r="T229" s="282"/>
      <c r="U229" s="254">
        <f t="shared" si="18"/>
        <v>960950.4805</v>
      </c>
      <c r="V229" s="254">
        <f t="shared" si="19"/>
        <v>960950.4805</v>
      </c>
      <c r="W229" s="254">
        <f t="shared" si="20"/>
        <v>1820947.529</v>
      </c>
      <c r="X229" s="258">
        <f t="shared" si="21"/>
        <v>1.820947529</v>
      </c>
      <c r="Y229" s="334">
        <f t="shared" si="22"/>
        <v>1820947.529</v>
      </c>
      <c r="Z229" s="258">
        <f t="shared" si="23"/>
        <v>1.820947529</v>
      </c>
      <c r="AA229" s="320"/>
      <c r="AB229" s="299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299"/>
      <c r="AM229" s="299"/>
      <c r="AN229" s="299"/>
      <c r="AO229" s="299"/>
      <c r="AP229" s="299"/>
      <c r="AQ229" s="299"/>
      <c r="AR229" s="299"/>
      <c r="AS229" s="299"/>
      <c r="AT229" s="299"/>
    </row>
    <row r="230" ht="19.5" customHeight="1">
      <c r="A230" s="276" t="s">
        <v>326</v>
      </c>
      <c r="B230" s="277">
        <v>152.759995</v>
      </c>
      <c r="C230" s="278">
        <v>156.690002</v>
      </c>
      <c r="D230" s="278">
        <v>150.770004</v>
      </c>
      <c r="E230" s="278">
        <v>155.149994</v>
      </c>
      <c r="F230" s="278">
        <v>148.557297</v>
      </c>
      <c r="G230" s="278">
        <v>5.841984E8</v>
      </c>
      <c r="H230" s="283" t="s">
        <v>326</v>
      </c>
      <c r="I230" s="278">
        <v>17.65</v>
      </c>
      <c r="J230" s="278">
        <v>18.535</v>
      </c>
      <c r="K230" s="278">
        <v>17.205</v>
      </c>
      <c r="L230" s="278">
        <v>18.17</v>
      </c>
      <c r="M230" s="278">
        <v>18.006014</v>
      </c>
      <c r="N230" s="278">
        <v>8.29024E7</v>
      </c>
      <c r="O230" s="278"/>
      <c r="P230" s="254">
        <f t="shared" si="25"/>
        <v>895663.3901</v>
      </c>
      <c r="Q230" s="254">
        <f t="shared" si="134"/>
        <v>633146.159</v>
      </c>
      <c r="R230" s="254">
        <f t="shared" si="135"/>
        <v>373199.2726</v>
      </c>
      <c r="S230" s="254">
        <f t="shared" si="28"/>
        <v>0</v>
      </c>
      <c r="T230" s="282"/>
      <c r="U230" s="254">
        <f t="shared" si="18"/>
        <v>985235.6748</v>
      </c>
      <c r="V230" s="254">
        <f t="shared" si="19"/>
        <v>985235.6748</v>
      </c>
      <c r="W230" s="254">
        <f t="shared" si="20"/>
        <v>1902008.822</v>
      </c>
      <c r="X230" s="258">
        <f t="shared" si="21"/>
        <v>1.902008822</v>
      </c>
      <c r="Y230" s="334">
        <f t="shared" si="22"/>
        <v>1902008.822</v>
      </c>
      <c r="Z230" s="258">
        <f t="shared" si="23"/>
        <v>1.902008822</v>
      </c>
      <c r="AA230" s="320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299"/>
      <c r="AT230" s="299"/>
    </row>
    <row r="231" ht="19.5" customHeight="1">
      <c r="A231" s="276" t="s">
        <v>327</v>
      </c>
      <c r="B231" s="337">
        <v>154.199997</v>
      </c>
      <c r="C231" s="338">
        <v>158.770004</v>
      </c>
      <c r="D231" s="338">
        <v>152.059998</v>
      </c>
      <c r="E231" s="338">
        <v>155.759995</v>
      </c>
      <c r="F231" s="338">
        <v>149.141373</v>
      </c>
      <c r="G231" s="338">
        <v>6.223839E8</v>
      </c>
      <c r="H231" s="340" t="s">
        <v>327</v>
      </c>
      <c r="I231" s="338">
        <v>17.934999</v>
      </c>
      <c r="J231" s="338">
        <v>19.0725</v>
      </c>
      <c r="K231" s="338">
        <v>17.440001</v>
      </c>
      <c r="L231" s="338">
        <v>18.3325</v>
      </c>
      <c r="M231" s="338">
        <v>18.167048</v>
      </c>
      <c r="N231" s="338">
        <v>9.40588E7</v>
      </c>
      <c r="O231" s="338"/>
      <c r="P231" s="254">
        <f t="shared" si="25"/>
        <v>903326.7208</v>
      </c>
      <c r="Q231" s="254">
        <f t="shared" si="134"/>
        <v>641794.2253</v>
      </c>
      <c r="R231" s="254">
        <f t="shared" si="135"/>
        <v>373199.2726</v>
      </c>
      <c r="S231" s="254">
        <f t="shared" si="28"/>
        <v>0</v>
      </c>
      <c r="T231" s="339">
        <f>(P231-P219)/P219</f>
        <v>0.3197361281</v>
      </c>
      <c r="U231" s="254">
        <f t="shared" si="18"/>
        <v>990600.0062</v>
      </c>
      <c r="V231" s="254">
        <f t="shared" si="19"/>
        <v>990600.0062</v>
      </c>
      <c r="W231" s="254">
        <f t="shared" si="20"/>
        <v>1918320.219</v>
      </c>
      <c r="X231" s="258">
        <f t="shared" si="21"/>
        <v>1.918320219</v>
      </c>
      <c r="Y231" s="334">
        <f t="shared" si="22"/>
        <v>1918320.219</v>
      </c>
      <c r="Z231" s="258">
        <f t="shared" si="23"/>
        <v>1.918320219</v>
      </c>
      <c r="AA231" s="320"/>
      <c r="AB231" s="299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299"/>
      <c r="AM231" s="299"/>
      <c r="AN231" s="299"/>
      <c r="AO231" s="299"/>
      <c r="AP231" s="299"/>
      <c r="AQ231" s="299"/>
      <c r="AR231" s="299"/>
      <c r="AS231" s="299"/>
      <c r="AT231" s="299"/>
    </row>
    <row r="232" ht="19.5" customHeight="1">
      <c r="A232" s="276" t="s">
        <v>328</v>
      </c>
      <c r="B232" s="277">
        <v>156.559998</v>
      </c>
      <c r="C232" s="278">
        <v>170.949997</v>
      </c>
      <c r="D232" s="278">
        <v>156.169998</v>
      </c>
      <c r="E232" s="278">
        <v>169.399994</v>
      </c>
      <c r="F232" s="278">
        <v>162.541</v>
      </c>
      <c r="G232" s="278">
        <v>6.983949E8</v>
      </c>
      <c r="H232" s="283" t="s">
        <v>328</v>
      </c>
      <c r="I232" s="278">
        <v>18.514999</v>
      </c>
      <c r="J232" s="278">
        <v>22.002501</v>
      </c>
      <c r="K232" s="278">
        <v>18.434999</v>
      </c>
      <c r="L232" s="278">
        <v>21.602501</v>
      </c>
      <c r="M232" s="278">
        <v>21.407537</v>
      </c>
      <c r="N232" s="278">
        <v>1.2376E8</v>
      </c>
      <c r="O232" s="278"/>
      <c r="P232" s="254">
        <f t="shared" si="25"/>
        <v>927742.5624</v>
      </c>
      <c r="Q232" s="254">
        <f>((Q231+R231)/2)*K232/K231</f>
        <v>536450.7754</v>
      </c>
      <c r="R232" s="254">
        <f>(Q231+R231)/2</f>
        <v>507496.7489</v>
      </c>
      <c r="S232" s="254">
        <f t="shared" si="28"/>
        <v>0</v>
      </c>
      <c r="T232" s="282"/>
      <c r="U232" s="254">
        <f t="shared" si="18"/>
        <v>1136616.673</v>
      </c>
      <c r="V232" s="254">
        <f t="shared" si="19"/>
        <v>1136616.673</v>
      </c>
      <c r="W232" s="254">
        <f t="shared" si="20"/>
        <v>1971690.087</v>
      </c>
      <c r="X232" s="258">
        <f t="shared" si="21"/>
        <v>1.971690087</v>
      </c>
      <c r="Y232" s="334">
        <f t="shared" si="22"/>
        <v>1971690.087</v>
      </c>
      <c r="Z232" s="258">
        <f t="shared" si="23"/>
        <v>1.971690087</v>
      </c>
      <c r="AA232" s="320"/>
      <c r="AB232" s="299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299"/>
      <c r="AM232" s="299"/>
      <c r="AN232" s="299"/>
      <c r="AO232" s="299"/>
      <c r="AP232" s="299"/>
      <c r="AQ232" s="299"/>
      <c r="AR232" s="299"/>
      <c r="AS232" s="299"/>
      <c r="AT232" s="299"/>
    </row>
    <row r="233" ht="19.5" customHeight="1">
      <c r="A233" s="276" t="s">
        <v>329</v>
      </c>
      <c r="B233" s="277">
        <v>168.100006</v>
      </c>
      <c r="C233" s="278">
        <v>170.729996</v>
      </c>
      <c r="D233" s="278">
        <v>150.130005</v>
      </c>
      <c r="E233" s="278">
        <v>167.210007</v>
      </c>
      <c r="F233" s="278">
        <v>160.439682</v>
      </c>
      <c r="G233" s="278">
        <v>1.1798412E9</v>
      </c>
      <c r="H233" s="283" t="s">
        <v>329</v>
      </c>
      <c r="I233" s="278">
        <v>21.280001</v>
      </c>
      <c r="J233" s="278">
        <v>21.76</v>
      </c>
      <c r="K233" s="278">
        <v>16.870001</v>
      </c>
      <c r="L233" s="278">
        <v>20.862499</v>
      </c>
      <c r="M233" s="278">
        <v>20.674213</v>
      </c>
      <c r="N233" s="278">
        <v>2.0399E8</v>
      </c>
      <c r="O233" s="278"/>
      <c r="P233" s="254">
        <f t="shared" si="25"/>
        <v>891861.4158</v>
      </c>
      <c r="Q233" s="254">
        <f t="shared" ref="Q233:Q243" si="136">Q232*K233/K232</f>
        <v>490909.9869</v>
      </c>
      <c r="R233" s="254">
        <f t="shared" ref="R233:R243" si="137">R232</f>
        <v>507496.7489</v>
      </c>
      <c r="S233" s="254">
        <f t="shared" si="28"/>
        <v>0</v>
      </c>
      <c r="T233" s="282"/>
      <c r="U233" s="254">
        <f t="shared" si="18"/>
        <v>1111499.87</v>
      </c>
      <c r="V233" s="254">
        <f t="shared" si="19"/>
        <v>1111499.87</v>
      </c>
      <c r="W233" s="254">
        <f t="shared" si="20"/>
        <v>1890268.152</v>
      </c>
      <c r="X233" s="258">
        <f t="shared" si="21"/>
        <v>1.890268152</v>
      </c>
      <c r="Y233" s="334">
        <f t="shared" si="22"/>
        <v>1890268.152</v>
      </c>
      <c r="Z233" s="258">
        <f t="shared" si="23"/>
        <v>1.890268152</v>
      </c>
      <c r="AA233" s="320"/>
      <c r="AB233" s="299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299"/>
      <c r="AM233" s="299"/>
      <c r="AN233" s="299"/>
      <c r="AO233" s="299"/>
      <c r="AP233" s="299"/>
      <c r="AQ233" s="299"/>
      <c r="AR233" s="299"/>
      <c r="AS233" s="299"/>
      <c r="AT233" s="299"/>
    </row>
    <row r="234" ht="19.5" customHeight="1">
      <c r="A234" s="276" t="s">
        <v>330</v>
      </c>
      <c r="B234" s="277">
        <v>167.300003</v>
      </c>
      <c r="C234" s="278">
        <v>175.210007</v>
      </c>
      <c r="D234" s="278">
        <v>156.039993</v>
      </c>
      <c r="E234" s="278">
        <v>160.130005</v>
      </c>
      <c r="F234" s="278">
        <v>153.646378</v>
      </c>
      <c r="G234" s="278">
        <v>1.0853067E9</v>
      </c>
      <c r="H234" s="283" t="s">
        <v>330</v>
      </c>
      <c r="I234" s="278">
        <v>20.8925</v>
      </c>
      <c r="J234" s="278">
        <v>22.870001</v>
      </c>
      <c r="K234" s="278">
        <v>18.09</v>
      </c>
      <c r="L234" s="278">
        <v>19.049999</v>
      </c>
      <c r="M234" s="278">
        <v>18.878073</v>
      </c>
      <c r="N234" s="278">
        <v>2.062544E8</v>
      </c>
      <c r="O234" s="278"/>
      <c r="P234" s="254">
        <f t="shared" si="25"/>
        <v>926970.2554</v>
      </c>
      <c r="Q234" s="254">
        <f t="shared" si="136"/>
        <v>526411.4485</v>
      </c>
      <c r="R234" s="254">
        <f t="shared" si="137"/>
        <v>507496.7489</v>
      </c>
      <c r="S234" s="254">
        <f t="shared" si="28"/>
        <v>0</v>
      </c>
      <c r="T234" s="282"/>
      <c r="U234" s="254">
        <f t="shared" si="18"/>
        <v>1136076.058</v>
      </c>
      <c r="V234" s="254">
        <f t="shared" si="19"/>
        <v>1136076.058</v>
      </c>
      <c r="W234" s="254">
        <f t="shared" si="20"/>
        <v>1960878.453</v>
      </c>
      <c r="X234" s="258">
        <f t="shared" si="21"/>
        <v>1.960878453</v>
      </c>
      <c r="Y234" s="334">
        <f t="shared" si="22"/>
        <v>1960878.453</v>
      </c>
      <c r="Z234" s="258">
        <f t="shared" si="23"/>
        <v>1.960878453</v>
      </c>
      <c r="AA234" s="320"/>
      <c r="AB234" s="299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299"/>
      <c r="AM234" s="299"/>
      <c r="AN234" s="299"/>
      <c r="AO234" s="299"/>
      <c r="AP234" s="299"/>
      <c r="AQ234" s="299"/>
      <c r="AR234" s="299"/>
      <c r="AS234" s="299"/>
      <c r="AT234" s="299"/>
    </row>
    <row r="235" ht="19.5" customHeight="1">
      <c r="A235" s="276" t="s">
        <v>331</v>
      </c>
      <c r="B235" s="277">
        <v>158.990005</v>
      </c>
      <c r="C235" s="278">
        <v>167.0</v>
      </c>
      <c r="D235" s="278">
        <v>153.880005</v>
      </c>
      <c r="E235" s="278">
        <v>160.940002</v>
      </c>
      <c r="F235" s="278">
        <v>154.674103</v>
      </c>
      <c r="G235" s="278">
        <v>9.873805E8</v>
      </c>
      <c r="H235" s="283" t="s">
        <v>331</v>
      </c>
      <c r="I235" s="278">
        <v>18.772499</v>
      </c>
      <c r="J235" s="278">
        <v>20.622499</v>
      </c>
      <c r="K235" s="278">
        <v>17.555</v>
      </c>
      <c r="L235" s="278">
        <v>19.1</v>
      </c>
      <c r="M235" s="278">
        <v>18.92762</v>
      </c>
      <c r="N235" s="278">
        <v>1.744092E8</v>
      </c>
      <c r="O235" s="278"/>
      <c r="P235" s="254">
        <f t="shared" si="25"/>
        <v>914138.6436</v>
      </c>
      <c r="Q235" s="254">
        <f t="shared" si="136"/>
        <v>510843.1718</v>
      </c>
      <c r="R235" s="254">
        <f t="shared" si="137"/>
        <v>507496.7489</v>
      </c>
      <c r="S235" s="254">
        <f t="shared" si="28"/>
        <v>0</v>
      </c>
      <c r="T235" s="282"/>
      <c r="U235" s="254">
        <f t="shared" si="18"/>
        <v>1127093.929</v>
      </c>
      <c r="V235" s="254">
        <f t="shared" si="19"/>
        <v>1127093.929</v>
      </c>
      <c r="W235" s="254">
        <f t="shared" si="20"/>
        <v>1932478.564</v>
      </c>
      <c r="X235" s="258">
        <f t="shared" si="21"/>
        <v>1.932478564</v>
      </c>
      <c r="Y235" s="334">
        <f t="shared" si="22"/>
        <v>1932478.564</v>
      </c>
      <c r="Z235" s="258">
        <f t="shared" si="23"/>
        <v>1.932478564</v>
      </c>
      <c r="AA235" s="320"/>
      <c r="AB235" s="299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299"/>
      <c r="AM235" s="299"/>
      <c r="AN235" s="299"/>
      <c r="AO235" s="299"/>
      <c r="AP235" s="299"/>
      <c r="AQ235" s="299"/>
      <c r="AR235" s="299"/>
      <c r="AS235" s="299"/>
      <c r="AT235" s="299"/>
    </row>
    <row r="236" ht="19.5" customHeight="1">
      <c r="A236" s="276" t="s">
        <v>332</v>
      </c>
      <c r="B236" s="277">
        <v>160.520004</v>
      </c>
      <c r="C236" s="278">
        <v>171.199997</v>
      </c>
      <c r="D236" s="278">
        <v>159.220001</v>
      </c>
      <c r="E236" s="278">
        <v>170.070007</v>
      </c>
      <c r="F236" s="278">
        <v>163.448654</v>
      </c>
      <c r="G236" s="278">
        <v>6.87987E8</v>
      </c>
      <c r="H236" s="283" t="s">
        <v>332</v>
      </c>
      <c r="I236" s="278">
        <v>19.01</v>
      </c>
      <c r="J236" s="278">
        <v>21.532499</v>
      </c>
      <c r="K236" s="278">
        <v>18.684999</v>
      </c>
      <c r="L236" s="278">
        <v>21.252501</v>
      </c>
      <c r="M236" s="278">
        <v>21.060694</v>
      </c>
      <c r="N236" s="278">
        <v>1.287104E8</v>
      </c>
      <c r="O236" s="278"/>
      <c r="P236" s="254">
        <f t="shared" si="25"/>
        <v>945861.3921</v>
      </c>
      <c r="Q236" s="254">
        <f t="shared" si="136"/>
        <v>543725.671</v>
      </c>
      <c r="R236" s="254">
        <f t="shared" si="137"/>
        <v>507496.7489</v>
      </c>
      <c r="S236" s="254">
        <f t="shared" si="28"/>
        <v>0</v>
      </c>
      <c r="T236" s="282"/>
      <c r="U236" s="254">
        <f t="shared" si="18"/>
        <v>1149299.853</v>
      </c>
      <c r="V236" s="254">
        <f t="shared" si="19"/>
        <v>1149299.853</v>
      </c>
      <c r="W236" s="254">
        <f t="shared" si="20"/>
        <v>1997083.812</v>
      </c>
      <c r="X236" s="258">
        <f t="shared" si="21"/>
        <v>1.997083812</v>
      </c>
      <c r="Y236" s="334">
        <f t="shared" si="22"/>
        <v>1997083.812</v>
      </c>
      <c r="Z236" s="258">
        <f t="shared" si="23"/>
        <v>1.997083812</v>
      </c>
      <c r="AA236" s="320"/>
      <c r="AB236" s="299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299"/>
      <c r="AM236" s="299"/>
      <c r="AN236" s="299"/>
      <c r="AO236" s="299"/>
      <c r="AP236" s="299"/>
      <c r="AQ236" s="299"/>
      <c r="AR236" s="299"/>
      <c r="AS236" s="299"/>
      <c r="AT236" s="299"/>
    </row>
    <row r="237" ht="19.5" customHeight="1">
      <c r="A237" s="276" t="s">
        <v>333</v>
      </c>
      <c r="B237" s="277">
        <v>170.919998</v>
      </c>
      <c r="C237" s="278">
        <v>177.979996</v>
      </c>
      <c r="D237" s="278">
        <v>169.169998</v>
      </c>
      <c r="E237" s="278">
        <v>171.649994</v>
      </c>
      <c r="F237" s="278">
        <v>164.967102</v>
      </c>
      <c r="G237" s="278">
        <v>7.843385E8</v>
      </c>
      <c r="H237" s="283" t="s">
        <v>333</v>
      </c>
      <c r="I237" s="278">
        <v>21.459999</v>
      </c>
      <c r="J237" s="278">
        <v>23.3225</v>
      </c>
      <c r="K237" s="278">
        <v>21.040001</v>
      </c>
      <c r="L237" s="278">
        <v>21.615</v>
      </c>
      <c r="M237" s="278">
        <v>21.419918</v>
      </c>
      <c r="N237" s="278">
        <v>1.172916E8</v>
      </c>
      <c r="O237" s="278"/>
      <c r="P237" s="254">
        <f t="shared" si="25"/>
        <v>1004970.285</v>
      </c>
      <c r="Q237" s="254">
        <f t="shared" si="136"/>
        <v>612255.2462</v>
      </c>
      <c r="R237" s="254">
        <f t="shared" si="137"/>
        <v>507496.7489</v>
      </c>
      <c r="S237" s="254">
        <f t="shared" si="28"/>
        <v>0</v>
      </c>
      <c r="T237" s="282"/>
      <c r="U237" s="254">
        <f t="shared" si="18"/>
        <v>1190676.079</v>
      </c>
      <c r="V237" s="254">
        <f t="shared" si="19"/>
        <v>1190676.079</v>
      </c>
      <c r="W237" s="254">
        <f t="shared" si="20"/>
        <v>2124722.28</v>
      </c>
      <c r="X237" s="258">
        <f t="shared" si="21"/>
        <v>2.12472228</v>
      </c>
      <c r="Y237" s="334">
        <f t="shared" si="22"/>
        <v>2124722.28</v>
      </c>
      <c r="Z237" s="258">
        <f t="shared" si="23"/>
        <v>2.12472228</v>
      </c>
      <c r="AA237" s="320"/>
      <c r="AB237" s="299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299"/>
      <c r="AM237" s="299"/>
      <c r="AN237" s="299"/>
      <c r="AO237" s="299"/>
      <c r="AP237" s="299"/>
      <c r="AQ237" s="299"/>
      <c r="AR237" s="299"/>
      <c r="AS237" s="299"/>
      <c r="AT237" s="299"/>
    </row>
    <row r="238" ht="19.5" customHeight="1">
      <c r="A238" s="276" t="s">
        <v>334</v>
      </c>
      <c r="B238" s="277">
        <v>170.039993</v>
      </c>
      <c r="C238" s="278">
        <v>182.929993</v>
      </c>
      <c r="D238" s="278">
        <v>169.669998</v>
      </c>
      <c r="E238" s="278">
        <v>176.449997</v>
      </c>
      <c r="F238" s="278">
        <v>169.943237</v>
      </c>
      <c r="G238" s="278">
        <v>7.080105E8</v>
      </c>
      <c r="H238" s="283" t="s">
        <v>334</v>
      </c>
      <c r="I238" s="278">
        <v>21.247499</v>
      </c>
      <c r="J238" s="278">
        <v>24.5075</v>
      </c>
      <c r="K238" s="278">
        <v>21.157499</v>
      </c>
      <c r="L238" s="278">
        <v>22.705</v>
      </c>
      <c r="M238" s="278">
        <v>22.500082</v>
      </c>
      <c r="N238" s="278">
        <v>1.054764E8</v>
      </c>
      <c r="O238" s="278"/>
      <c r="P238" s="254">
        <f t="shared" si="25"/>
        <v>1007940.582</v>
      </c>
      <c r="Q238" s="254">
        <f t="shared" si="136"/>
        <v>615674.3889</v>
      </c>
      <c r="R238" s="254">
        <f t="shared" si="137"/>
        <v>507496.7489</v>
      </c>
      <c r="S238" s="254">
        <f t="shared" si="28"/>
        <v>0</v>
      </c>
      <c r="T238" s="282"/>
      <c r="U238" s="254">
        <f t="shared" si="18"/>
        <v>1192755.287</v>
      </c>
      <c r="V238" s="254">
        <f t="shared" si="19"/>
        <v>1192755.287</v>
      </c>
      <c r="W238" s="254">
        <f t="shared" si="20"/>
        <v>2131111.72</v>
      </c>
      <c r="X238" s="258">
        <f t="shared" si="21"/>
        <v>2.13111172</v>
      </c>
      <c r="Y238" s="334">
        <f t="shared" si="22"/>
        <v>2131111.72</v>
      </c>
      <c r="Z238" s="258">
        <f t="shared" si="23"/>
        <v>2.13111172</v>
      </c>
      <c r="AA238" s="320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9"/>
      <c r="AN238" s="299"/>
      <c r="AO238" s="299"/>
      <c r="AP238" s="299"/>
      <c r="AQ238" s="299"/>
      <c r="AR238" s="299"/>
      <c r="AS238" s="299"/>
      <c r="AT238" s="299"/>
    </row>
    <row r="239" ht="19.5" customHeight="1">
      <c r="A239" s="276" t="s">
        <v>335</v>
      </c>
      <c r="B239" s="277">
        <v>176.860001</v>
      </c>
      <c r="C239" s="278">
        <v>187.520004</v>
      </c>
      <c r="D239" s="278">
        <v>175.789993</v>
      </c>
      <c r="E239" s="278">
        <v>186.649994</v>
      </c>
      <c r="F239" s="278">
        <v>179.767044</v>
      </c>
      <c r="G239" s="278">
        <v>6.67523E8</v>
      </c>
      <c r="H239" s="283" t="s">
        <v>335</v>
      </c>
      <c r="I239" s="278">
        <v>22.889999</v>
      </c>
      <c r="J239" s="278">
        <v>25.627501</v>
      </c>
      <c r="K239" s="278">
        <v>22.6</v>
      </c>
      <c r="L239" s="278">
        <v>25.379999</v>
      </c>
      <c r="M239" s="278">
        <v>25.150936</v>
      </c>
      <c r="N239" s="278">
        <v>9.92216E7</v>
      </c>
      <c r="O239" s="278"/>
      <c r="P239" s="254">
        <f t="shared" si="25"/>
        <v>1044296.988</v>
      </c>
      <c r="Q239" s="254">
        <f t="shared" si="136"/>
        <v>657650.5659</v>
      </c>
      <c r="R239" s="254">
        <f t="shared" si="137"/>
        <v>507496.7489</v>
      </c>
      <c r="S239" s="254">
        <f t="shared" si="28"/>
        <v>0</v>
      </c>
      <c r="T239" s="282"/>
      <c r="U239" s="254">
        <f t="shared" si="18"/>
        <v>1218204.771</v>
      </c>
      <c r="V239" s="254">
        <f t="shared" si="19"/>
        <v>1218204.771</v>
      </c>
      <c r="W239" s="254">
        <f t="shared" si="20"/>
        <v>2209444.303</v>
      </c>
      <c r="X239" s="258">
        <f t="shared" si="21"/>
        <v>2.209444303</v>
      </c>
      <c r="Y239" s="334">
        <f t="shared" si="22"/>
        <v>2209444.303</v>
      </c>
      <c r="Z239" s="258">
        <f t="shared" si="23"/>
        <v>2.209444303</v>
      </c>
      <c r="AA239" s="320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9"/>
      <c r="AN239" s="299"/>
      <c r="AO239" s="299"/>
      <c r="AP239" s="299"/>
      <c r="AQ239" s="299"/>
      <c r="AR239" s="299"/>
      <c r="AS239" s="299"/>
      <c r="AT239" s="299"/>
    </row>
    <row r="240" ht="19.5" customHeight="1">
      <c r="A240" s="276" t="s">
        <v>336</v>
      </c>
      <c r="B240" s="277">
        <v>186.080002</v>
      </c>
      <c r="C240" s="278">
        <v>186.490005</v>
      </c>
      <c r="D240" s="278">
        <v>180.440002</v>
      </c>
      <c r="E240" s="278">
        <v>185.789993</v>
      </c>
      <c r="F240" s="278">
        <v>178.938828</v>
      </c>
      <c r="G240" s="278">
        <v>6.455344E8</v>
      </c>
      <c r="H240" s="283" t="s">
        <v>336</v>
      </c>
      <c r="I240" s="278">
        <v>25.24</v>
      </c>
      <c r="J240" s="278">
        <v>25.344999</v>
      </c>
      <c r="K240" s="278">
        <v>23.7075</v>
      </c>
      <c r="L240" s="278">
        <v>25.17</v>
      </c>
      <c r="M240" s="278">
        <v>24.942839</v>
      </c>
      <c r="N240" s="278">
        <v>8.13508E7</v>
      </c>
      <c r="O240" s="278"/>
      <c r="P240" s="254">
        <f t="shared" si="25"/>
        <v>1071920.804</v>
      </c>
      <c r="Q240" s="254">
        <f t="shared" si="136"/>
        <v>689878.3535</v>
      </c>
      <c r="R240" s="254">
        <f t="shared" si="137"/>
        <v>507496.7489</v>
      </c>
      <c r="S240" s="254">
        <f t="shared" si="28"/>
        <v>0</v>
      </c>
      <c r="T240" s="282"/>
      <c r="U240" s="254">
        <f t="shared" si="18"/>
        <v>1237541.442</v>
      </c>
      <c r="V240" s="254">
        <f t="shared" si="19"/>
        <v>1237541.442</v>
      </c>
      <c r="W240" s="254">
        <f t="shared" si="20"/>
        <v>2269295.906</v>
      </c>
      <c r="X240" s="258">
        <f t="shared" si="21"/>
        <v>2.269295906</v>
      </c>
      <c r="Y240" s="334">
        <f t="shared" si="22"/>
        <v>2269295.906</v>
      </c>
      <c r="Z240" s="258">
        <f t="shared" si="23"/>
        <v>2.269295906</v>
      </c>
      <c r="AA240" s="320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9"/>
      <c r="AN240" s="299"/>
      <c r="AO240" s="299"/>
      <c r="AP240" s="299"/>
      <c r="AQ240" s="299"/>
      <c r="AR240" s="299"/>
      <c r="AS240" s="299"/>
      <c r="AT240" s="299"/>
    </row>
    <row r="241" ht="19.5" customHeight="1">
      <c r="A241" s="276" t="s">
        <v>337</v>
      </c>
      <c r="B241" s="277">
        <v>186.869995</v>
      </c>
      <c r="C241" s="278">
        <v>187.529999</v>
      </c>
      <c r="D241" s="278">
        <v>160.089996</v>
      </c>
      <c r="E241" s="278">
        <v>169.820007</v>
      </c>
      <c r="F241" s="278">
        <v>163.85199</v>
      </c>
      <c r="G241" s="278">
        <v>1.8170706E9</v>
      </c>
      <c r="H241" s="283" t="s">
        <v>337</v>
      </c>
      <c r="I241" s="278">
        <v>25.442499</v>
      </c>
      <c r="J241" s="278">
        <v>25.625</v>
      </c>
      <c r="K241" s="278">
        <v>18.4275</v>
      </c>
      <c r="L241" s="278">
        <v>20.702499</v>
      </c>
      <c r="M241" s="278">
        <v>20.515654</v>
      </c>
      <c r="N241" s="278">
        <v>2.35472E8</v>
      </c>
      <c r="O241" s="278"/>
      <c r="P241" s="254">
        <f t="shared" si="25"/>
        <v>951029.6792</v>
      </c>
      <c r="Q241" s="254">
        <f t="shared" si="136"/>
        <v>536232.5576</v>
      </c>
      <c r="R241" s="254">
        <f t="shared" si="137"/>
        <v>507496.7489</v>
      </c>
      <c r="S241" s="254">
        <f t="shared" si="28"/>
        <v>0</v>
      </c>
      <c r="T241" s="282"/>
      <c r="U241" s="254">
        <f t="shared" si="18"/>
        <v>1152917.654</v>
      </c>
      <c r="V241" s="254">
        <f t="shared" si="19"/>
        <v>1152917.654</v>
      </c>
      <c r="W241" s="254">
        <f t="shared" si="20"/>
        <v>1994758.986</v>
      </c>
      <c r="X241" s="258">
        <f t="shared" si="21"/>
        <v>1.994758986</v>
      </c>
      <c r="Y241" s="334">
        <f t="shared" si="22"/>
        <v>1994758.986</v>
      </c>
      <c r="Z241" s="258">
        <f t="shared" si="23"/>
        <v>1.994758986</v>
      </c>
      <c r="AA241" s="320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9"/>
      <c r="AN241" s="299"/>
      <c r="AO241" s="299"/>
      <c r="AP241" s="299"/>
      <c r="AQ241" s="299"/>
      <c r="AR241" s="299"/>
      <c r="AS241" s="299"/>
      <c r="AT241" s="299"/>
    </row>
    <row r="242" ht="19.5" customHeight="1">
      <c r="A242" s="276" t="s">
        <v>338</v>
      </c>
      <c r="B242" s="277">
        <v>170.070007</v>
      </c>
      <c r="C242" s="278">
        <v>175.580002</v>
      </c>
      <c r="D242" s="278">
        <v>157.130005</v>
      </c>
      <c r="E242" s="278">
        <v>169.369995</v>
      </c>
      <c r="F242" s="278">
        <v>163.417831</v>
      </c>
      <c r="G242" s="278">
        <v>1.1521215E9</v>
      </c>
      <c r="H242" s="283" t="s">
        <v>338</v>
      </c>
      <c r="I242" s="278">
        <v>20.805</v>
      </c>
      <c r="J242" s="278">
        <v>22.115</v>
      </c>
      <c r="K242" s="278">
        <v>17.625</v>
      </c>
      <c r="L242" s="278">
        <v>20.459999</v>
      </c>
      <c r="M242" s="278">
        <v>20.275343</v>
      </c>
      <c r="N242" s="278">
        <v>1.49764E8</v>
      </c>
      <c r="O242" s="278"/>
      <c r="P242" s="254">
        <f t="shared" si="25"/>
        <v>933445.5743</v>
      </c>
      <c r="Q242" s="254">
        <f t="shared" si="136"/>
        <v>512880.1426</v>
      </c>
      <c r="R242" s="254">
        <f t="shared" si="137"/>
        <v>507496.7489</v>
      </c>
      <c r="S242" s="254">
        <f t="shared" si="28"/>
        <v>0</v>
      </c>
      <c r="T242" s="282"/>
      <c r="U242" s="254">
        <f t="shared" si="18"/>
        <v>1140608.781</v>
      </c>
      <c r="V242" s="254">
        <f t="shared" si="19"/>
        <v>1140608.781</v>
      </c>
      <c r="W242" s="254">
        <f t="shared" si="20"/>
        <v>1953822.466</v>
      </c>
      <c r="X242" s="258">
        <f t="shared" si="21"/>
        <v>1.953822466</v>
      </c>
      <c r="Y242" s="334">
        <f t="shared" si="22"/>
        <v>1953822.466</v>
      </c>
      <c r="Z242" s="258">
        <f t="shared" si="23"/>
        <v>1.953822466</v>
      </c>
      <c r="AA242" s="320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9"/>
      <c r="AN242" s="299"/>
      <c r="AO242" s="299"/>
      <c r="AP242" s="299"/>
      <c r="AQ242" s="299"/>
      <c r="AR242" s="299"/>
      <c r="AS242" s="299"/>
      <c r="AT242" s="299"/>
    </row>
    <row r="243" ht="19.5" customHeight="1">
      <c r="A243" s="276" t="s">
        <v>339</v>
      </c>
      <c r="B243" s="337">
        <v>173.110001</v>
      </c>
      <c r="C243" s="338">
        <v>173.309998</v>
      </c>
      <c r="D243" s="338">
        <v>143.460007</v>
      </c>
      <c r="E243" s="338">
        <v>154.259995</v>
      </c>
      <c r="F243" s="338">
        <v>148.838852</v>
      </c>
      <c r="G243" s="338">
        <v>1.3955449E9</v>
      </c>
      <c r="H243" s="340" t="s">
        <v>339</v>
      </c>
      <c r="I243" s="338">
        <v>21.34</v>
      </c>
      <c r="J243" s="338">
        <v>21.385</v>
      </c>
      <c r="K243" s="338">
        <v>14.61</v>
      </c>
      <c r="L243" s="338">
        <v>16.797501</v>
      </c>
      <c r="M243" s="338">
        <v>16.645899</v>
      </c>
      <c r="N243" s="338">
        <v>2.174544E8</v>
      </c>
      <c r="O243" s="338"/>
      <c r="P243" s="254">
        <f t="shared" si="25"/>
        <v>852237.6653</v>
      </c>
      <c r="Q243" s="254">
        <f t="shared" si="136"/>
        <v>425144.9012</v>
      </c>
      <c r="R243" s="254">
        <f t="shared" si="137"/>
        <v>507496.7489</v>
      </c>
      <c r="S243" s="254">
        <f t="shared" si="28"/>
        <v>0</v>
      </c>
      <c r="T243" s="339">
        <f>(P243-P231)/P231</f>
        <v>-0.05655656394</v>
      </c>
      <c r="U243" s="254">
        <f t="shared" si="18"/>
        <v>1083763.245</v>
      </c>
      <c r="V243" s="254">
        <f t="shared" si="19"/>
        <v>1083763.245</v>
      </c>
      <c r="W243" s="254">
        <f t="shared" si="20"/>
        <v>1784879.315</v>
      </c>
      <c r="X243" s="258">
        <f t="shared" si="21"/>
        <v>1.784879315</v>
      </c>
      <c r="Y243" s="334">
        <f t="shared" si="22"/>
        <v>1784879.315</v>
      </c>
      <c r="Z243" s="258">
        <f t="shared" si="23"/>
        <v>1.784879315</v>
      </c>
      <c r="AA243" s="320"/>
      <c r="AB243" s="299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299"/>
      <c r="AM243" s="299"/>
      <c r="AN243" s="299"/>
      <c r="AO243" s="299"/>
      <c r="AP243" s="299"/>
      <c r="AQ243" s="299"/>
      <c r="AR243" s="299"/>
      <c r="AS243" s="299"/>
      <c r="AT243" s="299"/>
    </row>
    <row r="244" ht="19.5" customHeight="1">
      <c r="A244" s="276" t="s">
        <v>340</v>
      </c>
      <c r="B244" s="277">
        <v>150.990005</v>
      </c>
      <c r="C244" s="278">
        <v>168.990005</v>
      </c>
      <c r="D244" s="278">
        <v>149.490005</v>
      </c>
      <c r="E244" s="278">
        <v>168.160004</v>
      </c>
      <c r="F244" s="278">
        <v>162.714554</v>
      </c>
      <c r="G244" s="278">
        <v>9.337065E8</v>
      </c>
      <c r="H244" s="283" t="s">
        <v>340</v>
      </c>
      <c r="I244" s="278">
        <v>16.084999</v>
      </c>
      <c r="J244" s="278">
        <v>19.967501</v>
      </c>
      <c r="K244" s="278">
        <v>15.7425</v>
      </c>
      <c r="L244" s="278">
        <v>19.7925</v>
      </c>
      <c r="M244" s="278">
        <v>19.627283</v>
      </c>
      <c r="N244" s="278">
        <v>1.66696E8</v>
      </c>
      <c r="O244" s="278"/>
      <c r="P244" s="254">
        <f t="shared" si="25"/>
        <v>888059.4356</v>
      </c>
      <c r="Q244" s="254">
        <f>((Q243+R243)/2)*K244/K243</f>
        <v>502467.8705</v>
      </c>
      <c r="R244" s="254">
        <f>(Q243+R243)/2</f>
        <v>466320.8251</v>
      </c>
      <c r="S244" s="254">
        <f t="shared" si="28"/>
        <v>0</v>
      </c>
      <c r="T244" s="282"/>
      <c r="U244" s="254">
        <f t="shared" si="18"/>
        <v>1069309.597</v>
      </c>
      <c r="V244" s="254">
        <f t="shared" si="19"/>
        <v>1069309.597</v>
      </c>
      <c r="W244" s="254">
        <f t="shared" si="20"/>
        <v>1856848.131</v>
      </c>
      <c r="X244" s="258">
        <f t="shared" si="21"/>
        <v>1.856848131</v>
      </c>
      <c r="Y244" s="334">
        <f t="shared" si="22"/>
        <v>1856848.131</v>
      </c>
      <c r="Z244" s="258">
        <f t="shared" si="23"/>
        <v>1.856848131</v>
      </c>
      <c r="AA244" s="320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9"/>
      <c r="AN244" s="299"/>
      <c r="AO244" s="299"/>
      <c r="AP244" s="299"/>
      <c r="AQ244" s="299"/>
      <c r="AR244" s="299"/>
      <c r="AS244" s="299"/>
      <c r="AT244" s="299"/>
    </row>
    <row r="245" ht="19.5" customHeight="1">
      <c r="A245" s="276" t="s">
        <v>341</v>
      </c>
      <c r="B245" s="277">
        <v>167.330002</v>
      </c>
      <c r="C245" s="278">
        <v>174.660004</v>
      </c>
      <c r="D245" s="278">
        <v>166.570007</v>
      </c>
      <c r="E245" s="278">
        <v>173.190002</v>
      </c>
      <c r="F245" s="278">
        <v>167.581696</v>
      </c>
      <c r="G245" s="278">
        <v>5.359641E8</v>
      </c>
      <c r="H245" s="283" t="s">
        <v>341</v>
      </c>
      <c r="I245" s="278">
        <v>19.594999</v>
      </c>
      <c r="J245" s="278">
        <v>21.275</v>
      </c>
      <c r="K245" s="278">
        <v>19.3825</v>
      </c>
      <c r="L245" s="278">
        <v>20.905001</v>
      </c>
      <c r="M245" s="278">
        <v>20.730501</v>
      </c>
      <c r="N245" s="278">
        <v>1.092192E8</v>
      </c>
      <c r="O245" s="278"/>
      <c r="P245" s="254">
        <f t="shared" si="25"/>
        <v>989524.7941</v>
      </c>
      <c r="Q245" s="254">
        <f t="shared" ref="Q245:Q255" si="138">Q244*K245/K244</f>
        <v>618649.1028</v>
      </c>
      <c r="R245" s="254">
        <f t="shared" ref="R245:R255" si="139">R244</f>
        <v>466320.8251</v>
      </c>
      <c r="S245" s="254">
        <f t="shared" si="28"/>
        <v>0</v>
      </c>
      <c r="T245" s="282"/>
      <c r="U245" s="254">
        <f t="shared" si="18"/>
        <v>1140335.348</v>
      </c>
      <c r="V245" s="254">
        <f t="shared" si="19"/>
        <v>1140335.348</v>
      </c>
      <c r="W245" s="254">
        <f t="shared" si="20"/>
        <v>2074494.722</v>
      </c>
      <c r="X245" s="258">
        <f t="shared" si="21"/>
        <v>2.074494722</v>
      </c>
      <c r="Y245" s="334">
        <f t="shared" si="22"/>
        <v>2074494.722</v>
      </c>
      <c r="Z245" s="258">
        <f t="shared" si="23"/>
        <v>2.074494722</v>
      </c>
      <c r="AA245" s="320"/>
      <c r="AB245" s="299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299"/>
      <c r="AM245" s="299"/>
      <c r="AN245" s="299"/>
      <c r="AO245" s="299"/>
      <c r="AP245" s="299"/>
      <c r="AQ245" s="299"/>
      <c r="AR245" s="299"/>
      <c r="AS245" s="299"/>
      <c r="AT245" s="299"/>
    </row>
    <row r="246" ht="19.5" customHeight="1">
      <c r="A246" s="276" t="s">
        <v>342</v>
      </c>
      <c r="B246" s="277">
        <v>174.440002</v>
      </c>
      <c r="C246" s="278">
        <v>182.830002</v>
      </c>
      <c r="D246" s="278">
        <v>169.339996</v>
      </c>
      <c r="E246" s="278">
        <v>179.660004</v>
      </c>
      <c r="F246" s="278">
        <v>173.842194</v>
      </c>
      <c r="G246" s="278">
        <v>7.819727E8</v>
      </c>
      <c r="H246" s="283" t="s">
        <v>342</v>
      </c>
      <c r="I246" s="278">
        <v>21.2075</v>
      </c>
      <c r="J246" s="278">
        <v>23.290001</v>
      </c>
      <c r="K246" s="278">
        <v>19.9625</v>
      </c>
      <c r="L246" s="278">
        <v>22.4825</v>
      </c>
      <c r="M246" s="278">
        <v>22.29483</v>
      </c>
      <c r="N246" s="278">
        <v>1.219928E8</v>
      </c>
      <c r="O246" s="278"/>
      <c r="P246" s="254">
        <f t="shared" si="25"/>
        <v>1005980.174</v>
      </c>
      <c r="Q246" s="254">
        <f t="shared" si="138"/>
        <v>637161.497</v>
      </c>
      <c r="R246" s="254">
        <f t="shared" si="139"/>
        <v>466320.8251</v>
      </c>
      <c r="S246" s="254">
        <f t="shared" si="28"/>
        <v>0</v>
      </c>
      <c r="T246" s="282"/>
      <c r="U246" s="254">
        <f t="shared" si="18"/>
        <v>1151854.114</v>
      </c>
      <c r="V246" s="254">
        <f t="shared" si="19"/>
        <v>1151854.114</v>
      </c>
      <c r="W246" s="254">
        <f t="shared" si="20"/>
        <v>2109462.496</v>
      </c>
      <c r="X246" s="258">
        <f t="shared" si="21"/>
        <v>2.109462496</v>
      </c>
      <c r="Y246" s="334">
        <f t="shared" si="22"/>
        <v>2109462.496</v>
      </c>
      <c r="Z246" s="258">
        <f t="shared" si="23"/>
        <v>2.109462496</v>
      </c>
      <c r="AA246" s="320"/>
      <c r="AB246" s="299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299"/>
      <c r="AM246" s="299"/>
      <c r="AN246" s="299"/>
      <c r="AO246" s="299"/>
      <c r="AP246" s="299"/>
      <c r="AQ246" s="299"/>
      <c r="AR246" s="299"/>
      <c r="AS246" s="299"/>
      <c r="AT246" s="299"/>
    </row>
    <row r="247" ht="19.5" customHeight="1">
      <c r="A247" s="276" t="s">
        <v>343</v>
      </c>
      <c r="B247" s="277">
        <v>181.509995</v>
      </c>
      <c r="C247" s="278">
        <v>191.320007</v>
      </c>
      <c r="D247" s="278">
        <v>180.770004</v>
      </c>
      <c r="E247" s="278">
        <v>189.539993</v>
      </c>
      <c r="F247" s="278">
        <v>183.735977</v>
      </c>
      <c r="G247" s="278">
        <v>5.501577E8</v>
      </c>
      <c r="H247" s="283" t="s">
        <v>343</v>
      </c>
      <c r="I247" s="278">
        <v>22.9025</v>
      </c>
      <c r="J247" s="278">
        <v>25.3825</v>
      </c>
      <c r="K247" s="278">
        <v>22.74</v>
      </c>
      <c r="L247" s="278">
        <v>24.92</v>
      </c>
      <c r="M247" s="278">
        <v>24.729399</v>
      </c>
      <c r="N247" s="278">
        <v>8.80632E7</v>
      </c>
      <c r="O247" s="278"/>
      <c r="P247" s="254">
        <f t="shared" si="25"/>
        <v>1073881.212</v>
      </c>
      <c r="Q247" s="254">
        <f t="shared" si="138"/>
        <v>725813.5224</v>
      </c>
      <c r="R247" s="254">
        <f t="shared" si="139"/>
        <v>466320.8251</v>
      </c>
      <c r="S247" s="254">
        <f t="shared" si="28"/>
        <v>0</v>
      </c>
      <c r="T247" s="282"/>
      <c r="U247" s="254">
        <f t="shared" si="18"/>
        <v>1199384.84</v>
      </c>
      <c r="V247" s="254">
        <f t="shared" si="19"/>
        <v>1199384.84</v>
      </c>
      <c r="W247" s="254">
        <f t="shared" si="20"/>
        <v>2266015.559</v>
      </c>
      <c r="X247" s="258">
        <f t="shared" si="21"/>
        <v>2.266015559</v>
      </c>
      <c r="Y247" s="334">
        <f t="shared" si="22"/>
        <v>2266015.559</v>
      </c>
      <c r="Z247" s="258">
        <f t="shared" si="23"/>
        <v>2.266015559</v>
      </c>
      <c r="AA247" s="320"/>
      <c r="AB247" s="299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299"/>
      <c r="AM247" s="299"/>
      <c r="AN247" s="299"/>
      <c r="AO247" s="299"/>
      <c r="AP247" s="299"/>
      <c r="AQ247" s="299"/>
      <c r="AR247" s="299"/>
      <c r="AS247" s="299"/>
      <c r="AT247" s="299"/>
    </row>
    <row r="248" ht="19.5" customHeight="1">
      <c r="A248" s="276" t="s">
        <v>344</v>
      </c>
      <c r="B248" s="277">
        <v>190.779999</v>
      </c>
      <c r="C248" s="278">
        <v>191.320007</v>
      </c>
      <c r="D248" s="278">
        <v>173.869995</v>
      </c>
      <c r="E248" s="278">
        <v>173.949997</v>
      </c>
      <c r="F248" s="278">
        <v>168.623383</v>
      </c>
      <c r="G248" s="278">
        <v>9.01554E8</v>
      </c>
      <c r="H248" s="283" t="s">
        <v>344</v>
      </c>
      <c r="I248" s="278">
        <v>25.2325</v>
      </c>
      <c r="J248" s="278">
        <v>25.377501</v>
      </c>
      <c r="K248" s="278">
        <v>20.815001</v>
      </c>
      <c r="L248" s="278">
        <v>20.817499</v>
      </c>
      <c r="M248" s="278">
        <v>20.658276</v>
      </c>
      <c r="N248" s="278">
        <v>1.840024E8</v>
      </c>
      <c r="O248" s="278"/>
      <c r="P248" s="254">
        <f t="shared" si="25"/>
        <v>1032891.059</v>
      </c>
      <c r="Q248" s="254">
        <f t="shared" si="138"/>
        <v>664371.5565</v>
      </c>
      <c r="R248" s="254">
        <f t="shared" si="139"/>
        <v>466320.8251</v>
      </c>
      <c r="S248" s="254">
        <f t="shared" si="28"/>
        <v>0</v>
      </c>
      <c r="T248" s="282"/>
      <c r="U248" s="254">
        <f t="shared" si="18"/>
        <v>1170691.734</v>
      </c>
      <c r="V248" s="254">
        <f t="shared" si="19"/>
        <v>1170691.734</v>
      </c>
      <c r="W248" s="254">
        <f t="shared" si="20"/>
        <v>2163583.441</v>
      </c>
      <c r="X248" s="258">
        <f t="shared" si="21"/>
        <v>2.163583441</v>
      </c>
      <c r="Y248" s="334">
        <f t="shared" si="22"/>
        <v>2163583.441</v>
      </c>
      <c r="Z248" s="258">
        <f t="shared" si="23"/>
        <v>2.163583441</v>
      </c>
      <c r="AA248" s="320"/>
      <c r="AB248" s="299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299"/>
      <c r="AM248" s="299"/>
      <c r="AN248" s="299"/>
      <c r="AO248" s="299"/>
      <c r="AP248" s="299"/>
      <c r="AQ248" s="299"/>
      <c r="AR248" s="299"/>
      <c r="AS248" s="299"/>
      <c r="AT248" s="299"/>
    </row>
    <row r="249" ht="19.5" customHeight="1">
      <c r="A249" s="276" t="s">
        <v>345</v>
      </c>
      <c r="B249" s="277">
        <v>173.479996</v>
      </c>
      <c r="C249" s="278">
        <v>189.770004</v>
      </c>
      <c r="D249" s="278">
        <v>169.270004</v>
      </c>
      <c r="E249" s="278">
        <v>186.740005</v>
      </c>
      <c r="F249" s="278">
        <v>181.021744</v>
      </c>
      <c r="G249" s="278">
        <v>6.887304E8</v>
      </c>
      <c r="H249" s="283" t="s">
        <v>345</v>
      </c>
      <c r="I249" s="278">
        <v>20.727501</v>
      </c>
      <c r="J249" s="278">
        <v>24.695</v>
      </c>
      <c r="K249" s="278">
        <v>19.709999</v>
      </c>
      <c r="L249" s="278">
        <v>24.002501</v>
      </c>
      <c r="M249" s="278">
        <v>23.818918</v>
      </c>
      <c r="N249" s="278">
        <v>1.21086E8</v>
      </c>
      <c r="O249" s="278"/>
      <c r="P249" s="254">
        <f t="shared" si="25"/>
        <v>1005564.38</v>
      </c>
      <c r="Q249" s="254">
        <f t="shared" si="138"/>
        <v>629102.19</v>
      </c>
      <c r="R249" s="254">
        <f t="shared" si="139"/>
        <v>466320.8251</v>
      </c>
      <c r="S249" s="254">
        <f t="shared" si="28"/>
        <v>0</v>
      </c>
      <c r="T249" s="282"/>
      <c r="U249" s="254">
        <f t="shared" si="18"/>
        <v>1151563.058</v>
      </c>
      <c r="V249" s="254">
        <f t="shared" si="19"/>
        <v>1151563.058</v>
      </c>
      <c r="W249" s="254">
        <f t="shared" si="20"/>
        <v>2100987.395</v>
      </c>
      <c r="X249" s="258">
        <f t="shared" si="21"/>
        <v>2.100987395</v>
      </c>
      <c r="Y249" s="334">
        <f t="shared" si="22"/>
        <v>2100987.395</v>
      </c>
      <c r="Z249" s="258">
        <f t="shared" si="23"/>
        <v>2.100987395</v>
      </c>
      <c r="AA249" s="320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299"/>
      <c r="AN249" s="299"/>
      <c r="AO249" s="299"/>
      <c r="AP249" s="299"/>
      <c r="AQ249" s="299"/>
      <c r="AR249" s="299"/>
      <c r="AS249" s="299"/>
      <c r="AT249" s="299"/>
    </row>
    <row r="250" ht="19.5" customHeight="1">
      <c r="A250" s="276" t="s">
        <v>346</v>
      </c>
      <c r="B250" s="277">
        <v>190.320007</v>
      </c>
      <c r="C250" s="278">
        <v>195.550003</v>
      </c>
      <c r="D250" s="278">
        <v>188.380005</v>
      </c>
      <c r="E250" s="278">
        <v>191.100006</v>
      </c>
      <c r="F250" s="278">
        <v>185.657791</v>
      </c>
      <c r="G250" s="278">
        <v>4.940255E8</v>
      </c>
      <c r="H250" s="283" t="s">
        <v>346</v>
      </c>
      <c r="I250" s="278">
        <v>24.897499</v>
      </c>
      <c r="J250" s="278">
        <v>26.200001</v>
      </c>
      <c r="K250" s="278">
        <v>24.4025</v>
      </c>
      <c r="L250" s="278">
        <v>25.0375</v>
      </c>
      <c r="M250" s="278">
        <v>24.856449</v>
      </c>
      <c r="N250" s="278">
        <v>7.85968E7</v>
      </c>
      <c r="O250" s="278"/>
      <c r="P250" s="254">
        <f t="shared" si="25"/>
        <v>1119089.139</v>
      </c>
      <c r="Q250" s="254">
        <f t="shared" si="138"/>
        <v>778877.066</v>
      </c>
      <c r="R250" s="254">
        <f t="shared" si="139"/>
        <v>466320.8251</v>
      </c>
      <c r="S250" s="254">
        <f t="shared" si="28"/>
        <v>0</v>
      </c>
      <c r="T250" s="282"/>
      <c r="U250" s="254">
        <f t="shared" si="18"/>
        <v>1231030.389</v>
      </c>
      <c r="V250" s="254">
        <f t="shared" si="19"/>
        <v>1231030.389</v>
      </c>
      <c r="W250" s="254">
        <f t="shared" si="20"/>
        <v>2364287.03</v>
      </c>
      <c r="X250" s="258">
        <f t="shared" si="21"/>
        <v>2.36428703</v>
      </c>
      <c r="Y250" s="334">
        <f t="shared" si="22"/>
        <v>2364287.03</v>
      </c>
      <c r="Z250" s="258">
        <f t="shared" si="23"/>
        <v>2.36428703</v>
      </c>
      <c r="AA250" s="320"/>
      <c r="AB250" s="299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299"/>
      <c r="AM250" s="299"/>
      <c r="AN250" s="299"/>
      <c r="AO250" s="299"/>
      <c r="AP250" s="299"/>
      <c r="AQ250" s="299"/>
      <c r="AR250" s="299"/>
      <c r="AS250" s="299"/>
      <c r="AT250" s="299"/>
    </row>
    <row r="251" ht="19.5" customHeight="1">
      <c r="A251" s="276" t="s">
        <v>347</v>
      </c>
      <c r="B251" s="277">
        <v>191.429993</v>
      </c>
      <c r="C251" s="278">
        <v>194.979996</v>
      </c>
      <c r="D251" s="278">
        <v>179.199997</v>
      </c>
      <c r="E251" s="278">
        <v>187.470001</v>
      </c>
      <c r="F251" s="278">
        <v>182.131195</v>
      </c>
      <c r="G251" s="278">
        <v>8.142865E8</v>
      </c>
      <c r="H251" s="283" t="s">
        <v>347</v>
      </c>
      <c r="I251" s="278">
        <v>25.1075</v>
      </c>
      <c r="J251" s="278">
        <v>26.012501</v>
      </c>
      <c r="K251" s="278">
        <v>21.9275</v>
      </c>
      <c r="L251" s="278">
        <v>23.8575</v>
      </c>
      <c r="M251" s="278">
        <v>23.684978</v>
      </c>
      <c r="N251" s="278">
        <v>1.474268E8</v>
      </c>
      <c r="O251" s="278"/>
      <c r="P251" s="254">
        <f t="shared" si="25"/>
        <v>1064554.438</v>
      </c>
      <c r="Q251" s="254">
        <f t="shared" si="138"/>
        <v>699880.2116</v>
      </c>
      <c r="R251" s="254">
        <f t="shared" si="139"/>
        <v>466320.8251</v>
      </c>
      <c r="S251" s="254">
        <f t="shared" si="28"/>
        <v>0</v>
      </c>
      <c r="T251" s="282"/>
      <c r="U251" s="254">
        <f t="shared" si="18"/>
        <v>1192856.098</v>
      </c>
      <c r="V251" s="254">
        <f t="shared" si="19"/>
        <v>1192856.098</v>
      </c>
      <c r="W251" s="254">
        <f t="shared" si="20"/>
        <v>2230755.474</v>
      </c>
      <c r="X251" s="258">
        <f t="shared" si="21"/>
        <v>2.230755474</v>
      </c>
      <c r="Y251" s="334">
        <f t="shared" si="22"/>
        <v>2230755.474</v>
      </c>
      <c r="Z251" s="258">
        <f t="shared" si="23"/>
        <v>2.230755474</v>
      </c>
      <c r="AA251" s="320"/>
      <c r="AB251" s="299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299"/>
      <c r="AM251" s="299"/>
      <c r="AN251" s="299"/>
      <c r="AO251" s="299"/>
      <c r="AP251" s="299"/>
      <c r="AQ251" s="299"/>
      <c r="AR251" s="299"/>
      <c r="AS251" s="299"/>
      <c r="AT251" s="299"/>
    </row>
    <row r="252" ht="19.5" customHeight="1">
      <c r="A252" s="276" t="s">
        <v>348</v>
      </c>
      <c r="B252" s="277">
        <v>186.220001</v>
      </c>
      <c r="C252" s="278">
        <v>194.710007</v>
      </c>
      <c r="D252" s="278">
        <v>185.029999</v>
      </c>
      <c r="E252" s="278">
        <v>188.809998</v>
      </c>
      <c r="F252" s="278">
        <v>183.433029</v>
      </c>
      <c r="G252" s="278">
        <v>5.506502E8</v>
      </c>
      <c r="H252" s="283" t="s">
        <v>348</v>
      </c>
      <c r="I252" s="278">
        <v>23.540001</v>
      </c>
      <c r="J252" s="278">
        <v>25.674999</v>
      </c>
      <c r="K252" s="278">
        <v>23.225</v>
      </c>
      <c r="L252" s="278">
        <v>24.182501</v>
      </c>
      <c r="M252" s="278">
        <v>24.007629</v>
      </c>
      <c r="N252" s="278">
        <v>7.9662E7</v>
      </c>
      <c r="O252" s="278"/>
      <c r="P252" s="254">
        <f t="shared" si="25"/>
        <v>1099188.113</v>
      </c>
      <c r="Q252" s="254">
        <f t="shared" si="138"/>
        <v>741293.7141</v>
      </c>
      <c r="R252" s="254">
        <f t="shared" si="139"/>
        <v>466320.8251</v>
      </c>
      <c r="S252" s="254">
        <f t="shared" si="28"/>
        <v>0</v>
      </c>
      <c r="T252" s="282"/>
      <c r="U252" s="254">
        <f t="shared" si="18"/>
        <v>1217099.671</v>
      </c>
      <c r="V252" s="254">
        <f t="shared" si="19"/>
        <v>1217099.671</v>
      </c>
      <c r="W252" s="254">
        <f t="shared" si="20"/>
        <v>2306802.652</v>
      </c>
      <c r="X252" s="258">
        <f t="shared" si="21"/>
        <v>2.306802652</v>
      </c>
      <c r="Y252" s="334">
        <f t="shared" si="22"/>
        <v>2306802.652</v>
      </c>
      <c r="Z252" s="258">
        <f t="shared" si="23"/>
        <v>2.306802652</v>
      </c>
      <c r="AA252" s="320"/>
      <c r="AB252" s="299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299"/>
      <c r="AM252" s="299"/>
      <c r="AN252" s="299"/>
      <c r="AO252" s="299"/>
      <c r="AP252" s="299"/>
      <c r="AQ252" s="299"/>
      <c r="AR252" s="299"/>
      <c r="AS252" s="299"/>
      <c r="AT252" s="299"/>
    </row>
    <row r="253" ht="19.5" customHeight="1">
      <c r="A253" s="276" t="s">
        <v>349</v>
      </c>
      <c r="B253" s="277">
        <v>189.5</v>
      </c>
      <c r="C253" s="278">
        <v>197.830002</v>
      </c>
      <c r="D253" s="278">
        <v>181.820007</v>
      </c>
      <c r="E253" s="278">
        <v>197.080002</v>
      </c>
      <c r="F253" s="278">
        <v>191.853638</v>
      </c>
      <c r="G253" s="278">
        <v>5.769834E8</v>
      </c>
      <c r="H253" s="283" t="s">
        <v>349</v>
      </c>
      <c r="I253" s="278">
        <v>24.360001</v>
      </c>
      <c r="J253" s="278">
        <v>26.442499</v>
      </c>
      <c r="K253" s="278">
        <v>22.4125</v>
      </c>
      <c r="L253" s="278">
        <v>26.2225</v>
      </c>
      <c r="M253" s="278">
        <v>26.032879</v>
      </c>
      <c r="N253" s="278">
        <v>8.57292E7</v>
      </c>
      <c r="O253" s="278"/>
      <c r="P253" s="254">
        <f t="shared" si="25"/>
        <v>1080118.853</v>
      </c>
      <c r="Q253" s="254">
        <f t="shared" si="138"/>
        <v>715360.4033</v>
      </c>
      <c r="R253" s="254">
        <f t="shared" si="139"/>
        <v>466320.8251</v>
      </c>
      <c r="S253" s="254">
        <f t="shared" si="28"/>
        <v>0</v>
      </c>
      <c r="T253" s="282"/>
      <c r="U253" s="254">
        <f t="shared" si="18"/>
        <v>1203751.189</v>
      </c>
      <c r="V253" s="254">
        <f t="shared" si="19"/>
        <v>1203751.189</v>
      </c>
      <c r="W253" s="254">
        <f t="shared" si="20"/>
        <v>2261800.082</v>
      </c>
      <c r="X253" s="258">
        <f t="shared" si="21"/>
        <v>2.261800082</v>
      </c>
      <c r="Y253" s="334">
        <f t="shared" si="22"/>
        <v>2261800.082</v>
      </c>
      <c r="Z253" s="258">
        <f t="shared" si="23"/>
        <v>2.261800082</v>
      </c>
      <c r="AA253" s="320"/>
      <c r="AB253" s="299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  <c r="AM253" s="299"/>
      <c r="AN253" s="299"/>
      <c r="AO253" s="299"/>
      <c r="AP253" s="299"/>
      <c r="AQ253" s="299"/>
      <c r="AR253" s="299"/>
      <c r="AS253" s="299"/>
      <c r="AT253" s="299"/>
    </row>
    <row r="254" ht="19.5" customHeight="1">
      <c r="A254" s="276" t="s">
        <v>350</v>
      </c>
      <c r="B254" s="277">
        <v>197.929993</v>
      </c>
      <c r="C254" s="278">
        <v>206.050003</v>
      </c>
      <c r="D254" s="278">
        <v>197.630005</v>
      </c>
      <c r="E254" s="278">
        <v>205.100006</v>
      </c>
      <c r="F254" s="278">
        <v>199.66095</v>
      </c>
      <c r="G254" s="278">
        <v>3.514297E8</v>
      </c>
      <c r="H254" s="283" t="s">
        <v>350</v>
      </c>
      <c r="I254" s="278">
        <v>26.455</v>
      </c>
      <c r="J254" s="278">
        <v>28.6</v>
      </c>
      <c r="K254" s="278">
        <v>26.377501</v>
      </c>
      <c r="L254" s="278">
        <v>28.33</v>
      </c>
      <c r="M254" s="278">
        <v>28.125137</v>
      </c>
      <c r="N254" s="278">
        <v>5.32656E7</v>
      </c>
      <c r="O254" s="278"/>
      <c r="P254" s="254">
        <f t="shared" si="25"/>
        <v>1174039.634</v>
      </c>
      <c r="Q254" s="254">
        <f t="shared" si="138"/>
        <v>841914.9918</v>
      </c>
      <c r="R254" s="254">
        <f t="shared" si="139"/>
        <v>466320.8251</v>
      </c>
      <c r="S254" s="254">
        <f t="shared" si="28"/>
        <v>0</v>
      </c>
      <c r="T254" s="282"/>
      <c r="U254" s="254">
        <f t="shared" si="18"/>
        <v>1269495.736</v>
      </c>
      <c r="V254" s="254">
        <f t="shared" si="19"/>
        <v>1269495.736</v>
      </c>
      <c r="W254" s="254">
        <f t="shared" si="20"/>
        <v>2482275.45</v>
      </c>
      <c r="X254" s="258">
        <f t="shared" si="21"/>
        <v>2.48227545</v>
      </c>
      <c r="Y254" s="334">
        <f t="shared" si="22"/>
        <v>2482275.45</v>
      </c>
      <c r="Z254" s="258">
        <f t="shared" si="23"/>
        <v>2.48227545</v>
      </c>
      <c r="AA254" s="320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299"/>
      <c r="AN254" s="299"/>
      <c r="AO254" s="299"/>
      <c r="AP254" s="299"/>
      <c r="AQ254" s="299"/>
      <c r="AR254" s="299"/>
      <c r="AS254" s="299"/>
      <c r="AT254" s="299"/>
    </row>
    <row r="255" ht="19.5" customHeight="1">
      <c r="A255" s="276" t="s">
        <v>351</v>
      </c>
      <c r="B255" s="337">
        <v>205.110001</v>
      </c>
      <c r="C255" s="338">
        <v>214.559998</v>
      </c>
      <c r="D255" s="338">
        <v>199.229996</v>
      </c>
      <c r="E255" s="338">
        <v>212.610001</v>
      </c>
      <c r="F255" s="338">
        <v>206.971786</v>
      </c>
      <c r="G255" s="338">
        <v>4.299511E8</v>
      </c>
      <c r="H255" s="340" t="s">
        <v>351</v>
      </c>
      <c r="I255" s="338">
        <v>28.3375</v>
      </c>
      <c r="J255" s="338">
        <v>31.047501</v>
      </c>
      <c r="K255" s="338">
        <v>26.717501</v>
      </c>
      <c r="L255" s="338">
        <v>30.4725</v>
      </c>
      <c r="M255" s="338">
        <v>30.252146</v>
      </c>
      <c r="N255" s="338">
        <v>7.42756E7</v>
      </c>
      <c r="O255" s="338"/>
      <c r="P255" s="254">
        <f t="shared" si="25"/>
        <v>1183544.531</v>
      </c>
      <c r="Q255" s="254">
        <f t="shared" si="138"/>
        <v>852767.0849</v>
      </c>
      <c r="R255" s="254">
        <f t="shared" si="139"/>
        <v>466320.8251</v>
      </c>
      <c r="S255" s="254">
        <f t="shared" si="28"/>
        <v>0</v>
      </c>
      <c r="T255" s="339">
        <f>(P255-P243)/P243</f>
        <v>0.3887493816</v>
      </c>
      <c r="U255" s="254">
        <f t="shared" si="18"/>
        <v>1276149.164</v>
      </c>
      <c r="V255" s="254">
        <f t="shared" si="19"/>
        <v>1276149.164</v>
      </c>
      <c r="W255" s="254">
        <f t="shared" si="20"/>
        <v>2502632.441</v>
      </c>
      <c r="X255" s="258">
        <f t="shared" si="21"/>
        <v>2.502632441</v>
      </c>
      <c r="Y255" s="334">
        <f t="shared" si="22"/>
        <v>2502632.441</v>
      </c>
      <c r="Z255" s="258">
        <f t="shared" si="23"/>
        <v>2.502632441</v>
      </c>
      <c r="AA255" s="320"/>
      <c r="AB255" s="299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299"/>
      <c r="AM255" s="299"/>
      <c r="AN255" s="299"/>
      <c r="AO255" s="299"/>
      <c r="AP255" s="299"/>
      <c r="AQ255" s="299"/>
      <c r="AR255" s="299"/>
      <c r="AS255" s="299"/>
      <c r="AT255" s="299"/>
    </row>
    <row r="256" ht="19.5" customHeight="1">
      <c r="A256" s="276" t="s">
        <v>352</v>
      </c>
      <c r="B256" s="277">
        <v>214.399994</v>
      </c>
      <c r="C256" s="278">
        <v>225.880005</v>
      </c>
      <c r="D256" s="278">
        <v>212.240005</v>
      </c>
      <c r="E256" s="278">
        <v>219.070007</v>
      </c>
      <c r="F256" s="278">
        <v>213.722824</v>
      </c>
      <c r="G256" s="278">
        <v>5.85493E8</v>
      </c>
      <c r="H256" s="283" t="s">
        <v>352</v>
      </c>
      <c r="I256" s="278">
        <v>30.977501</v>
      </c>
      <c r="J256" s="278">
        <v>34.299999</v>
      </c>
      <c r="K256" s="278">
        <v>30.3375</v>
      </c>
      <c r="L256" s="278">
        <v>32.185001</v>
      </c>
      <c r="M256" s="278">
        <v>31.965462</v>
      </c>
      <c r="N256" s="278">
        <v>8.53928E7</v>
      </c>
      <c r="O256" s="278"/>
      <c r="P256" s="254">
        <f t="shared" si="25"/>
        <v>1260831.713</v>
      </c>
      <c r="Q256" s="254">
        <f>((Q255+R255)/2)*K256/K255</f>
        <v>748906.6711</v>
      </c>
      <c r="R256" s="254">
        <f>(Q255+R255)/2</f>
        <v>659543.955</v>
      </c>
      <c r="S256" s="254">
        <f t="shared" si="28"/>
        <v>0</v>
      </c>
      <c r="T256" s="282"/>
      <c r="U256" s="254">
        <f t="shared" si="18"/>
        <v>1515744.396</v>
      </c>
      <c r="V256" s="254">
        <f t="shared" si="19"/>
        <v>1515744.396</v>
      </c>
      <c r="W256" s="254">
        <f t="shared" si="20"/>
        <v>2669282.339</v>
      </c>
      <c r="X256" s="258">
        <f t="shared" si="21"/>
        <v>2.669282339</v>
      </c>
      <c r="Y256" s="334">
        <f t="shared" si="22"/>
        <v>2669282.339</v>
      </c>
      <c r="Z256" s="258">
        <f t="shared" si="23"/>
        <v>2.669282339</v>
      </c>
      <c r="AA256" s="320"/>
      <c r="AB256" s="299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299"/>
      <c r="AM256" s="299"/>
      <c r="AN256" s="299"/>
      <c r="AO256" s="299"/>
      <c r="AP256" s="299"/>
      <c r="AQ256" s="299"/>
      <c r="AR256" s="299"/>
      <c r="AS256" s="299"/>
      <c r="AT256" s="299"/>
    </row>
    <row r="257" ht="19.5" customHeight="1">
      <c r="A257" s="276" t="s">
        <v>353</v>
      </c>
      <c r="B257" s="277">
        <v>220.139999</v>
      </c>
      <c r="C257" s="278">
        <v>237.470001</v>
      </c>
      <c r="D257" s="278">
        <v>198.169998</v>
      </c>
      <c r="E257" s="278">
        <v>205.800003</v>
      </c>
      <c r="F257" s="278">
        <v>200.776718</v>
      </c>
      <c r="G257" s="278">
        <v>9.523923E8</v>
      </c>
      <c r="H257" s="283" t="s">
        <v>353</v>
      </c>
      <c r="I257" s="278">
        <v>32.509998</v>
      </c>
      <c r="J257" s="278">
        <v>37.759998</v>
      </c>
      <c r="K257" s="278">
        <v>26.0875</v>
      </c>
      <c r="L257" s="278">
        <v>28.395</v>
      </c>
      <c r="M257" s="278">
        <v>28.201315</v>
      </c>
      <c r="N257" s="278">
        <v>1.529848E8</v>
      </c>
      <c r="O257" s="278"/>
      <c r="P257" s="254">
        <f t="shared" si="25"/>
        <v>1177247.513</v>
      </c>
      <c r="Q257" s="254">
        <f t="shared" ref="Q257:Q267" si="140">Q256*K257/K256</f>
        <v>643991.8511</v>
      </c>
      <c r="R257" s="254">
        <f t="shared" ref="R257:R267" si="141">R256</f>
        <v>659543.955</v>
      </c>
      <c r="S257" s="254">
        <f t="shared" si="28"/>
        <v>0</v>
      </c>
      <c r="T257" s="282"/>
      <c r="U257" s="254">
        <f t="shared" si="18"/>
        <v>1457235.456</v>
      </c>
      <c r="V257" s="254">
        <f t="shared" si="19"/>
        <v>1457235.456</v>
      </c>
      <c r="W257" s="254">
        <f t="shared" si="20"/>
        <v>2480783.319</v>
      </c>
      <c r="X257" s="258">
        <f t="shared" si="21"/>
        <v>2.480783319</v>
      </c>
      <c r="Y257" s="334">
        <f t="shared" si="22"/>
        <v>2480783.319</v>
      </c>
      <c r="Z257" s="258">
        <f t="shared" si="23"/>
        <v>2.480783319</v>
      </c>
      <c r="AA257" s="320"/>
      <c r="AB257" s="299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299"/>
      <c r="AM257" s="299"/>
      <c r="AN257" s="299"/>
      <c r="AO257" s="299"/>
      <c r="AP257" s="299"/>
      <c r="AQ257" s="299"/>
      <c r="AR257" s="299"/>
      <c r="AS257" s="299"/>
      <c r="AT257" s="299"/>
    </row>
    <row r="258" ht="19.5" customHeight="1">
      <c r="A258" s="276" t="s">
        <v>354</v>
      </c>
      <c r="B258" s="277">
        <v>208.880005</v>
      </c>
      <c r="C258" s="278">
        <v>219.610001</v>
      </c>
      <c r="D258" s="278">
        <v>164.929993</v>
      </c>
      <c r="E258" s="278">
        <v>190.399994</v>
      </c>
      <c r="F258" s="278">
        <v>185.752625</v>
      </c>
      <c r="G258" s="278">
        <v>2.1917757E9</v>
      </c>
      <c r="H258" s="283" t="s">
        <v>354</v>
      </c>
      <c r="I258" s="278">
        <v>28.9925</v>
      </c>
      <c r="J258" s="278">
        <v>31.9825</v>
      </c>
      <c r="K258" s="278">
        <v>17.0075</v>
      </c>
      <c r="L258" s="278">
        <v>22.395</v>
      </c>
      <c r="M258" s="278">
        <v>22.242237</v>
      </c>
      <c r="N258" s="278">
        <v>3.038252E8</v>
      </c>
      <c r="O258" s="278"/>
      <c r="P258" s="254">
        <f t="shared" si="25"/>
        <v>979782.1366</v>
      </c>
      <c r="Q258" s="254">
        <f t="shared" si="140"/>
        <v>419844.4239</v>
      </c>
      <c r="R258" s="254">
        <f t="shared" si="141"/>
        <v>659543.955</v>
      </c>
      <c r="S258" s="254">
        <f t="shared" si="28"/>
        <v>0</v>
      </c>
      <c r="T258" s="282"/>
      <c r="U258" s="254">
        <f t="shared" si="18"/>
        <v>1319009.692</v>
      </c>
      <c r="V258" s="254">
        <f t="shared" si="19"/>
        <v>1319009.692</v>
      </c>
      <c r="W258" s="254">
        <f t="shared" si="20"/>
        <v>2059170.515</v>
      </c>
      <c r="X258" s="258">
        <f t="shared" si="21"/>
        <v>2.059170515</v>
      </c>
      <c r="Y258" s="334">
        <f t="shared" si="22"/>
        <v>2059170.515</v>
      </c>
      <c r="Z258" s="258">
        <f t="shared" si="23"/>
        <v>2.059170515</v>
      </c>
      <c r="AA258" s="320"/>
      <c r="AB258" s="299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299"/>
      <c r="AM258" s="299"/>
      <c r="AN258" s="299"/>
      <c r="AO258" s="299"/>
      <c r="AP258" s="299"/>
      <c r="AQ258" s="299"/>
      <c r="AR258" s="299"/>
      <c r="AS258" s="299"/>
      <c r="AT258" s="299"/>
    </row>
    <row r="259" ht="19.5" customHeight="1">
      <c r="A259" s="276" t="s">
        <v>355</v>
      </c>
      <c r="B259" s="277">
        <v>184.770004</v>
      </c>
      <c r="C259" s="278">
        <v>220.039993</v>
      </c>
      <c r="D259" s="278">
        <v>180.860001</v>
      </c>
      <c r="E259" s="278">
        <v>218.910004</v>
      </c>
      <c r="F259" s="278">
        <v>214.021866</v>
      </c>
      <c r="G259" s="278">
        <v>1.0920712E9</v>
      </c>
      <c r="H259" s="283" t="s">
        <v>355</v>
      </c>
      <c r="I259" s="278">
        <v>21.105</v>
      </c>
      <c r="J259" s="278">
        <v>29.4625</v>
      </c>
      <c r="K259" s="278">
        <v>20.1875</v>
      </c>
      <c r="L259" s="278">
        <v>29.245001</v>
      </c>
      <c r="M259" s="278">
        <v>29.048622</v>
      </c>
      <c r="N259" s="278">
        <v>1.815044E8</v>
      </c>
      <c r="O259" s="278"/>
      <c r="P259" s="254">
        <f t="shared" si="25"/>
        <v>1074415.848</v>
      </c>
      <c r="Q259" s="254">
        <f t="shared" si="140"/>
        <v>498345.3951</v>
      </c>
      <c r="R259" s="254">
        <f t="shared" si="141"/>
        <v>659543.955</v>
      </c>
      <c r="S259" s="254">
        <f t="shared" si="28"/>
        <v>0</v>
      </c>
      <c r="T259" s="282"/>
      <c r="U259" s="254">
        <f t="shared" si="18"/>
        <v>1385253.29</v>
      </c>
      <c r="V259" s="254">
        <f t="shared" si="19"/>
        <v>1385253.29</v>
      </c>
      <c r="W259" s="254">
        <f t="shared" si="20"/>
        <v>2232305.198</v>
      </c>
      <c r="X259" s="258">
        <f t="shared" si="21"/>
        <v>2.232305198</v>
      </c>
      <c r="Y259" s="334">
        <f t="shared" si="22"/>
        <v>2232305.198</v>
      </c>
      <c r="Z259" s="258">
        <f t="shared" si="23"/>
        <v>2.232305198</v>
      </c>
      <c r="AA259" s="320"/>
      <c r="AB259" s="299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  <c r="AM259" s="299"/>
      <c r="AN259" s="299"/>
      <c r="AO259" s="299"/>
      <c r="AP259" s="299"/>
      <c r="AQ259" s="299"/>
      <c r="AR259" s="299"/>
      <c r="AS259" s="299"/>
      <c r="AT259" s="299"/>
    </row>
    <row r="260" ht="19.5" customHeight="1">
      <c r="A260" s="276" t="s">
        <v>356</v>
      </c>
      <c r="B260" s="277">
        <v>214.5</v>
      </c>
      <c r="C260" s="278">
        <v>233.600006</v>
      </c>
      <c r="D260" s="278">
        <v>211.119995</v>
      </c>
      <c r="E260" s="278">
        <v>233.360001</v>
      </c>
      <c r="F260" s="278">
        <v>228.149216</v>
      </c>
      <c r="G260" s="278">
        <v>8.46592E8</v>
      </c>
      <c r="H260" s="283" t="s">
        <v>356</v>
      </c>
      <c r="I260" s="278">
        <v>27.985001</v>
      </c>
      <c r="J260" s="278">
        <v>33.047501</v>
      </c>
      <c r="K260" s="278">
        <v>27.09</v>
      </c>
      <c r="L260" s="278">
        <v>32.8675</v>
      </c>
      <c r="M260" s="278">
        <v>32.646797</v>
      </c>
      <c r="N260" s="278">
        <v>1.388456E8</v>
      </c>
      <c r="O260" s="278"/>
      <c r="P260" s="254">
        <f t="shared" si="25"/>
        <v>1254178.188</v>
      </c>
      <c r="Q260" s="254">
        <f t="shared" si="140"/>
        <v>668739.4057</v>
      </c>
      <c r="R260" s="254">
        <f t="shared" si="141"/>
        <v>659543.955</v>
      </c>
      <c r="S260" s="254">
        <f t="shared" si="28"/>
        <v>0</v>
      </c>
      <c r="T260" s="282"/>
      <c r="U260" s="254">
        <f t="shared" si="18"/>
        <v>1511086.928</v>
      </c>
      <c r="V260" s="254">
        <f t="shared" si="19"/>
        <v>1511086.928</v>
      </c>
      <c r="W260" s="254">
        <f t="shared" si="20"/>
        <v>2582461.549</v>
      </c>
      <c r="X260" s="258">
        <f t="shared" si="21"/>
        <v>2.582461549</v>
      </c>
      <c r="Y260" s="334">
        <f t="shared" si="22"/>
        <v>2582461.549</v>
      </c>
      <c r="Z260" s="258">
        <f t="shared" si="23"/>
        <v>2.582461549</v>
      </c>
      <c r="AA260" s="320"/>
      <c r="AB260" s="299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  <c r="AM260" s="299"/>
      <c r="AN260" s="299"/>
      <c r="AO260" s="299"/>
      <c r="AP260" s="299"/>
      <c r="AQ260" s="299"/>
      <c r="AR260" s="299"/>
      <c r="AS260" s="299"/>
      <c r="AT260" s="299"/>
    </row>
    <row r="261" ht="19.5" customHeight="1">
      <c r="A261" s="276" t="s">
        <v>357</v>
      </c>
      <c r="B261" s="277">
        <v>232.460007</v>
      </c>
      <c r="C261" s="278">
        <v>251.149994</v>
      </c>
      <c r="D261" s="278">
        <v>231.470001</v>
      </c>
      <c r="E261" s="278">
        <v>247.600006</v>
      </c>
      <c r="F261" s="278">
        <v>242.071228</v>
      </c>
      <c r="G261" s="278">
        <v>9.283604E8</v>
      </c>
      <c r="H261" s="283" t="s">
        <v>357</v>
      </c>
      <c r="I261" s="278">
        <v>32.709999</v>
      </c>
      <c r="J261" s="278">
        <v>38.130001</v>
      </c>
      <c r="K261" s="278">
        <v>32.307499</v>
      </c>
      <c r="L261" s="278">
        <v>36.922501</v>
      </c>
      <c r="M261" s="278">
        <v>36.674572</v>
      </c>
      <c r="N261" s="278">
        <v>1.447896E8</v>
      </c>
      <c r="O261" s="278"/>
      <c r="P261" s="254">
        <f t="shared" si="25"/>
        <v>1375069.313</v>
      </c>
      <c r="Q261" s="254">
        <f t="shared" si="140"/>
        <v>797537.7512</v>
      </c>
      <c r="R261" s="254">
        <f t="shared" si="141"/>
        <v>659543.955</v>
      </c>
      <c r="S261" s="254">
        <f t="shared" si="28"/>
        <v>0</v>
      </c>
      <c r="T261" s="282"/>
      <c r="U261" s="254">
        <f t="shared" si="18"/>
        <v>1595710.716</v>
      </c>
      <c r="V261" s="254">
        <f t="shared" si="19"/>
        <v>1595710.716</v>
      </c>
      <c r="W261" s="254">
        <f t="shared" si="20"/>
        <v>2832151.019</v>
      </c>
      <c r="X261" s="258">
        <f t="shared" si="21"/>
        <v>2.832151019</v>
      </c>
      <c r="Y261" s="334">
        <f t="shared" si="22"/>
        <v>2832151.019</v>
      </c>
      <c r="Z261" s="258">
        <f t="shared" si="23"/>
        <v>2.832151019</v>
      </c>
      <c r="AA261" s="320"/>
      <c r="AB261" s="299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299"/>
      <c r="AM261" s="299"/>
      <c r="AN261" s="299"/>
      <c r="AO261" s="299"/>
      <c r="AP261" s="299"/>
      <c r="AQ261" s="299"/>
      <c r="AR261" s="299"/>
      <c r="AS261" s="299"/>
      <c r="AT261" s="299"/>
    </row>
    <row r="262" ht="19.5" customHeight="1">
      <c r="A262" s="276" t="s">
        <v>358</v>
      </c>
      <c r="B262" s="277">
        <v>247.639999</v>
      </c>
      <c r="C262" s="278">
        <v>269.790009</v>
      </c>
      <c r="D262" s="278">
        <v>247.080002</v>
      </c>
      <c r="E262" s="278">
        <v>265.790009</v>
      </c>
      <c r="F262" s="278">
        <v>260.306946</v>
      </c>
      <c r="G262" s="278">
        <v>9.249351E8</v>
      </c>
      <c r="H262" s="283" t="s">
        <v>358</v>
      </c>
      <c r="I262" s="278">
        <v>37.009998</v>
      </c>
      <c r="J262" s="278">
        <v>43.845001</v>
      </c>
      <c r="K262" s="278">
        <v>36.849998</v>
      </c>
      <c r="L262" s="278">
        <v>42.419998</v>
      </c>
      <c r="M262" s="278">
        <v>42.135147</v>
      </c>
      <c r="N262" s="278">
        <v>1.221412E8</v>
      </c>
      <c r="O262" s="278"/>
      <c r="P262" s="254">
        <f t="shared" si="25"/>
        <v>1467801.992</v>
      </c>
      <c r="Q262" s="254">
        <f t="shared" si="140"/>
        <v>909673.1548</v>
      </c>
      <c r="R262" s="254">
        <f t="shared" si="141"/>
        <v>659543.955</v>
      </c>
      <c r="S262" s="254">
        <f t="shared" si="28"/>
        <v>0</v>
      </c>
      <c r="T262" s="282"/>
      <c r="U262" s="254">
        <f t="shared" si="18"/>
        <v>1660623.591</v>
      </c>
      <c r="V262" s="254">
        <f t="shared" si="19"/>
        <v>1660623.591</v>
      </c>
      <c r="W262" s="254">
        <f t="shared" si="20"/>
        <v>3037019.102</v>
      </c>
      <c r="X262" s="258">
        <f t="shared" si="21"/>
        <v>3.037019102</v>
      </c>
      <c r="Y262" s="334">
        <f t="shared" si="22"/>
        <v>3037019.102</v>
      </c>
      <c r="Z262" s="258">
        <f t="shared" si="23"/>
        <v>3.037019102</v>
      </c>
      <c r="AA262" s="320"/>
      <c r="AB262" s="299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299"/>
      <c r="AM262" s="299"/>
      <c r="AN262" s="299"/>
      <c r="AO262" s="299"/>
      <c r="AP262" s="299"/>
      <c r="AQ262" s="299"/>
      <c r="AR262" s="299"/>
      <c r="AS262" s="299"/>
      <c r="AT262" s="299"/>
    </row>
    <row r="263" ht="19.5" customHeight="1">
      <c r="A263" s="276" t="s">
        <v>359</v>
      </c>
      <c r="B263" s="277">
        <v>268.0</v>
      </c>
      <c r="C263" s="278">
        <v>296.75</v>
      </c>
      <c r="D263" s="278">
        <v>264.630005</v>
      </c>
      <c r="E263" s="278">
        <v>294.880005</v>
      </c>
      <c r="F263" s="278">
        <v>288.796844</v>
      </c>
      <c r="G263" s="278">
        <v>7.014146E8</v>
      </c>
      <c r="H263" s="283" t="s">
        <v>359</v>
      </c>
      <c r="I263" s="278">
        <v>43.137501</v>
      </c>
      <c r="J263" s="278">
        <v>52.674999</v>
      </c>
      <c r="K263" s="278">
        <v>41.987499</v>
      </c>
      <c r="L263" s="278">
        <v>52.080002</v>
      </c>
      <c r="M263" s="278">
        <v>51.730289</v>
      </c>
      <c r="N263" s="278">
        <v>7.4779E7</v>
      </c>
      <c r="O263" s="278"/>
      <c r="P263" s="254">
        <f t="shared" si="25"/>
        <v>1572059.436</v>
      </c>
      <c r="Q263" s="254">
        <f t="shared" si="140"/>
        <v>1036496.682</v>
      </c>
      <c r="R263" s="254">
        <f t="shared" si="141"/>
        <v>659543.955</v>
      </c>
      <c r="S263" s="254">
        <f t="shared" si="28"/>
        <v>0</v>
      </c>
      <c r="T263" s="282"/>
      <c r="U263" s="254">
        <f t="shared" si="18"/>
        <v>1733603.802</v>
      </c>
      <c r="V263" s="254">
        <f t="shared" si="19"/>
        <v>1733603.802</v>
      </c>
      <c r="W263" s="254">
        <f t="shared" si="20"/>
        <v>3268100.073</v>
      </c>
      <c r="X263" s="258">
        <f t="shared" si="21"/>
        <v>3.268100073</v>
      </c>
      <c r="Y263" s="334">
        <f t="shared" si="22"/>
        <v>3268100.073</v>
      </c>
      <c r="Z263" s="258">
        <f t="shared" si="23"/>
        <v>3.268100073</v>
      </c>
      <c r="AA263" s="320"/>
      <c r="AB263" s="299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299"/>
      <c r="AM263" s="299"/>
      <c r="AN263" s="299"/>
      <c r="AO263" s="299"/>
      <c r="AP263" s="299"/>
      <c r="AQ263" s="299"/>
      <c r="AR263" s="299"/>
      <c r="AS263" s="299"/>
      <c r="AT263" s="299"/>
    </row>
    <row r="264" ht="19.5" customHeight="1">
      <c r="A264" s="276" t="s">
        <v>360</v>
      </c>
      <c r="B264" s="277">
        <v>297.619995</v>
      </c>
      <c r="C264" s="278">
        <v>303.5</v>
      </c>
      <c r="D264" s="278">
        <v>260.109985</v>
      </c>
      <c r="E264" s="278">
        <v>277.839996</v>
      </c>
      <c r="F264" s="278">
        <v>272.108307</v>
      </c>
      <c r="G264" s="278">
        <v>1.3253743E9</v>
      </c>
      <c r="H264" s="283" t="s">
        <v>360</v>
      </c>
      <c r="I264" s="278">
        <v>52.994999</v>
      </c>
      <c r="J264" s="278">
        <v>55.014999</v>
      </c>
      <c r="K264" s="278">
        <v>40.189999</v>
      </c>
      <c r="L264" s="278">
        <v>45.825001</v>
      </c>
      <c r="M264" s="278">
        <v>45.517292</v>
      </c>
      <c r="N264" s="278">
        <v>1.356276E8</v>
      </c>
      <c r="O264" s="278"/>
      <c r="P264" s="254">
        <f t="shared" si="25"/>
        <v>1545207.832</v>
      </c>
      <c r="Q264" s="254">
        <f t="shared" si="140"/>
        <v>992123.8851</v>
      </c>
      <c r="R264" s="254">
        <f t="shared" si="141"/>
        <v>659543.955</v>
      </c>
      <c r="S264" s="254">
        <f t="shared" si="28"/>
        <v>0</v>
      </c>
      <c r="T264" s="282"/>
      <c r="U264" s="254">
        <f t="shared" si="18"/>
        <v>1714807.679</v>
      </c>
      <c r="V264" s="254">
        <f t="shared" si="19"/>
        <v>1714807.679</v>
      </c>
      <c r="W264" s="254">
        <f t="shared" si="20"/>
        <v>3196875.672</v>
      </c>
      <c r="X264" s="258">
        <f t="shared" si="21"/>
        <v>3.196875672</v>
      </c>
      <c r="Y264" s="334">
        <f t="shared" si="22"/>
        <v>3196875.672</v>
      </c>
      <c r="Z264" s="258">
        <f t="shared" si="23"/>
        <v>3.196875672</v>
      </c>
      <c r="AA264" s="320"/>
      <c r="AB264" s="299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299"/>
      <c r="AM264" s="299"/>
      <c r="AN264" s="299"/>
      <c r="AO264" s="299"/>
      <c r="AP264" s="299"/>
      <c r="AQ264" s="299"/>
      <c r="AR264" s="299"/>
      <c r="AS264" s="299"/>
      <c r="AT264" s="299"/>
    </row>
    <row r="265" ht="19.5" customHeight="1">
      <c r="A265" s="276" t="s">
        <v>361</v>
      </c>
      <c r="B265" s="277">
        <v>281.790009</v>
      </c>
      <c r="C265" s="278">
        <v>297.459991</v>
      </c>
      <c r="D265" s="278">
        <v>267.070007</v>
      </c>
      <c r="E265" s="278">
        <v>269.380005</v>
      </c>
      <c r="F265" s="278">
        <v>263.822876</v>
      </c>
      <c r="G265" s="278">
        <v>9.368265E8</v>
      </c>
      <c r="H265" s="283" t="s">
        <v>361</v>
      </c>
      <c r="I265" s="278">
        <v>47.055</v>
      </c>
      <c r="J265" s="278">
        <v>52.200001</v>
      </c>
      <c r="K265" s="278">
        <v>41.904999</v>
      </c>
      <c r="L265" s="278">
        <v>42.75</v>
      </c>
      <c r="M265" s="278">
        <v>42.462936</v>
      </c>
      <c r="N265" s="278">
        <v>1.13851E8</v>
      </c>
      <c r="O265" s="278"/>
      <c r="P265" s="254">
        <f t="shared" si="25"/>
        <v>1586554.497</v>
      </c>
      <c r="Q265" s="254">
        <f t="shared" si="140"/>
        <v>1034460.101</v>
      </c>
      <c r="R265" s="254">
        <f t="shared" si="141"/>
        <v>659543.955</v>
      </c>
      <c r="S265" s="254">
        <f t="shared" si="28"/>
        <v>0</v>
      </c>
      <c r="T265" s="282"/>
      <c r="U265" s="254">
        <f t="shared" si="18"/>
        <v>1743750.345</v>
      </c>
      <c r="V265" s="254">
        <f t="shared" si="19"/>
        <v>1743750.345</v>
      </c>
      <c r="W265" s="254">
        <f t="shared" si="20"/>
        <v>3280558.553</v>
      </c>
      <c r="X265" s="258">
        <f t="shared" si="21"/>
        <v>3.280558553</v>
      </c>
      <c r="Y265" s="334">
        <f t="shared" si="22"/>
        <v>3280558.553</v>
      </c>
      <c r="Z265" s="258">
        <f t="shared" si="23"/>
        <v>3.280558553</v>
      </c>
      <c r="AA265" s="320"/>
      <c r="AB265" s="299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299"/>
      <c r="AM265" s="299"/>
      <c r="AN265" s="299"/>
      <c r="AO265" s="299"/>
      <c r="AP265" s="299"/>
      <c r="AQ265" s="299"/>
      <c r="AR265" s="299"/>
      <c r="AS265" s="299"/>
      <c r="AT265" s="299"/>
    </row>
    <row r="266" ht="19.5" customHeight="1">
      <c r="A266" s="276" t="s">
        <v>362</v>
      </c>
      <c r="B266" s="277">
        <v>271.850006</v>
      </c>
      <c r="C266" s="278">
        <v>300.170013</v>
      </c>
      <c r="D266" s="278">
        <v>266.970001</v>
      </c>
      <c r="E266" s="278">
        <v>299.619995</v>
      </c>
      <c r="F266" s="278">
        <v>293.438995</v>
      </c>
      <c r="G266" s="278">
        <v>7.516458E8</v>
      </c>
      <c r="H266" s="283" t="s">
        <v>362</v>
      </c>
      <c r="I266" s="278">
        <v>43.400002</v>
      </c>
      <c r="J266" s="278">
        <v>52.66</v>
      </c>
      <c r="K266" s="278">
        <v>41.900002</v>
      </c>
      <c r="L266" s="278">
        <v>52.404999</v>
      </c>
      <c r="M266" s="278">
        <v>52.053104</v>
      </c>
      <c r="N266" s="278">
        <v>7.03196E7</v>
      </c>
      <c r="O266" s="278"/>
      <c r="P266" s="254">
        <f t="shared" si="25"/>
        <v>1585960.402</v>
      </c>
      <c r="Q266" s="254">
        <f t="shared" si="140"/>
        <v>1034336.746</v>
      </c>
      <c r="R266" s="254">
        <f t="shared" si="141"/>
        <v>659543.955</v>
      </c>
      <c r="S266" s="254">
        <f t="shared" si="28"/>
        <v>0</v>
      </c>
      <c r="T266" s="282"/>
      <c r="U266" s="254">
        <f t="shared" si="18"/>
        <v>1743334.478</v>
      </c>
      <c r="V266" s="254">
        <f t="shared" si="19"/>
        <v>1743334.478</v>
      </c>
      <c r="W266" s="254">
        <f t="shared" si="20"/>
        <v>3279841.102</v>
      </c>
      <c r="X266" s="258">
        <f t="shared" si="21"/>
        <v>3.279841102</v>
      </c>
      <c r="Y266" s="334">
        <f t="shared" si="22"/>
        <v>3279841.102</v>
      </c>
      <c r="Z266" s="258">
        <f t="shared" si="23"/>
        <v>3.279841102</v>
      </c>
      <c r="AA266" s="320"/>
      <c r="AB266" s="299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299"/>
      <c r="AM266" s="299"/>
      <c r="AN266" s="299"/>
      <c r="AO266" s="299"/>
      <c r="AP266" s="299"/>
      <c r="AQ266" s="299"/>
      <c r="AR266" s="299"/>
      <c r="AS266" s="299"/>
      <c r="AT266" s="299"/>
    </row>
    <row r="267" ht="19.5" customHeight="1">
      <c r="A267" s="276" t="s">
        <v>363</v>
      </c>
      <c r="B267" s="337">
        <v>301.970001</v>
      </c>
      <c r="C267" s="338">
        <v>314.690002</v>
      </c>
      <c r="D267" s="338">
        <v>298.089996</v>
      </c>
      <c r="E267" s="338">
        <v>313.73999</v>
      </c>
      <c r="F267" s="338">
        <v>307.267731</v>
      </c>
      <c r="G267" s="338">
        <v>5.698706E8</v>
      </c>
      <c r="H267" s="340" t="s">
        <v>363</v>
      </c>
      <c r="I267" s="338">
        <v>53.255001</v>
      </c>
      <c r="J267" s="338">
        <v>57.959999</v>
      </c>
      <c r="K267" s="338">
        <v>51.880001</v>
      </c>
      <c r="L267" s="338">
        <v>57.555</v>
      </c>
      <c r="M267" s="338">
        <v>57.168526</v>
      </c>
      <c r="N267" s="338">
        <v>5.61828E7</v>
      </c>
      <c r="O267" s="338"/>
      <c r="P267" s="254">
        <f t="shared" si="25"/>
        <v>1770831.659</v>
      </c>
      <c r="Q267" s="254">
        <f t="shared" si="140"/>
        <v>1280701.404</v>
      </c>
      <c r="R267" s="254">
        <f t="shared" si="141"/>
        <v>659543.955</v>
      </c>
      <c r="S267" s="254">
        <f t="shared" si="28"/>
        <v>0</v>
      </c>
      <c r="T267" s="339">
        <f>(P267-P255)/P255</f>
        <v>0.49621042</v>
      </c>
      <c r="U267" s="254">
        <f t="shared" si="18"/>
        <v>1872744.358</v>
      </c>
      <c r="V267" s="254">
        <f t="shared" si="19"/>
        <v>1872744.358</v>
      </c>
      <c r="W267" s="254">
        <f t="shared" si="20"/>
        <v>3711077.018</v>
      </c>
      <c r="X267" s="258">
        <f t="shared" si="21"/>
        <v>3.711077018</v>
      </c>
      <c r="Y267" s="334">
        <f t="shared" si="22"/>
        <v>3711077.018</v>
      </c>
      <c r="Z267" s="258">
        <f t="shared" si="23"/>
        <v>3.711077018</v>
      </c>
      <c r="AA267" s="320"/>
      <c r="AB267" s="299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299"/>
      <c r="AM267" s="299"/>
      <c r="AN267" s="299"/>
      <c r="AO267" s="299"/>
      <c r="AP267" s="299"/>
      <c r="AQ267" s="299"/>
      <c r="AR267" s="299"/>
      <c r="AS267" s="299"/>
      <c r="AT267" s="299"/>
    </row>
    <row r="268" ht="19.5" customHeight="1">
      <c r="A268" s="276" t="s">
        <v>364</v>
      </c>
      <c r="B268" s="277">
        <v>315.109985</v>
      </c>
      <c r="C268" s="278">
        <v>330.320007</v>
      </c>
      <c r="D268" s="278">
        <v>305.179993</v>
      </c>
      <c r="E268" s="278">
        <v>314.559998</v>
      </c>
      <c r="F268" s="278">
        <v>308.629242</v>
      </c>
      <c r="G268" s="278">
        <v>6.55263E8</v>
      </c>
      <c r="H268" s="283" t="s">
        <v>364</v>
      </c>
      <c r="I268" s="278">
        <v>58.110001</v>
      </c>
      <c r="J268" s="278">
        <v>63.605</v>
      </c>
      <c r="K268" s="278">
        <v>54.48</v>
      </c>
      <c r="L268" s="278">
        <v>57.685001</v>
      </c>
      <c r="M268" s="278">
        <v>57.297649</v>
      </c>
      <c r="N268" s="278">
        <v>7.81004E7</v>
      </c>
      <c r="O268" s="278"/>
      <c r="P268" s="254">
        <f t="shared" si="25"/>
        <v>1812950.453</v>
      </c>
      <c r="Q268" s="254">
        <f>((Q267+R267)/2)*K268/K267</f>
        <v>1018740.99</v>
      </c>
      <c r="R268" s="254">
        <f>(Q267+R267)/2</f>
        <v>970122.6795</v>
      </c>
      <c r="S268" s="254">
        <f t="shared" si="28"/>
        <v>0</v>
      </c>
      <c r="T268" s="282"/>
      <c r="U268" s="254">
        <f t="shared" si="18"/>
        <v>2200383.09</v>
      </c>
      <c r="V268" s="254">
        <f t="shared" si="19"/>
        <v>2200383.09</v>
      </c>
      <c r="W268" s="254">
        <f t="shared" si="20"/>
        <v>3801814.123</v>
      </c>
      <c r="X268" s="258">
        <f t="shared" si="21"/>
        <v>3.801814123</v>
      </c>
      <c r="Y268" s="334">
        <f t="shared" si="22"/>
        <v>3801814.123</v>
      </c>
      <c r="Z268" s="258">
        <f t="shared" si="23"/>
        <v>3.801814123</v>
      </c>
      <c r="AA268" s="320"/>
      <c r="AB268" s="299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299"/>
      <c r="AM268" s="299"/>
      <c r="AN268" s="299"/>
      <c r="AO268" s="299"/>
      <c r="AP268" s="299"/>
      <c r="AQ268" s="299"/>
      <c r="AR268" s="299"/>
      <c r="AS268" s="299"/>
      <c r="AT268" s="299"/>
    </row>
    <row r="269" ht="19.5" customHeight="1">
      <c r="A269" s="276" t="s">
        <v>365</v>
      </c>
      <c r="B269" s="277">
        <v>318.109985</v>
      </c>
      <c r="C269" s="278">
        <v>338.190002</v>
      </c>
      <c r="D269" s="278">
        <v>310.880005</v>
      </c>
      <c r="E269" s="278">
        <v>314.140015</v>
      </c>
      <c r="F269" s="278">
        <v>308.217194</v>
      </c>
      <c r="G269" s="278">
        <v>7.954686E8</v>
      </c>
      <c r="H269" s="283" t="s">
        <v>365</v>
      </c>
      <c r="I269" s="278">
        <v>58.939999</v>
      </c>
      <c r="J269" s="278">
        <v>66.480003</v>
      </c>
      <c r="K269" s="278">
        <v>56.044998</v>
      </c>
      <c r="L269" s="278">
        <v>57.27</v>
      </c>
      <c r="M269" s="278">
        <v>56.885437</v>
      </c>
      <c r="N269" s="278">
        <v>7.47164E7</v>
      </c>
      <c r="O269" s="278"/>
      <c r="P269" s="254">
        <f t="shared" si="25"/>
        <v>1846811.911</v>
      </c>
      <c r="Q269" s="254">
        <f t="shared" ref="Q269:Q279" si="142">Q268*K269/K268</f>
        <v>1048005.447</v>
      </c>
      <c r="R269" s="254">
        <f t="shared" ref="R269:R279" si="143">R268</f>
        <v>970122.6795</v>
      </c>
      <c r="S269" s="254">
        <f t="shared" si="28"/>
        <v>0</v>
      </c>
      <c r="T269" s="282"/>
      <c r="U269" s="254">
        <f t="shared" si="18"/>
        <v>2224086.11</v>
      </c>
      <c r="V269" s="254">
        <f t="shared" si="19"/>
        <v>2224086.11</v>
      </c>
      <c r="W269" s="254">
        <f t="shared" si="20"/>
        <v>3864940.037</v>
      </c>
      <c r="X269" s="258">
        <f t="shared" si="21"/>
        <v>3.864940037</v>
      </c>
      <c r="Y269" s="334">
        <f t="shared" si="22"/>
        <v>3864940.037</v>
      </c>
      <c r="Z269" s="258">
        <f t="shared" si="23"/>
        <v>3.864940037</v>
      </c>
      <c r="AA269" s="320"/>
      <c r="AB269" s="299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299"/>
      <c r="AM269" s="299"/>
      <c r="AN269" s="299"/>
      <c r="AO269" s="299"/>
      <c r="AP269" s="299"/>
      <c r="AQ269" s="299"/>
      <c r="AR269" s="299"/>
      <c r="AS269" s="299"/>
      <c r="AT269" s="299"/>
    </row>
    <row r="270" ht="19.5" customHeight="1">
      <c r="A270" s="276" t="s">
        <v>366</v>
      </c>
      <c r="B270" s="277">
        <v>319.269989</v>
      </c>
      <c r="C270" s="278">
        <v>324.329987</v>
      </c>
      <c r="D270" s="278">
        <v>297.450012</v>
      </c>
      <c r="E270" s="278">
        <v>319.130005</v>
      </c>
      <c r="F270" s="278">
        <v>313.113098</v>
      </c>
      <c r="G270" s="278">
        <v>1.6211736E9</v>
      </c>
      <c r="H270" s="283" t="s">
        <v>366</v>
      </c>
      <c r="I270" s="278">
        <v>59.115002</v>
      </c>
      <c r="J270" s="278">
        <v>60.919998</v>
      </c>
      <c r="K270" s="278">
        <v>51.200001</v>
      </c>
      <c r="L270" s="278">
        <v>58.595001</v>
      </c>
      <c r="M270" s="278">
        <v>58.201542</v>
      </c>
      <c r="N270" s="278">
        <v>1.168626E8</v>
      </c>
      <c r="O270" s="278"/>
      <c r="P270" s="254">
        <f t="shared" si="25"/>
        <v>1767029.774</v>
      </c>
      <c r="Q270" s="254">
        <f t="shared" si="142"/>
        <v>957407.1165</v>
      </c>
      <c r="R270" s="254">
        <f t="shared" si="143"/>
        <v>970122.6795</v>
      </c>
      <c r="S270" s="254">
        <f t="shared" si="28"/>
        <v>0</v>
      </c>
      <c r="T270" s="282"/>
      <c r="U270" s="254">
        <f t="shared" si="18"/>
        <v>2168238.614</v>
      </c>
      <c r="V270" s="254">
        <f t="shared" si="19"/>
        <v>2168238.614</v>
      </c>
      <c r="W270" s="254">
        <f t="shared" si="20"/>
        <v>3694559.57</v>
      </c>
      <c r="X270" s="258">
        <f t="shared" si="21"/>
        <v>3.69455957</v>
      </c>
      <c r="Y270" s="334">
        <f t="shared" si="22"/>
        <v>3694559.57</v>
      </c>
      <c r="Z270" s="258">
        <f t="shared" si="23"/>
        <v>3.69455957</v>
      </c>
      <c r="AA270" s="320"/>
      <c r="AB270" s="299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299"/>
      <c r="AM270" s="299"/>
      <c r="AN270" s="299"/>
      <c r="AO270" s="299"/>
      <c r="AP270" s="299"/>
      <c r="AQ270" s="299"/>
      <c r="AR270" s="299"/>
      <c r="AS270" s="299"/>
      <c r="AT270" s="299"/>
    </row>
    <row r="271" ht="19.5" customHeight="1">
      <c r="A271" s="276" t="s">
        <v>367</v>
      </c>
      <c r="B271" s="277">
        <v>323.070007</v>
      </c>
      <c r="C271" s="278">
        <v>342.799988</v>
      </c>
      <c r="D271" s="278">
        <v>322.809998</v>
      </c>
      <c r="E271" s="278">
        <v>337.98999</v>
      </c>
      <c r="F271" s="278">
        <v>332.036346</v>
      </c>
      <c r="G271" s="278">
        <v>7.711398E8</v>
      </c>
      <c r="H271" s="283" t="s">
        <v>367</v>
      </c>
      <c r="I271" s="278">
        <v>60.115002</v>
      </c>
      <c r="J271" s="278">
        <v>67.449997</v>
      </c>
      <c r="K271" s="278">
        <v>60.009998</v>
      </c>
      <c r="L271" s="278">
        <v>65.535004</v>
      </c>
      <c r="M271" s="278">
        <v>65.09494</v>
      </c>
      <c r="N271" s="278">
        <v>5.64114E7</v>
      </c>
      <c r="O271" s="278"/>
      <c r="P271" s="254">
        <f t="shared" si="25"/>
        <v>1917683.156</v>
      </c>
      <c r="Q271" s="254">
        <f t="shared" si="142"/>
        <v>1122148.399</v>
      </c>
      <c r="R271" s="254">
        <f t="shared" si="143"/>
        <v>970122.6795</v>
      </c>
      <c r="S271" s="254">
        <f t="shared" si="28"/>
        <v>0</v>
      </c>
      <c r="T271" s="282"/>
      <c r="U271" s="254">
        <f t="shared" si="18"/>
        <v>2273695.982</v>
      </c>
      <c r="V271" s="254">
        <f t="shared" si="19"/>
        <v>2273695.982</v>
      </c>
      <c r="W271" s="254">
        <f t="shared" si="20"/>
        <v>4009954.235</v>
      </c>
      <c r="X271" s="258">
        <f t="shared" si="21"/>
        <v>4.009954235</v>
      </c>
      <c r="Y271" s="334">
        <f t="shared" si="22"/>
        <v>4009954.235</v>
      </c>
      <c r="Z271" s="258">
        <f t="shared" si="23"/>
        <v>4.009954235</v>
      </c>
      <c r="AA271" s="320"/>
      <c r="AB271" s="299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299"/>
      <c r="AM271" s="299"/>
      <c r="AN271" s="299"/>
      <c r="AO271" s="299"/>
      <c r="AP271" s="299"/>
      <c r="AQ271" s="299"/>
      <c r="AR271" s="299"/>
      <c r="AS271" s="299"/>
      <c r="AT271" s="299"/>
    </row>
    <row r="272" ht="19.5" customHeight="1">
      <c r="A272" s="276" t="s">
        <v>368</v>
      </c>
      <c r="B272" s="277">
        <v>339.230011</v>
      </c>
      <c r="C272" s="278">
        <v>340.0</v>
      </c>
      <c r="D272" s="278">
        <v>316.0</v>
      </c>
      <c r="E272" s="278">
        <v>333.929993</v>
      </c>
      <c r="F272" s="278">
        <v>328.047821</v>
      </c>
      <c r="G272" s="278">
        <v>9.654108E8</v>
      </c>
      <c r="H272" s="283" t="s">
        <v>368</v>
      </c>
      <c r="I272" s="278">
        <v>66.040001</v>
      </c>
      <c r="J272" s="278">
        <v>66.334999</v>
      </c>
      <c r="K272" s="278">
        <v>57.189999</v>
      </c>
      <c r="L272" s="278">
        <v>63.689999</v>
      </c>
      <c r="M272" s="278">
        <v>63.262321</v>
      </c>
      <c r="N272" s="278">
        <v>7.58614E7</v>
      </c>
      <c r="O272" s="278"/>
      <c r="P272" s="254">
        <f t="shared" si="25"/>
        <v>1877227.723</v>
      </c>
      <c r="Q272" s="254">
        <f t="shared" si="142"/>
        <v>1069416.23</v>
      </c>
      <c r="R272" s="254">
        <f t="shared" si="143"/>
        <v>970122.6795</v>
      </c>
      <c r="S272" s="254">
        <f t="shared" si="28"/>
        <v>0</v>
      </c>
      <c r="T272" s="282"/>
      <c r="U272" s="254">
        <f t="shared" si="18"/>
        <v>2245377.178</v>
      </c>
      <c r="V272" s="254">
        <f t="shared" si="19"/>
        <v>2245377.178</v>
      </c>
      <c r="W272" s="254">
        <f t="shared" si="20"/>
        <v>3916766.632</v>
      </c>
      <c r="X272" s="258">
        <f t="shared" si="21"/>
        <v>3.916766632</v>
      </c>
      <c r="Y272" s="334">
        <f t="shared" si="22"/>
        <v>3916766.632</v>
      </c>
      <c r="Z272" s="258">
        <f t="shared" si="23"/>
        <v>3.916766632</v>
      </c>
      <c r="AA272" s="320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299"/>
      <c r="AT272" s="299"/>
    </row>
    <row r="273" ht="19.5" customHeight="1">
      <c r="A273" s="276" t="s">
        <v>369</v>
      </c>
      <c r="B273" s="277">
        <v>335.299988</v>
      </c>
      <c r="C273" s="278">
        <v>355.230011</v>
      </c>
      <c r="D273" s="278">
        <v>328.279999</v>
      </c>
      <c r="E273" s="278">
        <v>354.429993</v>
      </c>
      <c r="F273" s="278">
        <v>348.186798</v>
      </c>
      <c r="G273" s="278">
        <v>7.512885E8</v>
      </c>
      <c r="H273" s="283" t="s">
        <v>369</v>
      </c>
      <c r="I273" s="278">
        <v>64.260002</v>
      </c>
      <c r="J273" s="278">
        <v>72.120003</v>
      </c>
      <c r="K273" s="278">
        <v>61.57</v>
      </c>
      <c r="L273" s="278">
        <v>71.809998</v>
      </c>
      <c r="M273" s="278">
        <v>71.327797</v>
      </c>
      <c r="N273" s="278">
        <v>4.58176E7</v>
      </c>
      <c r="O273" s="278"/>
      <c r="P273" s="254">
        <f t="shared" si="25"/>
        <v>1950178.212</v>
      </c>
      <c r="Q273" s="254">
        <f t="shared" si="142"/>
        <v>1151319.434</v>
      </c>
      <c r="R273" s="254">
        <f t="shared" si="143"/>
        <v>970122.6795</v>
      </c>
      <c r="S273" s="254">
        <f t="shared" si="28"/>
        <v>0</v>
      </c>
      <c r="T273" s="282"/>
      <c r="U273" s="254">
        <f t="shared" si="18"/>
        <v>2296442.521</v>
      </c>
      <c r="V273" s="254">
        <f t="shared" si="19"/>
        <v>2296442.521</v>
      </c>
      <c r="W273" s="254">
        <f t="shared" si="20"/>
        <v>4071620.325</v>
      </c>
      <c r="X273" s="258">
        <f t="shared" si="21"/>
        <v>4.071620325</v>
      </c>
      <c r="Y273" s="334">
        <f t="shared" si="22"/>
        <v>4071620.325</v>
      </c>
      <c r="Z273" s="258">
        <f t="shared" si="23"/>
        <v>4.071620325</v>
      </c>
      <c r="AA273" s="320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299"/>
      <c r="AT273" s="299"/>
    </row>
    <row r="274" ht="19.5" customHeight="1">
      <c r="A274" s="276" t="s">
        <v>370</v>
      </c>
      <c r="B274" s="277">
        <v>354.070007</v>
      </c>
      <c r="C274" s="278">
        <v>368.890015</v>
      </c>
      <c r="D274" s="278">
        <v>352.040009</v>
      </c>
      <c r="E274" s="278">
        <v>364.570007</v>
      </c>
      <c r="F274" s="278">
        <v>358.563568</v>
      </c>
      <c r="G274" s="278">
        <v>8.132857E8</v>
      </c>
      <c r="H274" s="283" t="s">
        <v>370</v>
      </c>
      <c r="I274" s="278">
        <v>71.639999</v>
      </c>
      <c r="J274" s="278">
        <v>77.639999</v>
      </c>
      <c r="K274" s="278">
        <v>70.730003</v>
      </c>
      <c r="L274" s="278">
        <v>75.800003</v>
      </c>
      <c r="M274" s="278">
        <v>75.291016</v>
      </c>
      <c r="N274" s="278">
        <v>5.52846E7</v>
      </c>
      <c r="O274" s="278"/>
      <c r="P274" s="254">
        <f t="shared" si="25"/>
        <v>2091326.786</v>
      </c>
      <c r="Q274" s="254">
        <f t="shared" si="142"/>
        <v>1322605.604</v>
      </c>
      <c r="R274" s="254">
        <f t="shared" si="143"/>
        <v>970122.6795</v>
      </c>
      <c r="S274" s="254">
        <f t="shared" si="28"/>
        <v>0</v>
      </c>
      <c r="T274" s="282"/>
      <c r="U274" s="254">
        <f t="shared" si="18"/>
        <v>2395246.523</v>
      </c>
      <c r="V274" s="254">
        <f t="shared" si="19"/>
        <v>2395246.523</v>
      </c>
      <c r="W274" s="254">
        <f t="shared" si="20"/>
        <v>4384055.069</v>
      </c>
      <c r="X274" s="258">
        <f t="shared" si="21"/>
        <v>4.384055069</v>
      </c>
      <c r="Y274" s="334">
        <f t="shared" si="22"/>
        <v>4384055.069</v>
      </c>
      <c r="Z274" s="258">
        <f t="shared" si="23"/>
        <v>4.384055069</v>
      </c>
      <c r="AA274" s="320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9"/>
      <c r="AT274" s="299"/>
    </row>
    <row r="275" ht="19.5" customHeight="1">
      <c r="A275" s="276" t="s">
        <v>371</v>
      </c>
      <c r="B275" s="277">
        <v>366.279999</v>
      </c>
      <c r="C275" s="278">
        <v>380.76001</v>
      </c>
      <c r="D275" s="278">
        <v>359.959991</v>
      </c>
      <c r="E275" s="278">
        <v>379.950012</v>
      </c>
      <c r="F275" s="278">
        <v>373.690186</v>
      </c>
      <c r="G275" s="278">
        <v>6.834665E8</v>
      </c>
      <c r="H275" s="283" t="s">
        <v>371</v>
      </c>
      <c r="I275" s="278">
        <v>76.510002</v>
      </c>
      <c r="J275" s="278">
        <v>82.510002</v>
      </c>
      <c r="K275" s="278">
        <v>73.800003</v>
      </c>
      <c r="L275" s="278">
        <v>82.160004</v>
      </c>
      <c r="M275" s="278">
        <v>81.608299</v>
      </c>
      <c r="N275" s="278">
        <v>4.73665E7</v>
      </c>
      <c r="O275" s="278"/>
      <c r="P275" s="254">
        <f t="shared" si="25"/>
        <v>2138376.184</v>
      </c>
      <c r="Q275" s="254">
        <f t="shared" si="142"/>
        <v>1380012.631</v>
      </c>
      <c r="R275" s="254">
        <f t="shared" si="143"/>
        <v>970122.6795</v>
      </c>
      <c r="S275" s="254">
        <f t="shared" si="28"/>
        <v>0</v>
      </c>
      <c r="T275" s="282"/>
      <c r="U275" s="254">
        <f t="shared" si="18"/>
        <v>2428181.101</v>
      </c>
      <c r="V275" s="254">
        <f t="shared" si="19"/>
        <v>2428181.101</v>
      </c>
      <c r="W275" s="254">
        <f t="shared" si="20"/>
        <v>4488511.494</v>
      </c>
      <c r="X275" s="258">
        <f t="shared" si="21"/>
        <v>4.488511494</v>
      </c>
      <c r="Y275" s="334">
        <f t="shared" si="22"/>
        <v>4488511.494</v>
      </c>
      <c r="Z275" s="258">
        <f t="shared" si="23"/>
        <v>4.488511494</v>
      </c>
      <c r="AA275" s="320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299"/>
      <c r="AT275" s="299"/>
    </row>
    <row r="276" ht="19.5" customHeight="1">
      <c r="A276" s="276" t="s">
        <v>372</v>
      </c>
      <c r="B276" s="277">
        <v>381.040009</v>
      </c>
      <c r="C276" s="278">
        <v>382.779999</v>
      </c>
      <c r="D276" s="278">
        <v>357.100006</v>
      </c>
      <c r="E276" s="278">
        <v>357.959991</v>
      </c>
      <c r="F276" s="278">
        <v>352.0625</v>
      </c>
      <c r="G276" s="278">
        <v>9.318499E8</v>
      </c>
      <c r="H276" s="283" t="s">
        <v>372</v>
      </c>
      <c r="I276" s="278">
        <v>82.639999</v>
      </c>
      <c r="J276" s="278">
        <v>83.370003</v>
      </c>
      <c r="K276" s="278">
        <v>72.730003</v>
      </c>
      <c r="L276" s="278">
        <v>72.769997</v>
      </c>
      <c r="M276" s="278">
        <v>72.281357</v>
      </c>
      <c r="N276" s="278">
        <v>6.29031E7</v>
      </c>
      <c r="O276" s="278"/>
      <c r="P276" s="254">
        <f t="shared" si="25"/>
        <v>2121386.174</v>
      </c>
      <c r="Q276" s="254">
        <f t="shared" si="142"/>
        <v>1360004.318</v>
      </c>
      <c r="R276" s="254">
        <f t="shared" si="143"/>
        <v>970122.6795</v>
      </c>
      <c r="S276" s="254">
        <f t="shared" si="28"/>
        <v>0</v>
      </c>
      <c r="T276" s="282"/>
      <c r="U276" s="254">
        <f t="shared" si="18"/>
        <v>2416288.094</v>
      </c>
      <c r="V276" s="254">
        <f t="shared" si="19"/>
        <v>2416288.094</v>
      </c>
      <c r="W276" s="254">
        <f t="shared" si="20"/>
        <v>4451513.172</v>
      </c>
      <c r="X276" s="258">
        <f t="shared" si="21"/>
        <v>4.451513172</v>
      </c>
      <c r="Y276" s="334">
        <f t="shared" si="22"/>
        <v>4451513.172</v>
      </c>
      <c r="Z276" s="258">
        <f t="shared" si="23"/>
        <v>4.451513172</v>
      </c>
      <c r="AA276" s="320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299"/>
      <c r="AT276" s="299"/>
    </row>
    <row r="277" ht="19.5" customHeight="1">
      <c r="A277" s="276" t="s">
        <v>373</v>
      </c>
      <c r="B277" s="277">
        <v>358.600006</v>
      </c>
      <c r="C277" s="278">
        <v>386.279999</v>
      </c>
      <c r="D277" s="278">
        <v>350.320007</v>
      </c>
      <c r="E277" s="278">
        <v>386.109985</v>
      </c>
      <c r="F277" s="278">
        <v>380.169678</v>
      </c>
      <c r="G277" s="278">
        <v>8.787479E8</v>
      </c>
      <c r="H277" s="283" t="s">
        <v>373</v>
      </c>
      <c r="I277" s="278">
        <v>73.089996</v>
      </c>
      <c r="J277" s="278">
        <v>84.599998</v>
      </c>
      <c r="K277" s="278">
        <v>69.730003</v>
      </c>
      <c r="L277" s="278">
        <v>84.540001</v>
      </c>
      <c r="M277" s="278">
        <v>83.972328</v>
      </c>
      <c r="N277" s="278">
        <v>5.71178E7</v>
      </c>
      <c r="O277" s="278"/>
      <c r="P277" s="254">
        <f t="shared" si="25"/>
        <v>2081108.952</v>
      </c>
      <c r="Q277" s="254">
        <f t="shared" si="142"/>
        <v>1303906.246</v>
      </c>
      <c r="R277" s="254">
        <f t="shared" si="143"/>
        <v>970122.6795</v>
      </c>
      <c r="S277" s="254">
        <f t="shared" si="28"/>
        <v>0</v>
      </c>
      <c r="T277" s="282"/>
      <c r="U277" s="254">
        <f t="shared" si="18"/>
        <v>2388094.039</v>
      </c>
      <c r="V277" s="254">
        <f t="shared" si="19"/>
        <v>2388094.039</v>
      </c>
      <c r="W277" s="254">
        <f t="shared" si="20"/>
        <v>4355137.878</v>
      </c>
      <c r="X277" s="258">
        <f t="shared" si="21"/>
        <v>4.355137878</v>
      </c>
      <c r="Y277" s="334">
        <f t="shared" si="22"/>
        <v>4355137.878</v>
      </c>
      <c r="Z277" s="258">
        <f t="shared" si="23"/>
        <v>4.355137878</v>
      </c>
      <c r="AA277" s="320"/>
      <c r="AB277" s="299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299"/>
      <c r="AM277" s="299"/>
      <c r="AN277" s="299"/>
      <c r="AO277" s="299"/>
      <c r="AP277" s="299"/>
      <c r="AQ277" s="299"/>
      <c r="AR277" s="299"/>
      <c r="AS277" s="299"/>
      <c r="AT277" s="299"/>
    </row>
    <row r="278" ht="19.5" customHeight="1">
      <c r="A278" s="276" t="s">
        <v>374</v>
      </c>
      <c r="B278" s="277">
        <v>386.559998</v>
      </c>
      <c r="C278" s="278">
        <v>408.709991</v>
      </c>
      <c r="D278" s="278">
        <v>384.420013</v>
      </c>
      <c r="E278" s="278">
        <v>393.820007</v>
      </c>
      <c r="F278" s="278">
        <v>387.761139</v>
      </c>
      <c r="G278" s="278">
        <v>9.222445E8</v>
      </c>
      <c r="H278" s="283" t="s">
        <v>374</v>
      </c>
      <c r="I278" s="278">
        <v>84.739998</v>
      </c>
      <c r="J278" s="278">
        <v>94.540001</v>
      </c>
      <c r="K278" s="278">
        <v>83.790001</v>
      </c>
      <c r="L278" s="278">
        <v>87.610001</v>
      </c>
      <c r="M278" s="278">
        <v>87.021706</v>
      </c>
      <c r="N278" s="278">
        <v>6.23369E7</v>
      </c>
      <c r="O278" s="278"/>
      <c r="P278" s="254">
        <f t="shared" si="25"/>
        <v>2283683.246</v>
      </c>
      <c r="Q278" s="254">
        <f t="shared" si="142"/>
        <v>1566819.173</v>
      </c>
      <c r="R278" s="254">
        <f t="shared" si="143"/>
        <v>970122.6795</v>
      </c>
      <c r="S278" s="254">
        <f t="shared" si="28"/>
        <v>0</v>
      </c>
      <c r="T278" s="282"/>
      <c r="U278" s="254">
        <f t="shared" si="18"/>
        <v>2529896.044</v>
      </c>
      <c r="V278" s="254">
        <f t="shared" si="19"/>
        <v>2529896.044</v>
      </c>
      <c r="W278" s="254">
        <f t="shared" si="20"/>
        <v>4820625.099</v>
      </c>
      <c r="X278" s="258">
        <f t="shared" si="21"/>
        <v>4.820625099</v>
      </c>
      <c r="Y278" s="334">
        <f t="shared" si="22"/>
        <v>4820625.099</v>
      </c>
      <c r="Z278" s="258">
        <f t="shared" si="23"/>
        <v>4.820625099</v>
      </c>
      <c r="AA278" s="320"/>
      <c r="AB278" s="299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299"/>
      <c r="AM278" s="299"/>
      <c r="AN278" s="299"/>
      <c r="AO278" s="299"/>
      <c r="AP278" s="299"/>
      <c r="AQ278" s="299"/>
      <c r="AR278" s="299"/>
      <c r="AS278" s="299"/>
      <c r="AT278" s="299"/>
    </row>
    <row r="279" ht="19.5" customHeight="1">
      <c r="A279" s="276" t="s">
        <v>375</v>
      </c>
      <c r="B279" s="337">
        <v>398.279999</v>
      </c>
      <c r="C279" s="338">
        <v>404.579987</v>
      </c>
      <c r="D279" s="338">
        <v>377.470001</v>
      </c>
      <c r="E279" s="338">
        <v>397.850006</v>
      </c>
      <c r="F279" s="338">
        <v>391.729095</v>
      </c>
      <c r="G279" s="338">
        <v>1.2328172E9</v>
      </c>
      <c r="H279" s="340" t="s">
        <v>375</v>
      </c>
      <c r="I279" s="338">
        <v>89.650002</v>
      </c>
      <c r="J279" s="338">
        <v>92.25</v>
      </c>
      <c r="K279" s="338">
        <v>80.330002</v>
      </c>
      <c r="L279" s="338">
        <v>89.019997</v>
      </c>
      <c r="M279" s="338">
        <v>88.422226</v>
      </c>
      <c r="N279" s="338">
        <v>1.017614E8</v>
      </c>
      <c r="O279" s="338"/>
      <c r="P279" s="254">
        <f t="shared" si="25"/>
        <v>2242396.046</v>
      </c>
      <c r="Q279" s="254">
        <f t="shared" si="142"/>
        <v>1502119.416</v>
      </c>
      <c r="R279" s="254">
        <f t="shared" si="143"/>
        <v>970122.6795</v>
      </c>
      <c r="S279" s="254">
        <f t="shared" si="28"/>
        <v>0</v>
      </c>
      <c r="T279" s="339">
        <f>(P279-P267)/P267</f>
        <v>0.2662954345</v>
      </c>
      <c r="U279" s="254">
        <f t="shared" si="18"/>
        <v>2500995.004</v>
      </c>
      <c r="V279" s="254">
        <f t="shared" si="19"/>
        <v>2500995.004</v>
      </c>
      <c r="W279" s="254">
        <f t="shared" si="20"/>
        <v>4714638.141</v>
      </c>
      <c r="X279" s="258">
        <f t="shared" si="21"/>
        <v>4.714638141</v>
      </c>
      <c r="Y279" s="334">
        <f t="shared" si="22"/>
        <v>4714638.141</v>
      </c>
      <c r="Z279" s="258">
        <f t="shared" si="23"/>
        <v>4.714638141</v>
      </c>
      <c r="AA279" s="320"/>
      <c r="AB279" s="299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299"/>
      <c r="AM279" s="299"/>
      <c r="AN279" s="299"/>
      <c r="AO279" s="299"/>
      <c r="AP279" s="299"/>
      <c r="AQ279" s="299"/>
      <c r="AR279" s="299"/>
      <c r="AS279" s="299"/>
      <c r="AT279" s="299"/>
    </row>
    <row r="280" ht="19.5" customHeight="1">
      <c r="A280" s="276" t="s">
        <v>376</v>
      </c>
      <c r="B280" s="277">
        <v>399.049988</v>
      </c>
      <c r="C280" s="278">
        <v>402.279999</v>
      </c>
      <c r="D280" s="278">
        <v>334.149994</v>
      </c>
      <c r="E280" s="278">
        <v>363.049988</v>
      </c>
      <c r="F280" s="278">
        <v>357.921021</v>
      </c>
      <c r="G280" s="278">
        <v>1.847203E9</v>
      </c>
      <c r="H280" s="283" t="s">
        <v>376</v>
      </c>
      <c r="I280" s="278">
        <v>89.650002</v>
      </c>
      <c r="J280" s="278">
        <v>91.099998</v>
      </c>
      <c r="K280" s="278">
        <v>62.369999</v>
      </c>
      <c r="L280" s="278">
        <v>73.709999</v>
      </c>
      <c r="M280" s="278">
        <v>73.21505</v>
      </c>
      <c r="N280" s="278">
        <v>2.354233E8</v>
      </c>
      <c r="O280" s="278"/>
      <c r="P280" s="254">
        <f t="shared" si="25"/>
        <v>1985049.469</v>
      </c>
      <c r="Q280" s="254">
        <f>((Q279+R279)/2)*K280/K279</f>
        <v>959751.8559</v>
      </c>
      <c r="R280" s="254">
        <f>(Q279+R279)/2</f>
        <v>1236121.048</v>
      </c>
      <c r="S280" s="254">
        <f t="shared" si="28"/>
        <v>0</v>
      </c>
      <c r="T280" s="282"/>
      <c r="U280" s="254">
        <f t="shared" si="18"/>
        <v>2576210.834</v>
      </c>
      <c r="V280" s="254">
        <f t="shared" si="19"/>
        <v>2576210.834</v>
      </c>
      <c r="W280" s="254">
        <f t="shared" si="20"/>
        <v>4180922.373</v>
      </c>
      <c r="X280" s="258">
        <f t="shared" si="21"/>
        <v>4.180922373</v>
      </c>
      <c r="Y280" s="334">
        <f t="shared" si="22"/>
        <v>4180922.373</v>
      </c>
      <c r="Z280" s="258">
        <f t="shared" si="23"/>
        <v>4.180922373</v>
      </c>
      <c r="AA280" s="320"/>
      <c r="AB280" s="299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299"/>
      <c r="AM280" s="299"/>
      <c r="AN280" s="299"/>
      <c r="AO280" s="299"/>
      <c r="AP280" s="299"/>
      <c r="AQ280" s="299"/>
      <c r="AR280" s="299"/>
      <c r="AS280" s="299"/>
      <c r="AT280" s="299"/>
    </row>
    <row r="281" ht="19.5" customHeight="1">
      <c r="A281" s="276" t="s">
        <v>377</v>
      </c>
      <c r="B281" s="277">
        <v>364.429993</v>
      </c>
      <c r="C281" s="278">
        <v>370.100006</v>
      </c>
      <c r="D281" s="278">
        <v>318.26001</v>
      </c>
      <c r="E281" s="278">
        <v>346.799988</v>
      </c>
      <c r="F281" s="278">
        <v>341.900604</v>
      </c>
      <c r="G281" s="278">
        <v>1.5229236E9</v>
      </c>
      <c r="H281" s="283" t="s">
        <v>377</v>
      </c>
      <c r="I281" s="278">
        <v>74.139999</v>
      </c>
      <c r="J281" s="278">
        <v>76.449997</v>
      </c>
      <c r="K281" s="278">
        <v>56.119999</v>
      </c>
      <c r="L281" s="278">
        <v>66.669998</v>
      </c>
      <c r="M281" s="278">
        <v>66.222313</v>
      </c>
      <c r="N281" s="278">
        <v>1.590101E8</v>
      </c>
      <c r="O281" s="278"/>
      <c r="P281" s="254">
        <f t="shared" si="25"/>
        <v>1890653.525</v>
      </c>
      <c r="Q281" s="254">
        <f t="shared" ref="Q281:Q291" si="144">Q280*K281/K280</f>
        <v>863576.6243</v>
      </c>
      <c r="R281" s="254">
        <f t="shared" ref="R281:R291" si="145">R280</f>
        <v>1236121.048</v>
      </c>
      <c r="S281" s="254">
        <f t="shared" si="28"/>
        <v>0</v>
      </c>
      <c r="T281" s="282"/>
      <c r="U281" s="254">
        <f t="shared" si="18"/>
        <v>2510133.673</v>
      </c>
      <c r="V281" s="254">
        <f t="shared" si="19"/>
        <v>2510133.673</v>
      </c>
      <c r="W281" s="254">
        <f t="shared" si="20"/>
        <v>3990351.197</v>
      </c>
      <c r="X281" s="258">
        <f t="shared" si="21"/>
        <v>3.990351197</v>
      </c>
      <c r="Y281" s="334">
        <f t="shared" si="22"/>
        <v>3990351.197</v>
      </c>
      <c r="Z281" s="258">
        <f t="shared" si="23"/>
        <v>3.990351197</v>
      </c>
      <c r="AA281" s="320"/>
      <c r="AB281" s="299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299"/>
      <c r="AM281" s="299"/>
      <c r="AN281" s="299"/>
      <c r="AO281" s="299"/>
      <c r="AP281" s="299"/>
      <c r="AQ281" s="299"/>
      <c r="AR281" s="299"/>
      <c r="AS281" s="299"/>
      <c r="AT281" s="299"/>
    </row>
    <row r="282" ht="19.5" customHeight="1">
      <c r="A282" s="276" t="s">
        <v>378</v>
      </c>
      <c r="B282" s="277">
        <v>345.75</v>
      </c>
      <c r="C282" s="278">
        <v>371.829987</v>
      </c>
      <c r="D282" s="278">
        <v>317.450012</v>
      </c>
      <c r="E282" s="278">
        <v>362.540009</v>
      </c>
      <c r="F282" s="278">
        <v>357.418304</v>
      </c>
      <c r="G282" s="278">
        <v>1.6867928E9</v>
      </c>
      <c r="H282" s="283" t="s">
        <v>378</v>
      </c>
      <c r="I282" s="278">
        <v>66.120003</v>
      </c>
      <c r="J282" s="278">
        <v>75.860001</v>
      </c>
      <c r="K282" s="278">
        <v>55.43</v>
      </c>
      <c r="L282" s="278">
        <v>71.919998</v>
      </c>
      <c r="M282" s="278">
        <v>71.437057</v>
      </c>
      <c r="N282" s="278">
        <v>1.740802E8</v>
      </c>
      <c r="O282" s="278"/>
      <c r="P282" s="254">
        <f t="shared" si="25"/>
        <v>1885841.655</v>
      </c>
      <c r="Q282" s="254">
        <f t="shared" si="144"/>
        <v>852958.8941</v>
      </c>
      <c r="R282" s="254">
        <f t="shared" si="145"/>
        <v>1236121.048</v>
      </c>
      <c r="S282" s="254">
        <f t="shared" si="28"/>
        <v>0</v>
      </c>
      <c r="T282" s="282"/>
      <c r="U282" s="254">
        <f t="shared" si="18"/>
        <v>2506765.364</v>
      </c>
      <c r="V282" s="254">
        <f t="shared" si="19"/>
        <v>2506765.364</v>
      </c>
      <c r="W282" s="254">
        <f t="shared" si="20"/>
        <v>3974921.597</v>
      </c>
      <c r="X282" s="258">
        <f t="shared" si="21"/>
        <v>3.974921597</v>
      </c>
      <c r="Y282" s="334">
        <f t="shared" si="22"/>
        <v>3974921.597</v>
      </c>
      <c r="Z282" s="258">
        <f t="shared" si="23"/>
        <v>3.974921597</v>
      </c>
      <c r="AA282" s="320"/>
      <c r="AB282" s="299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299"/>
      <c r="AM282" s="299"/>
      <c r="AN282" s="299"/>
      <c r="AO282" s="299"/>
      <c r="AP282" s="299"/>
      <c r="AQ282" s="299"/>
      <c r="AR282" s="299"/>
      <c r="AS282" s="299"/>
      <c r="AT282" s="299"/>
    </row>
    <row r="283" ht="19.5" customHeight="1">
      <c r="A283" s="276" t="s">
        <v>379</v>
      </c>
      <c r="B283" s="277">
        <v>362.809998</v>
      </c>
      <c r="C283" s="278">
        <v>369.309998</v>
      </c>
      <c r="D283" s="278">
        <v>312.600006</v>
      </c>
      <c r="E283" s="278">
        <v>313.25</v>
      </c>
      <c r="F283" s="278">
        <v>309.20636</v>
      </c>
      <c r="G283" s="278">
        <v>1.5019591E9</v>
      </c>
      <c r="H283" s="283" t="s">
        <v>379</v>
      </c>
      <c r="I283" s="278">
        <v>72.220001</v>
      </c>
      <c r="J283" s="278">
        <v>74.769997</v>
      </c>
      <c r="K283" s="278">
        <v>53.009998</v>
      </c>
      <c r="L283" s="278">
        <v>53.200001</v>
      </c>
      <c r="M283" s="278">
        <v>52.842766</v>
      </c>
      <c r="N283" s="278">
        <v>1.590007E8</v>
      </c>
      <c r="O283" s="278"/>
      <c r="P283" s="254">
        <f t="shared" si="25"/>
        <v>1857029.739</v>
      </c>
      <c r="Q283" s="254">
        <f t="shared" si="144"/>
        <v>815719.8136</v>
      </c>
      <c r="R283" s="254">
        <f t="shared" si="145"/>
        <v>1236121.048</v>
      </c>
      <c r="S283" s="254">
        <f t="shared" si="28"/>
        <v>0</v>
      </c>
      <c r="T283" s="282"/>
      <c r="U283" s="254">
        <f t="shared" si="18"/>
        <v>2486597.023</v>
      </c>
      <c r="V283" s="254">
        <f t="shared" si="19"/>
        <v>2486597.023</v>
      </c>
      <c r="W283" s="254">
        <f t="shared" si="20"/>
        <v>3908870.6</v>
      </c>
      <c r="X283" s="258">
        <f t="shared" si="21"/>
        <v>3.9088706</v>
      </c>
      <c r="Y283" s="334">
        <f t="shared" si="22"/>
        <v>3908870.6</v>
      </c>
      <c r="Z283" s="258">
        <f t="shared" si="23"/>
        <v>3.9088706</v>
      </c>
      <c r="AA283" s="320"/>
      <c r="AB283" s="299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299"/>
      <c r="AM283" s="299"/>
      <c r="AN283" s="299"/>
      <c r="AO283" s="299"/>
      <c r="AP283" s="299"/>
      <c r="AQ283" s="299"/>
      <c r="AR283" s="299"/>
      <c r="AS283" s="299"/>
      <c r="AT283" s="299"/>
    </row>
    <row r="284" ht="19.5" customHeight="1">
      <c r="A284" s="276" t="s">
        <v>380</v>
      </c>
      <c r="B284" s="277">
        <v>312.829987</v>
      </c>
      <c r="C284" s="278">
        <v>330.290009</v>
      </c>
      <c r="D284" s="278">
        <v>280.209991</v>
      </c>
      <c r="E284" s="278">
        <v>308.279999</v>
      </c>
      <c r="F284" s="278">
        <v>304.300568</v>
      </c>
      <c r="G284" s="278">
        <v>1.9511625E9</v>
      </c>
      <c r="H284" s="283" t="s">
        <v>380</v>
      </c>
      <c r="I284" s="278">
        <v>53.060001</v>
      </c>
      <c r="J284" s="278">
        <v>59.060001</v>
      </c>
      <c r="K284" s="278">
        <v>41.959999</v>
      </c>
      <c r="L284" s="278">
        <v>50.669998</v>
      </c>
      <c r="M284" s="278">
        <v>50.329754</v>
      </c>
      <c r="N284" s="278">
        <v>1.978816E8</v>
      </c>
      <c r="O284" s="278"/>
      <c r="P284" s="254">
        <f t="shared" si="25"/>
        <v>1664613.808</v>
      </c>
      <c r="Q284" s="254">
        <f t="shared" si="144"/>
        <v>645682.0195</v>
      </c>
      <c r="R284" s="254">
        <f t="shared" si="145"/>
        <v>1236121.048</v>
      </c>
      <c r="S284" s="254">
        <f t="shared" si="28"/>
        <v>0</v>
      </c>
      <c r="T284" s="282"/>
      <c r="U284" s="254">
        <f t="shared" si="18"/>
        <v>2351905.871</v>
      </c>
      <c r="V284" s="254">
        <f t="shared" si="19"/>
        <v>2351905.871</v>
      </c>
      <c r="W284" s="254">
        <f t="shared" si="20"/>
        <v>3546416.875</v>
      </c>
      <c r="X284" s="258">
        <f t="shared" si="21"/>
        <v>3.546416875</v>
      </c>
      <c r="Y284" s="334">
        <f t="shared" si="22"/>
        <v>3546416.875</v>
      </c>
      <c r="Z284" s="258">
        <f t="shared" si="23"/>
        <v>3.546416875</v>
      </c>
      <c r="AA284" s="320"/>
      <c r="AB284" s="299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299"/>
      <c r="AM284" s="299"/>
      <c r="AN284" s="299"/>
      <c r="AO284" s="299"/>
      <c r="AP284" s="299"/>
      <c r="AQ284" s="299"/>
      <c r="AR284" s="299"/>
      <c r="AS284" s="299"/>
      <c r="AT284" s="299"/>
    </row>
    <row r="285" ht="19.5" customHeight="1">
      <c r="A285" s="276" t="s">
        <v>381</v>
      </c>
      <c r="B285" s="277">
        <v>310.470001</v>
      </c>
      <c r="C285" s="278">
        <v>314.559998</v>
      </c>
      <c r="D285" s="278">
        <v>269.279999</v>
      </c>
      <c r="E285" s="278">
        <v>280.279999</v>
      </c>
      <c r="F285" s="278">
        <v>276.661987</v>
      </c>
      <c r="G285" s="278">
        <v>1.359608E9</v>
      </c>
      <c r="H285" s="283" t="s">
        <v>381</v>
      </c>
      <c r="I285" s="278">
        <v>51.41</v>
      </c>
      <c r="J285" s="278">
        <v>52.700001</v>
      </c>
      <c r="K285" s="278">
        <v>38.240002</v>
      </c>
      <c r="L285" s="278">
        <v>41.41</v>
      </c>
      <c r="M285" s="278">
        <v>41.131935</v>
      </c>
      <c r="N285" s="278">
        <v>1.292261E8</v>
      </c>
      <c r="O285" s="278"/>
      <c r="P285" s="254">
        <f t="shared" si="25"/>
        <v>1599683.162</v>
      </c>
      <c r="Q285" s="254">
        <f t="shared" si="144"/>
        <v>588438.5678</v>
      </c>
      <c r="R285" s="254">
        <f t="shared" si="145"/>
        <v>1236121.048</v>
      </c>
      <c r="S285" s="254">
        <f t="shared" si="28"/>
        <v>0</v>
      </c>
      <c r="T285" s="282"/>
      <c r="U285" s="254">
        <f t="shared" si="18"/>
        <v>2306454.419</v>
      </c>
      <c r="V285" s="254">
        <f t="shared" si="19"/>
        <v>2306454.419</v>
      </c>
      <c r="W285" s="254">
        <f t="shared" si="20"/>
        <v>3424242.778</v>
      </c>
      <c r="X285" s="258">
        <f t="shared" si="21"/>
        <v>3.424242778</v>
      </c>
      <c r="Y285" s="334">
        <f t="shared" si="22"/>
        <v>3424242.778</v>
      </c>
      <c r="Z285" s="258">
        <f t="shared" si="23"/>
        <v>3.424242778</v>
      </c>
      <c r="AA285" s="320"/>
      <c r="AB285" s="299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299"/>
      <c r="AM285" s="299"/>
      <c r="AN285" s="299"/>
      <c r="AO285" s="299"/>
      <c r="AP285" s="299"/>
      <c r="AQ285" s="299"/>
      <c r="AR285" s="299"/>
      <c r="AS285" s="299"/>
      <c r="AT285" s="299"/>
    </row>
    <row r="286" ht="19.5" customHeight="1">
      <c r="A286" s="276" t="s">
        <v>382</v>
      </c>
      <c r="B286" s="277">
        <v>278.950012</v>
      </c>
      <c r="C286" s="278">
        <v>316.390015</v>
      </c>
      <c r="D286" s="278">
        <v>276.75</v>
      </c>
      <c r="E286" s="278">
        <v>315.459991</v>
      </c>
      <c r="F286" s="278">
        <v>311.98645</v>
      </c>
      <c r="G286" s="278">
        <v>1.1780255E9</v>
      </c>
      <c r="H286" s="283" t="s">
        <v>382</v>
      </c>
      <c r="I286" s="278">
        <v>40.98</v>
      </c>
      <c r="J286" s="278">
        <v>52.299999</v>
      </c>
      <c r="K286" s="278">
        <v>40.34</v>
      </c>
      <c r="L286" s="278">
        <v>52.02</v>
      </c>
      <c r="M286" s="278">
        <v>51.670692</v>
      </c>
      <c r="N286" s="278">
        <v>8.72705E7</v>
      </c>
      <c r="O286" s="278"/>
      <c r="P286" s="254">
        <f t="shared" si="25"/>
        <v>1644059.406</v>
      </c>
      <c r="Q286" s="254">
        <f t="shared" si="144"/>
        <v>620753.4149</v>
      </c>
      <c r="R286" s="254">
        <f t="shared" si="145"/>
        <v>1236121.048</v>
      </c>
      <c r="S286" s="254">
        <f t="shared" si="28"/>
        <v>0</v>
      </c>
      <c r="T286" s="282"/>
      <c r="U286" s="254">
        <f t="shared" si="18"/>
        <v>2337517.79</v>
      </c>
      <c r="V286" s="254">
        <f t="shared" si="19"/>
        <v>2337517.79</v>
      </c>
      <c r="W286" s="254">
        <f t="shared" si="20"/>
        <v>3500933.868</v>
      </c>
      <c r="X286" s="258">
        <f t="shared" si="21"/>
        <v>3.500933868</v>
      </c>
      <c r="Y286" s="334">
        <f t="shared" si="22"/>
        <v>3500933.868</v>
      </c>
      <c r="Z286" s="258">
        <f t="shared" si="23"/>
        <v>3.500933868</v>
      </c>
      <c r="AA286" s="320"/>
      <c r="AB286" s="299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299"/>
      <c r="AM286" s="299"/>
      <c r="AN286" s="299"/>
      <c r="AO286" s="299"/>
      <c r="AP286" s="299"/>
      <c r="AQ286" s="299"/>
      <c r="AR286" s="299"/>
      <c r="AS286" s="299"/>
      <c r="AT286" s="299"/>
    </row>
    <row r="287" ht="19.5" customHeight="1">
      <c r="A287" s="276" t="s">
        <v>383</v>
      </c>
      <c r="B287" s="277">
        <v>313.649994</v>
      </c>
      <c r="C287" s="278">
        <v>334.420013</v>
      </c>
      <c r="D287" s="278">
        <v>298.440002</v>
      </c>
      <c r="E287" s="278">
        <v>299.269989</v>
      </c>
      <c r="F287" s="278">
        <v>295.974701</v>
      </c>
      <c r="G287" s="278">
        <v>1.0699201E9</v>
      </c>
      <c r="H287" s="283" t="s">
        <v>383</v>
      </c>
      <c r="I287" s="278">
        <v>51.419998</v>
      </c>
      <c r="J287" s="278">
        <v>58.220001</v>
      </c>
      <c r="K287" s="278">
        <v>46.099998</v>
      </c>
      <c r="L287" s="278">
        <v>46.369999</v>
      </c>
      <c r="M287" s="278">
        <v>46.058628</v>
      </c>
      <c r="N287" s="278">
        <v>9.09502E7</v>
      </c>
      <c r="O287" s="278"/>
      <c r="P287" s="254">
        <f t="shared" si="25"/>
        <v>1772910.903</v>
      </c>
      <c r="Q287" s="254">
        <f t="shared" si="144"/>
        <v>709388.4776</v>
      </c>
      <c r="R287" s="254">
        <f t="shared" si="145"/>
        <v>1236121.048</v>
      </c>
      <c r="S287" s="254">
        <f t="shared" si="28"/>
        <v>0</v>
      </c>
      <c r="T287" s="282"/>
      <c r="U287" s="254">
        <f t="shared" si="18"/>
        <v>2427713.838</v>
      </c>
      <c r="V287" s="254">
        <f t="shared" si="19"/>
        <v>2427713.838</v>
      </c>
      <c r="W287" s="254">
        <f t="shared" si="20"/>
        <v>3718420.428</v>
      </c>
      <c r="X287" s="258">
        <f t="shared" si="21"/>
        <v>3.718420428</v>
      </c>
      <c r="Y287" s="334">
        <f t="shared" si="22"/>
        <v>3718420.428</v>
      </c>
      <c r="Z287" s="258">
        <f t="shared" si="23"/>
        <v>3.718420428</v>
      </c>
      <c r="AA287" s="320"/>
      <c r="AB287" s="299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299"/>
      <c r="AM287" s="299"/>
      <c r="AN287" s="299"/>
      <c r="AO287" s="299"/>
      <c r="AP287" s="299"/>
      <c r="AQ287" s="299"/>
      <c r="AR287" s="299"/>
      <c r="AS287" s="299"/>
      <c r="AT287" s="299"/>
    </row>
    <row r="288" ht="19.5" customHeight="1">
      <c r="A288" s="276" t="s">
        <v>384</v>
      </c>
      <c r="B288" s="277">
        <v>296.720001</v>
      </c>
      <c r="C288" s="278">
        <v>311.079987</v>
      </c>
      <c r="D288" s="278">
        <v>267.100006</v>
      </c>
      <c r="E288" s="278">
        <v>267.26001</v>
      </c>
      <c r="F288" s="278">
        <v>264.3172</v>
      </c>
      <c r="G288" s="278">
        <v>1.3709887E9</v>
      </c>
      <c r="H288" s="283" t="s">
        <v>384</v>
      </c>
      <c r="I288" s="278">
        <v>45.549999</v>
      </c>
      <c r="J288" s="278">
        <v>49.959999</v>
      </c>
      <c r="K288" s="278">
        <v>36.630001</v>
      </c>
      <c r="L288" s="278">
        <v>36.66</v>
      </c>
      <c r="M288" s="278">
        <v>36.413834</v>
      </c>
      <c r="N288" s="278">
        <v>1.142396E8</v>
      </c>
      <c r="O288" s="278"/>
      <c r="P288" s="254">
        <f t="shared" si="25"/>
        <v>1586732.709</v>
      </c>
      <c r="Q288" s="254">
        <f t="shared" si="144"/>
        <v>563663.8128</v>
      </c>
      <c r="R288" s="254">
        <f t="shared" si="145"/>
        <v>1236121.048</v>
      </c>
      <c r="S288" s="254">
        <f t="shared" si="28"/>
        <v>0</v>
      </c>
      <c r="T288" s="282"/>
      <c r="U288" s="254">
        <f t="shared" si="18"/>
        <v>2297389.102</v>
      </c>
      <c r="V288" s="254">
        <f t="shared" si="19"/>
        <v>2297389.102</v>
      </c>
      <c r="W288" s="254">
        <f t="shared" si="20"/>
        <v>3386517.569</v>
      </c>
      <c r="X288" s="258">
        <f t="shared" si="21"/>
        <v>3.386517569</v>
      </c>
      <c r="Y288" s="334">
        <f t="shared" si="22"/>
        <v>3386517.569</v>
      </c>
      <c r="Z288" s="258">
        <f t="shared" si="23"/>
        <v>3.386517569</v>
      </c>
      <c r="AA288" s="320"/>
      <c r="AB288" s="299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299"/>
      <c r="AM288" s="299"/>
      <c r="AN288" s="299"/>
      <c r="AO288" s="299"/>
      <c r="AP288" s="299"/>
      <c r="AQ288" s="299"/>
      <c r="AR288" s="299"/>
      <c r="AS288" s="299"/>
      <c r="AT288" s="299"/>
    </row>
    <row r="289" ht="19.5" customHeight="1">
      <c r="A289" s="276" t="s">
        <v>385</v>
      </c>
      <c r="B289" s="277">
        <v>269.070007</v>
      </c>
      <c r="C289" s="278">
        <v>284.600006</v>
      </c>
      <c r="D289" s="278">
        <v>254.259995</v>
      </c>
      <c r="E289" s="278">
        <v>277.950012</v>
      </c>
      <c r="F289" s="278">
        <v>275.383514</v>
      </c>
      <c r="G289" s="278">
        <v>1.356809E9</v>
      </c>
      <c r="H289" s="283" t="s">
        <v>385</v>
      </c>
      <c r="I289" s="278">
        <v>37.139999</v>
      </c>
      <c r="J289" s="278">
        <v>41.349998</v>
      </c>
      <c r="K289" s="278">
        <v>32.98</v>
      </c>
      <c r="L289" s="278">
        <v>39.080002</v>
      </c>
      <c r="M289" s="278">
        <v>38.817581</v>
      </c>
      <c r="N289" s="278">
        <v>1.28472E8</v>
      </c>
      <c r="O289" s="278"/>
      <c r="P289" s="254">
        <f t="shared" si="25"/>
        <v>1510455.416</v>
      </c>
      <c r="Q289" s="254">
        <f t="shared" si="144"/>
        <v>507497.4621</v>
      </c>
      <c r="R289" s="254">
        <f t="shared" si="145"/>
        <v>1236121.048</v>
      </c>
      <c r="S289" s="254">
        <f t="shared" si="28"/>
        <v>0</v>
      </c>
      <c r="T289" s="282"/>
      <c r="U289" s="254">
        <f t="shared" si="18"/>
        <v>2243994.997</v>
      </c>
      <c r="V289" s="254">
        <f t="shared" si="19"/>
        <v>2243994.997</v>
      </c>
      <c r="W289" s="254">
        <f t="shared" si="20"/>
        <v>3254073.926</v>
      </c>
      <c r="X289" s="258">
        <f t="shared" si="21"/>
        <v>3.254073926</v>
      </c>
      <c r="Y289" s="334">
        <f t="shared" si="22"/>
        <v>3254073.926</v>
      </c>
      <c r="Z289" s="258">
        <f t="shared" si="23"/>
        <v>3.254073926</v>
      </c>
      <c r="AA289" s="320"/>
      <c r="AB289" s="299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299"/>
      <c r="AM289" s="299"/>
      <c r="AN289" s="299"/>
      <c r="AO289" s="299"/>
      <c r="AP289" s="299"/>
      <c r="AQ289" s="299"/>
      <c r="AR289" s="299"/>
      <c r="AS289" s="299"/>
      <c r="AT289" s="299"/>
    </row>
    <row r="290" ht="19.5" customHeight="1">
      <c r="A290" s="276" t="s">
        <v>386</v>
      </c>
      <c r="B290" s="277">
        <v>281.5</v>
      </c>
      <c r="C290" s="278">
        <v>293.470001</v>
      </c>
      <c r="D290" s="278">
        <v>259.079987</v>
      </c>
      <c r="E290" s="278">
        <v>293.359985</v>
      </c>
      <c r="F290" s="278">
        <v>290.651154</v>
      </c>
      <c r="G290" s="278">
        <v>1.1957628E9</v>
      </c>
      <c r="H290" s="283" t="s">
        <v>386</v>
      </c>
      <c r="I290" s="278">
        <v>40.110001</v>
      </c>
      <c r="J290" s="278">
        <v>43.049999</v>
      </c>
      <c r="K290" s="278">
        <v>33.900002</v>
      </c>
      <c r="L290" s="278">
        <v>42.900002</v>
      </c>
      <c r="M290" s="278">
        <v>42.611935</v>
      </c>
      <c r="N290" s="278">
        <v>1.058583E8</v>
      </c>
      <c r="O290" s="278"/>
      <c r="P290" s="254">
        <f t="shared" si="25"/>
        <v>1539089.032</v>
      </c>
      <c r="Q290" s="254">
        <f t="shared" si="144"/>
        <v>521654.487</v>
      </c>
      <c r="R290" s="254">
        <f t="shared" si="145"/>
        <v>1236121.048</v>
      </c>
      <c r="S290" s="254">
        <f t="shared" si="28"/>
        <v>0</v>
      </c>
      <c r="T290" s="282"/>
      <c r="U290" s="254">
        <f t="shared" si="18"/>
        <v>2264038.528</v>
      </c>
      <c r="V290" s="254">
        <f t="shared" si="19"/>
        <v>2264038.528</v>
      </c>
      <c r="W290" s="254">
        <f t="shared" si="20"/>
        <v>3296864.566</v>
      </c>
      <c r="X290" s="258">
        <f t="shared" si="21"/>
        <v>3.296864566</v>
      </c>
      <c r="Y290" s="334">
        <f t="shared" si="22"/>
        <v>3296864.566</v>
      </c>
      <c r="Z290" s="258">
        <f t="shared" si="23"/>
        <v>3.296864566</v>
      </c>
      <c r="AA290" s="320"/>
      <c r="AB290" s="299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299"/>
      <c r="AM290" s="299"/>
      <c r="AN290" s="299"/>
      <c r="AO290" s="299"/>
      <c r="AP290" s="299"/>
      <c r="AQ290" s="299"/>
      <c r="AR290" s="299"/>
      <c r="AS290" s="299"/>
      <c r="AT290" s="299"/>
    </row>
    <row r="291" ht="19.5" customHeight="1">
      <c r="A291" s="276" t="s">
        <v>387</v>
      </c>
      <c r="B291" s="337">
        <v>293.690002</v>
      </c>
      <c r="C291" s="338">
        <v>296.880005</v>
      </c>
      <c r="D291" s="338">
        <v>259.730011</v>
      </c>
      <c r="E291" s="338">
        <v>266.279999</v>
      </c>
      <c r="F291" s="338">
        <v>263.821228</v>
      </c>
      <c r="G291" s="338">
        <v>1.0570377E9</v>
      </c>
      <c r="H291" s="340" t="s">
        <v>387</v>
      </c>
      <c r="I291" s="338">
        <v>42.970001</v>
      </c>
      <c r="J291" s="338">
        <v>43.720001</v>
      </c>
      <c r="K291" s="338">
        <v>33.380001</v>
      </c>
      <c r="L291" s="338">
        <v>35.040001</v>
      </c>
      <c r="M291" s="338">
        <v>34.80471</v>
      </c>
      <c r="N291" s="338">
        <v>9.87134E7</v>
      </c>
      <c r="O291" s="338"/>
      <c r="P291" s="254">
        <f t="shared" si="25"/>
        <v>1542950.56</v>
      </c>
      <c r="Q291" s="254">
        <f t="shared" si="144"/>
        <v>513652.6924</v>
      </c>
      <c r="R291" s="254">
        <f t="shared" si="145"/>
        <v>1236121.048</v>
      </c>
      <c r="S291" s="254">
        <f t="shared" si="28"/>
        <v>0</v>
      </c>
      <c r="T291" s="339">
        <f>(P291-P279)/P279</f>
        <v>-0.3119188007</v>
      </c>
      <c r="U291" s="254">
        <f t="shared" si="18"/>
        <v>2266741.598</v>
      </c>
      <c r="V291" s="254">
        <f t="shared" si="19"/>
        <v>2266741.598</v>
      </c>
      <c r="W291" s="254">
        <f t="shared" si="20"/>
        <v>3292724.3</v>
      </c>
      <c r="X291" s="258">
        <f t="shared" si="21"/>
        <v>3.2927243</v>
      </c>
      <c r="Y291" s="334">
        <f t="shared" si="22"/>
        <v>3292724.3</v>
      </c>
      <c r="Z291" s="258">
        <f t="shared" si="23"/>
        <v>3.2927243</v>
      </c>
      <c r="AA291" s="320"/>
      <c r="AB291" s="299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299"/>
      <c r="AM291" s="299"/>
      <c r="AN291" s="299"/>
      <c r="AO291" s="299"/>
      <c r="AP291" s="299"/>
      <c r="AQ291" s="299"/>
      <c r="AR291" s="299"/>
      <c r="AS291" s="299"/>
      <c r="AT291" s="299"/>
    </row>
    <row r="292" ht="19.5" customHeight="1">
      <c r="A292" s="276" t="s">
        <v>388</v>
      </c>
      <c r="B292" s="277">
        <v>268.649994</v>
      </c>
      <c r="C292" s="278">
        <v>298.26001</v>
      </c>
      <c r="D292" s="278">
        <v>260.339996</v>
      </c>
      <c r="E292" s="278">
        <v>294.619995</v>
      </c>
      <c r="F292" s="278">
        <v>292.598358</v>
      </c>
      <c r="G292" s="278">
        <v>9.619273E8</v>
      </c>
      <c r="H292" s="283" t="s">
        <v>388</v>
      </c>
      <c r="I292" s="278">
        <v>35.639999</v>
      </c>
      <c r="J292" s="278">
        <v>43.560001</v>
      </c>
      <c r="K292" s="278">
        <v>33.419998</v>
      </c>
      <c r="L292" s="278">
        <v>42.470001</v>
      </c>
      <c r="M292" s="278">
        <v>42.308758</v>
      </c>
      <c r="N292" s="278">
        <v>9.56641E7</v>
      </c>
      <c r="O292" s="278"/>
      <c r="P292" s="254">
        <f t="shared" si="25"/>
        <v>1546574.234</v>
      </c>
      <c r="Q292" s="254">
        <f>((Q291+R291)/2)*K292/K291</f>
        <v>875935.1878</v>
      </c>
      <c r="R292" s="254">
        <f>(Q291+R291)/2</f>
        <v>874886.87</v>
      </c>
      <c r="S292" s="254">
        <f t="shared" si="28"/>
        <v>0</v>
      </c>
      <c r="T292" s="282"/>
      <c r="U292" s="254">
        <f t="shared" si="18"/>
        <v>1922493.359</v>
      </c>
      <c r="V292" s="254">
        <f t="shared" si="19"/>
        <v>1922493.359</v>
      </c>
      <c r="W292" s="254">
        <f t="shared" si="20"/>
        <v>3297396.291</v>
      </c>
      <c r="X292" s="258">
        <f t="shared" si="21"/>
        <v>3.297396291</v>
      </c>
      <c r="Y292" s="334">
        <f t="shared" si="22"/>
        <v>3297396.291</v>
      </c>
      <c r="Z292" s="258">
        <f t="shared" si="23"/>
        <v>3.297396291</v>
      </c>
      <c r="AA292" s="320"/>
      <c r="AB292" s="299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299"/>
      <c r="AM292" s="299"/>
      <c r="AN292" s="299"/>
      <c r="AO292" s="299"/>
      <c r="AP292" s="299"/>
      <c r="AQ292" s="299"/>
      <c r="AR292" s="299"/>
      <c r="AS292" s="299"/>
      <c r="AT292" s="299"/>
    </row>
    <row r="293" ht="19.5" customHeight="1">
      <c r="A293" s="276" t="s">
        <v>389</v>
      </c>
      <c r="B293" s="277">
        <v>294.410004</v>
      </c>
      <c r="C293" s="278">
        <v>313.679993</v>
      </c>
      <c r="D293" s="278">
        <v>290.049988</v>
      </c>
      <c r="E293" s="278">
        <v>293.559998</v>
      </c>
      <c r="F293" s="278">
        <v>291.545685</v>
      </c>
      <c r="G293" s="278">
        <v>1.0944248E9</v>
      </c>
      <c r="H293" s="283" t="s">
        <v>389</v>
      </c>
      <c r="I293" s="278">
        <v>42.400002</v>
      </c>
      <c r="J293" s="278">
        <v>48.009998</v>
      </c>
      <c r="K293" s="278">
        <v>40.75</v>
      </c>
      <c r="L293" s="278">
        <v>41.73</v>
      </c>
      <c r="M293" s="278">
        <v>41.57156</v>
      </c>
      <c r="N293" s="278">
        <v>1.067048E8</v>
      </c>
      <c r="O293" s="278"/>
      <c r="P293" s="254">
        <f t="shared" si="25"/>
        <v>1723069.236</v>
      </c>
      <c r="Q293" s="254">
        <f t="shared" ref="Q293:Q303" si="146">Q292*K293/K292</f>
        <v>1068053.891</v>
      </c>
      <c r="R293" s="254">
        <f t="shared" ref="R293:R303" si="147">R292</f>
        <v>874886.87</v>
      </c>
      <c r="S293" s="254">
        <f t="shared" si="28"/>
        <v>0</v>
      </c>
      <c r="T293" s="282"/>
      <c r="U293" s="254">
        <f t="shared" si="18"/>
        <v>2046039.86</v>
      </c>
      <c r="V293" s="254">
        <f t="shared" si="19"/>
        <v>2046039.86</v>
      </c>
      <c r="W293" s="254">
        <f t="shared" si="20"/>
        <v>3666009.997</v>
      </c>
      <c r="X293" s="258">
        <f t="shared" si="21"/>
        <v>3.666009997</v>
      </c>
      <c r="Y293" s="334">
        <f t="shared" si="22"/>
        <v>3666009.997</v>
      </c>
      <c r="Z293" s="258">
        <f t="shared" si="23"/>
        <v>3.666009997</v>
      </c>
      <c r="AA293" s="320"/>
      <c r="AB293" s="299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299"/>
      <c r="AM293" s="299"/>
      <c r="AN293" s="299"/>
      <c r="AO293" s="299"/>
      <c r="AP293" s="299"/>
      <c r="AQ293" s="299"/>
      <c r="AR293" s="299"/>
      <c r="AS293" s="299"/>
      <c r="AT293" s="299"/>
    </row>
    <row r="294" ht="19.5" customHeight="1">
      <c r="A294" s="276" t="s">
        <v>390</v>
      </c>
      <c r="B294" s="277">
        <v>293.26001</v>
      </c>
      <c r="C294" s="278">
        <v>321.170013</v>
      </c>
      <c r="D294" s="278">
        <v>285.190002</v>
      </c>
      <c r="E294" s="278">
        <v>320.929993</v>
      </c>
      <c r="F294" s="278">
        <v>318.727844</v>
      </c>
      <c r="G294" s="278">
        <v>1.5447826E9</v>
      </c>
      <c r="H294" s="283" t="s">
        <v>390</v>
      </c>
      <c r="I294" s="278">
        <v>41.639999</v>
      </c>
      <c r="J294" s="278">
        <v>49.630001</v>
      </c>
      <c r="K294" s="278">
        <v>39.240002</v>
      </c>
      <c r="L294" s="278">
        <v>49.57</v>
      </c>
      <c r="M294" s="278">
        <v>49.381794</v>
      </c>
      <c r="N294" s="278">
        <v>1.41906E8</v>
      </c>
      <c r="O294" s="278"/>
      <c r="P294" s="254">
        <f t="shared" si="25"/>
        <v>1694198.032</v>
      </c>
      <c r="Q294" s="254">
        <f t="shared" si="146"/>
        <v>1028476.977</v>
      </c>
      <c r="R294" s="254">
        <f t="shared" si="147"/>
        <v>874886.87</v>
      </c>
      <c r="S294" s="254">
        <f t="shared" si="28"/>
        <v>0</v>
      </c>
      <c r="T294" s="282"/>
      <c r="U294" s="254">
        <f t="shared" si="18"/>
        <v>2025830.017</v>
      </c>
      <c r="V294" s="254">
        <f t="shared" si="19"/>
        <v>2025830.017</v>
      </c>
      <c r="W294" s="254">
        <f t="shared" si="20"/>
        <v>3597561.879</v>
      </c>
      <c r="X294" s="258">
        <f t="shared" si="21"/>
        <v>3.597561879</v>
      </c>
      <c r="Y294" s="334">
        <f t="shared" si="22"/>
        <v>3597561.879</v>
      </c>
      <c r="Z294" s="258">
        <f t="shared" si="23"/>
        <v>3.597561879</v>
      </c>
      <c r="AA294" s="320"/>
      <c r="AB294" s="299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299"/>
      <c r="AM294" s="299"/>
      <c r="AN294" s="299"/>
      <c r="AO294" s="299"/>
      <c r="AP294" s="299"/>
      <c r="AQ294" s="299"/>
      <c r="AR294" s="299"/>
      <c r="AS294" s="299"/>
      <c r="AT294" s="299"/>
    </row>
    <row r="295" ht="19.5" customHeight="1">
      <c r="A295" s="276" t="s">
        <v>391</v>
      </c>
      <c r="B295" s="277">
        <v>318.769989</v>
      </c>
      <c r="C295" s="278">
        <v>322.649994</v>
      </c>
      <c r="D295" s="278">
        <v>309.890015</v>
      </c>
      <c r="E295" s="278">
        <v>322.559998</v>
      </c>
      <c r="F295" s="278">
        <v>320.84256</v>
      </c>
      <c r="G295" s="278">
        <v>9.934946E8</v>
      </c>
      <c r="H295" s="283" t="s">
        <v>391</v>
      </c>
      <c r="I295" s="278">
        <v>48.889999</v>
      </c>
      <c r="J295" s="278">
        <v>49.759998</v>
      </c>
      <c r="K295" s="278">
        <v>45.98</v>
      </c>
      <c r="L295" s="278">
        <v>49.740002</v>
      </c>
      <c r="M295" s="278">
        <v>49.551155</v>
      </c>
      <c r="N295" s="278">
        <v>7.41259E7</v>
      </c>
      <c r="O295" s="278"/>
      <c r="P295" s="254">
        <f t="shared" si="25"/>
        <v>1840930.782</v>
      </c>
      <c r="Q295" s="254">
        <f t="shared" si="146"/>
        <v>1205131.728</v>
      </c>
      <c r="R295" s="254">
        <f t="shared" si="147"/>
        <v>874886.87</v>
      </c>
      <c r="S295" s="254">
        <f t="shared" si="28"/>
        <v>0</v>
      </c>
      <c r="T295" s="282"/>
      <c r="U295" s="254">
        <f t="shared" si="18"/>
        <v>2128542.943</v>
      </c>
      <c r="V295" s="254">
        <f t="shared" si="19"/>
        <v>2128542.943</v>
      </c>
      <c r="W295" s="254">
        <f t="shared" si="20"/>
        <v>3920949.38</v>
      </c>
      <c r="X295" s="258">
        <f t="shared" si="21"/>
        <v>3.92094938</v>
      </c>
      <c r="Y295" s="334">
        <f t="shared" si="22"/>
        <v>3920949.38</v>
      </c>
      <c r="Z295" s="258">
        <f t="shared" si="23"/>
        <v>3.92094938</v>
      </c>
      <c r="AA295" s="320"/>
      <c r="AB295" s="299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299"/>
      <c r="AM295" s="299"/>
      <c r="AN295" s="299"/>
      <c r="AO295" s="299"/>
      <c r="AP295" s="299"/>
      <c r="AQ295" s="299"/>
      <c r="AR295" s="299"/>
      <c r="AS295" s="299"/>
      <c r="AT295" s="299"/>
    </row>
    <row r="296" ht="19.5" customHeight="1">
      <c r="A296" s="276" t="s">
        <v>392</v>
      </c>
      <c r="B296" s="277">
        <v>322.089996</v>
      </c>
      <c r="C296" s="278">
        <v>353.929993</v>
      </c>
      <c r="D296" s="278">
        <v>315.119995</v>
      </c>
      <c r="E296" s="278">
        <v>347.98999</v>
      </c>
      <c r="F296" s="278">
        <v>346.137146</v>
      </c>
      <c r="G296" s="278">
        <v>1.1490793E9</v>
      </c>
      <c r="H296" s="283" t="s">
        <v>392</v>
      </c>
      <c r="I296" s="278">
        <v>49.599998</v>
      </c>
      <c r="J296" s="278">
        <v>59.389999</v>
      </c>
      <c r="K296" s="278">
        <v>47.41</v>
      </c>
      <c r="L296" s="278">
        <v>57.32</v>
      </c>
      <c r="M296" s="278">
        <v>57.102371</v>
      </c>
      <c r="N296" s="278">
        <v>8.46147E7</v>
      </c>
      <c r="O296" s="278"/>
      <c r="P296" s="254">
        <f t="shared" si="25"/>
        <v>1871999.97</v>
      </c>
      <c r="Q296" s="254">
        <f t="shared" si="146"/>
        <v>1242611.901</v>
      </c>
      <c r="R296" s="254">
        <f t="shared" si="147"/>
        <v>874886.87</v>
      </c>
      <c r="S296" s="254">
        <f t="shared" si="28"/>
        <v>0</v>
      </c>
      <c r="T296" s="282"/>
      <c r="U296" s="254">
        <f t="shared" si="18"/>
        <v>2150291.374</v>
      </c>
      <c r="V296" s="254">
        <f t="shared" si="19"/>
        <v>2150291.374</v>
      </c>
      <c r="W296" s="254">
        <f t="shared" si="20"/>
        <v>3989498.741</v>
      </c>
      <c r="X296" s="258">
        <f t="shared" si="21"/>
        <v>3.989498741</v>
      </c>
      <c r="Y296" s="334">
        <f t="shared" si="22"/>
        <v>3989498.741</v>
      </c>
      <c r="Z296" s="258">
        <f t="shared" si="23"/>
        <v>3.989498741</v>
      </c>
      <c r="AA296" s="320"/>
      <c r="AB296" s="299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299"/>
      <c r="AM296" s="299"/>
      <c r="AN296" s="299"/>
      <c r="AO296" s="299"/>
      <c r="AP296" s="299"/>
      <c r="AQ296" s="299"/>
      <c r="AR296" s="299"/>
      <c r="AS296" s="299"/>
      <c r="AT296" s="299"/>
    </row>
    <row r="297" ht="19.5" customHeight="1">
      <c r="A297" s="276" t="s">
        <v>393</v>
      </c>
      <c r="B297" s="277">
        <v>347.730011</v>
      </c>
      <c r="C297" s="278">
        <v>372.850006</v>
      </c>
      <c r="D297" s="278">
        <v>346.660004</v>
      </c>
      <c r="E297" s="278">
        <v>369.420013</v>
      </c>
      <c r="F297" s="278">
        <v>367.453094</v>
      </c>
      <c r="G297" s="278">
        <v>1.1377103E9</v>
      </c>
      <c r="H297" s="283" t="s">
        <v>393</v>
      </c>
      <c r="I297" s="278">
        <v>57.290001</v>
      </c>
      <c r="J297" s="278">
        <v>65.620003</v>
      </c>
      <c r="K297" s="278">
        <v>56.950001</v>
      </c>
      <c r="L297" s="278">
        <v>64.379997</v>
      </c>
      <c r="M297" s="278">
        <v>64.135559</v>
      </c>
      <c r="N297" s="278">
        <v>7.68441E7</v>
      </c>
      <c r="O297" s="278"/>
      <c r="P297" s="254">
        <f t="shared" si="25"/>
        <v>2059366.36</v>
      </c>
      <c r="Q297" s="254">
        <f t="shared" si="146"/>
        <v>1492654.483</v>
      </c>
      <c r="R297" s="254">
        <f t="shared" si="147"/>
        <v>874886.87</v>
      </c>
      <c r="S297" s="254">
        <f t="shared" si="28"/>
        <v>0</v>
      </c>
      <c r="T297" s="282"/>
      <c r="U297" s="254">
        <f t="shared" si="18"/>
        <v>2281447.847</v>
      </c>
      <c r="V297" s="254">
        <f t="shared" si="19"/>
        <v>2281447.847</v>
      </c>
      <c r="W297" s="254">
        <f t="shared" si="20"/>
        <v>4426907.713</v>
      </c>
      <c r="X297" s="258">
        <f t="shared" si="21"/>
        <v>4.426907713</v>
      </c>
      <c r="Y297" s="334">
        <f t="shared" si="22"/>
        <v>4426907.713</v>
      </c>
      <c r="Z297" s="258">
        <f t="shared" si="23"/>
        <v>4.426907713</v>
      </c>
      <c r="AA297" s="320"/>
      <c r="AB297" s="299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299"/>
      <c r="AM297" s="299"/>
      <c r="AN297" s="299"/>
      <c r="AO297" s="299"/>
      <c r="AP297" s="299"/>
      <c r="AQ297" s="299"/>
      <c r="AR297" s="299"/>
      <c r="AS297" s="299"/>
      <c r="AT297" s="299"/>
    </row>
    <row r="298" ht="19.5" customHeight="1">
      <c r="A298" s="276" t="s">
        <v>394</v>
      </c>
      <c r="B298" s="277">
        <v>370.070007</v>
      </c>
      <c r="C298" s="278">
        <v>387.980011</v>
      </c>
      <c r="D298" s="278">
        <v>363.410004</v>
      </c>
      <c r="E298" s="278">
        <v>383.679993</v>
      </c>
      <c r="F298" s="278">
        <v>382.160675</v>
      </c>
      <c r="G298" s="278">
        <v>9.749974E8</v>
      </c>
      <c r="H298" s="283" t="s">
        <v>394</v>
      </c>
      <c r="I298" s="278">
        <v>64.580002</v>
      </c>
      <c r="J298" s="278">
        <v>70.739998</v>
      </c>
      <c r="K298" s="278">
        <v>62.200001</v>
      </c>
      <c r="L298" s="278">
        <v>69.029999</v>
      </c>
      <c r="M298" s="278">
        <v>68.767914</v>
      </c>
      <c r="N298" s="278">
        <v>8.75018E7</v>
      </c>
      <c r="O298" s="278"/>
      <c r="P298" s="254">
        <f t="shared" si="25"/>
        <v>2158871.311</v>
      </c>
      <c r="Q298" s="254">
        <f t="shared" si="146"/>
        <v>1630256.518</v>
      </c>
      <c r="R298" s="254">
        <f t="shared" si="147"/>
        <v>874886.87</v>
      </c>
      <c r="S298" s="254">
        <f t="shared" si="28"/>
        <v>0</v>
      </c>
      <c r="T298" s="282"/>
      <c r="U298" s="254">
        <f t="shared" si="18"/>
        <v>2351101.313</v>
      </c>
      <c r="V298" s="254">
        <f t="shared" si="19"/>
        <v>2351101.313</v>
      </c>
      <c r="W298" s="254">
        <f t="shared" si="20"/>
        <v>4664014.698</v>
      </c>
      <c r="X298" s="258">
        <f t="shared" si="21"/>
        <v>4.664014698</v>
      </c>
      <c r="Y298" s="334">
        <f t="shared" si="22"/>
        <v>4664014.698</v>
      </c>
      <c r="Z298" s="258">
        <f t="shared" si="23"/>
        <v>4.664014698</v>
      </c>
      <c r="AA298" s="320"/>
      <c r="AB298" s="299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299"/>
      <c r="AM298" s="299"/>
      <c r="AN298" s="299"/>
      <c r="AO298" s="299"/>
      <c r="AP298" s="299"/>
      <c r="AQ298" s="299"/>
      <c r="AR298" s="299"/>
      <c r="AS298" s="299"/>
      <c r="AT298" s="299"/>
    </row>
    <row r="299" ht="19.5" customHeight="1">
      <c r="A299" s="276" t="s">
        <v>395</v>
      </c>
      <c r="B299" s="277">
        <v>382.309998</v>
      </c>
      <c r="C299" s="278">
        <v>383.559998</v>
      </c>
      <c r="D299" s="278">
        <v>354.709991</v>
      </c>
      <c r="E299" s="278">
        <v>377.98999</v>
      </c>
      <c r="F299" s="278">
        <v>376.493195</v>
      </c>
      <c r="G299" s="278">
        <v>1.2022204E9</v>
      </c>
      <c r="H299" s="283" t="s">
        <v>395</v>
      </c>
      <c r="I299" s="278">
        <v>68.470001</v>
      </c>
      <c r="J299" s="278">
        <v>68.900002</v>
      </c>
      <c r="K299" s="278">
        <v>58.639999</v>
      </c>
      <c r="L299" s="278">
        <v>66.279999</v>
      </c>
      <c r="M299" s="278">
        <v>66.028351</v>
      </c>
      <c r="N299" s="278">
        <v>9.8946E7</v>
      </c>
      <c r="O299" s="278"/>
      <c r="P299" s="254">
        <f t="shared" si="25"/>
        <v>2107188.065</v>
      </c>
      <c r="Q299" s="254">
        <f t="shared" si="146"/>
        <v>1536949.18</v>
      </c>
      <c r="R299" s="254">
        <f t="shared" si="147"/>
        <v>874886.87</v>
      </c>
      <c r="S299" s="254">
        <f t="shared" si="28"/>
        <v>0</v>
      </c>
      <c r="T299" s="282"/>
      <c r="U299" s="254">
        <f t="shared" si="18"/>
        <v>2314923.041</v>
      </c>
      <c r="V299" s="254">
        <f t="shared" si="19"/>
        <v>2314923.041</v>
      </c>
      <c r="W299" s="254">
        <f t="shared" si="20"/>
        <v>4519024.116</v>
      </c>
      <c r="X299" s="258">
        <f t="shared" si="21"/>
        <v>4.519024116</v>
      </c>
      <c r="Y299" s="334">
        <f t="shared" si="22"/>
        <v>4519024.116</v>
      </c>
      <c r="Z299" s="258">
        <f t="shared" si="23"/>
        <v>4.519024116</v>
      </c>
      <c r="AA299" s="320"/>
      <c r="AB299" s="299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299"/>
      <c r="AM299" s="299"/>
      <c r="AN299" s="299"/>
      <c r="AO299" s="299"/>
      <c r="AP299" s="299"/>
      <c r="AQ299" s="299"/>
      <c r="AR299" s="299"/>
      <c r="AS299" s="299"/>
      <c r="AT299" s="299"/>
    </row>
    <row r="300" ht="19.5" customHeight="1">
      <c r="A300" s="276" t="s">
        <v>396</v>
      </c>
      <c r="B300" s="277">
        <v>380.399994</v>
      </c>
      <c r="C300" s="278">
        <v>380.829987</v>
      </c>
      <c r="D300" s="278">
        <v>351.359985</v>
      </c>
      <c r="E300" s="278">
        <v>358.269989</v>
      </c>
      <c r="F300" s="278">
        <v>356.851288</v>
      </c>
      <c r="G300" s="278">
        <v>9.597146E8</v>
      </c>
      <c r="H300" s="283" t="s">
        <v>396</v>
      </c>
      <c r="I300" s="278">
        <v>67.169998</v>
      </c>
      <c r="J300" s="278">
        <v>67.290001</v>
      </c>
      <c r="K300" s="278">
        <v>57.099998</v>
      </c>
      <c r="L300" s="278">
        <v>59.349998</v>
      </c>
      <c r="M300" s="278">
        <v>59.124664</v>
      </c>
      <c r="N300" s="278">
        <v>7.61258E7</v>
      </c>
      <c r="O300" s="278"/>
      <c r="P300" s="254">
        <f t="shared" si="25"/>
        <v>2087287.04</v>
      </c>
      <c r="Q300" s="254">
        <f t="shared" si="146"/>
        <v>1496585.891</v>
      </c>
      <c r="R300" s="254">
        <f t="shared" si="147"/>
        <v>874886.87</v>
      </c>
      <c r="S300" s="254">
        <f t="shared" si="28"/>
        <v>0</v>
      </c>
      <c r="T300" s="282"/>
      <c r="U300" s="254">
        <f t="shared" si="18"/>
        <v>2300992.323</v>
      </c>
      <c r="V300" s="254">
        <f t="shared" si="19"/>
        <v>2300992.323</v>
      </c>
      <c r="W300" s="254">
        <f t="shared" si="20"/>
        <v>4458759.8</v>
      </c>
      <c r="X300" s="258">
        <f t="shared" si="21"/>
        <v>4.4587598</v>
      </c>
      <c r="Y300" s="334">
        <f t="shared" si="22"/>
        <v>4458759.8</v>
      </c>
      <c r="Z300" s="258">
        <f t="shared" si="23"/>
        <v>4.4587598</v>
      </c>
      <c r="AA300" s="320"/>
      <c r="AB300" s="299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299"/>
      <c r="AM300" s="299"/>
      <c r="AN300" s="299"/>
      <c r="AO300" s="299"/>
      <c r="AP300" s="299"/>
      <c r="AQ300" s="299"/>
      <c r="AR300" s="299"/>
      <c r="AS300" s="299"/>
      <c r="AT300" s="299"/>
    </row>
    <row r="301" ht="19.5" customHeight="1">
      <c r="A301" s="276" t="s">
        <v>397</v>
      </c>
      <c r="B301" s="277">
        <v>358.540009</v>
      </c>
      <c r="C301" s="278">
        <v>373.73999</v>
      </c>
      <c r="D301" s="278">
        <v>342.350006</v>
      </c>
      <c r="E301" s="278">
        <v>350.869995</v>
      </c>
      <c r="F301" s="278">
        <v>349.986481</v>
      </c>
      <c r="G301" s="278">
        <v>1.2384244E9</v>
      </c>
      <c r="H301" s="283" t="s">
        <v>397</v>
      </c>
      <c r="I301" s="278">
        <v>59.389999</v>
      </c>
      <c r="J301" s="278">
        <v>64.260002</v>
      </c>
      <c r="K301" s="278">
        <v>53.720001</v>
      </c>
      <c r="L301" s="278">
        <v>56.419998</v>
      </c>
      <c r="M301" s="278">
        <v>56.362152</v>
      </c>
      <c r="N301" s="278">
        <v>1.272724E8</v>
      </c>
      <c r="O301" s="278"/>
      <c r="P301" s="254">
        <f t="shared" si="25"/>
        <v>2033762.412</v>
      </c>
      <c r="Q301" s="254">
        <f t="shared" si="146"/>
        <v>1407996.469</v>
      </c>
      <c r="R301" s="254">
        <f t="shared" si="147"/>
        <v>874886.87</v>
      </c>
      <c r="S301" s="254">
        <f t="shared" si="28"/>
        <v>0</v>
      </c>
      <c r="T301" s="282"/>
      <c r="U301" s="254">
        <f t="shared" si="18"/>
        <v>2263525.083</v>
      </c>
      <c r="V301" s="254">
        <f t="shared" si="19"/>
        <v>2263525.083</v>
      </c>
      <c r="W301" s="254">
        <f t="shared" si="20"/>
        <v>4316645.75</v>
      </c>
      <c r="X301" s="258">
        <f t="shared" si="21"/>
        <v>4.31664575</v>
      </c>
      <c r="Y301" s="334">
        <f t="shared" si="22"/>
        <v>4316645.75</v>
      </c>
      <c r="Z301" s="258">
        <f t="shared" si="23"/>
        <v>4.31664575</v>
      </c>
      <c r="AA301" s="320"/>
      <c r="AB301" s="299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299"/>
      <c r="AM301" s="299"/>
      <c r="AN301" s="299"/>
      <c r="AO301" s="299"/>
      <c r="AP301" s="299"/>
      <c r="AQ301" s="299"/>
      <c r="AR301" s="299"/>
      <c r="AS301" s="299"/>
      <c r="AT301" s="299"/>
    </row>
    <row r="302" ht="19.5" customHeight="1">
      <c r="A302" s="276" t="s">
        <v>398</v>
      </c>
      <c r="B302" s="277">
        <v>351.720001</v>
      </c>
      <c r="C302" s="278">
        <v>394.140015</v>
      </c>
      <c r="D302" s="278">
        <v>351.619995</v>
      </c>
      <c r="E302" s="278">
        <v>388.829987</v>
      </c>
      <c r="F302" s="278">
        <v>387.850891</v>
      </c>
      <c r="G302" s="278">
        <v>9.713191E8</v>
      </c>
      <c r="H302" s="283" t="s">
        <v>398</v>
      </c>
      <c r="I302" s="278">
        <v>56.66</v>
      </c>
      <c r="J302" s="278">
        <v>70.629997</v>
      </c>
      <c r="K302" s="278">
        <v>56.639999</v>
      </c>
      <c r="L302" s="278">
        <v>68.709999</v>
      </c>
      <c r="M302" s="278">
        <v>68.639557</v>
      </c>
      <c r="N302" s="278">
        <v>9.37581E7</v>
      </c>
      <c r="O302" s="278"/>
      <c r="P302" s="254">
        <f t="shared" si="25"/>
        <v>2088831.653</v>
      </c>
      <c r="Q302" s="254">
        <f t="shared" si="146"/>
        <v>1484529.358</v>
      </c>
      <c r="R302" s="254">
        <f t="shared" si="147"/>
        <v>874886.87</v>
      </c>
      <c r="S302" s="254">
        <f t="shared" si="28"/>
        <v>0</v>
      </c>
      <c r="T302" s="282"/>
      <c r="U302" s="254">
        <f t="shared" si="18"/>
        <v>2302073.553</v>
      </c>
      <c r="V302" s="254">
        <f t="shared" si="19"/>
        <v>2302073.553</v>
      </c>
      <c r="W302" s="254">
        <f t="shared" si="20"/>
        <v>4448247.881</v>
      </c>
      <c r="X302" s="258">
        <f t="shared" si="21"/>
        <v>4.448247881</v>
      </c>
      <c r="Y302" s="334">
        <f t="shared" si="22"/>
        <v>4448247.881</v>
      </c>
      <c r="Z302" s="258">
        <f t="shared" si="23"/>
        <v>4.448247881</v>
      </c>
      <c r="AA302" s="320"/>
      <c r="AB302" s="299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299"/>
      <c r="AM302" s="299"/>
      <c r="AN302" s="299"/>
      <c r="AO302" s="299"/>
      <c r="AP302" s="299"/>
      <c r="AQ302" s="299"/>
      <c r="AR302" s="299"/>
      <c r="AS302" s="299"/>
      <c r="AT302" s="299"/>
    </row>
    <row r="303" ht="19.5" customHeight="1">
      <c r="A303" s="276" t="s">
        <v>399</v>
      </c>
      <c r="B303" s="337">
        <v>387.75</v>
      </c>
      <c r="C303" s="338">
        <v>412.920013</v>
      </c>
      <c r="D303" s="338">
        <v>382.660004</v>
      </c>
      <c r="E303" s="338">
        <v>409.519989</v>
      </c>
      <c r="F303" s="338">
        <v>408.48877</v>
      </c>
      <c r="G303" s="338">
        <v>8.672359E8</v>
      </c>
      <c r="H303" s="340" t="s">
        <v>399</v>
      </c>
      <c r="I303" s="338">
        <v>68.300003</v>
      </c>
      <c r="J303" s="338">
        <v>77.290001</v>
      </c>
      <c r="K303" s="338">
        <v>66.489998</v>
      </c>
      <c r="L303" s="338">
        <v>76.0</v>
      </c>
      <c r="M303" s="338">
        <v>75.922081</v>
      </c>
      <c r="N303" s="338">
        <v>6.67206E7</v>
      </c>
      <c r="O303" s="338"/>
      <c r="P303" s="254">
        <f t="shared" si="25"/>
        <v>2273227.747</v>
      </c>
      <c r="Q303" s="254">
        <f t="shared" si="146"/>
        <v>1742696.959</v>
      </c>
      <c r="R303" s="254">
        <f t="shared" si="147"/>
        <v>874886.87</v>
      </c>
      <c r="S303" s="254">
        <f t="shared" si="28"/>
        <v>0</v>
      </c>
      <c r="T303" s="339">
        <f>(P303-P291)/P291</f>
        <v>0.4732991483</v>
      </c>
      <c r="U303" s="254">
        <f t="shared" si="18"/>
        <v>2431150.818</v>
      </c>
      <c r="V303" s="254">
        <f t="shared" si="19"/>
        <v>2431150.818</v>
      </c>
      <c r="W303" s="254">
        <f t="shared" si="20"/>
        <v>4890811.576</v>
      </c>
      <c r="X303" s="258">
        <f t="shared" si="21"/>
        <v>4.890811576</v>
      </c>
      <c r="Y303" s="334">
        <f t="shared" si="22"/>
        <v>4890811.576</v>
      </c>
      <c r="Z303" s="258">
        <f t="shared" si="23"/>
        <v>4.890811576</v>
      </c>
      <c r="AA303" s="320"/>
      <c r="AB303" s="299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299"/>
      <c r="AM303" s="299"/>
      <c r="AN303" s="299"/>
      <c r="AO303" s="299"/>
      <c r="AP303" s="299"/>
      <c r="AQ303" s="299"/>
      <c r="AR303" s="299"/>
      <c r="AS303" s="299"/>
      <c r="AT303" s="299"/>
    </row>
    <row r="304" ht="19.5" customHeight="1">
      <c r="A304" s="276" t="s">
        <v>400</v>
      </c>
      <c r="B304" s="277">
        <v>405.839996</v>
      </c>
      <c r="C304" s="278">
        <v>411.25</v>
      </c>
      <c r="D304" s="278">
        <v>395.339996</v>
      </c>
      <c r="E304" s="278">
        <v>409.559998</v>
      </c>
      <c r="F304" s="278">
        <v>409.559998</v>
      </c>
      <c r="G304" s="278">
        <v>3.990175E8</v>
      </c>
      <c r="H304" s="283" t="s">
        <v>400</v>
      </c>
      <c r="I304" s="278">
        <v>74.639999</v>
      </c>
      <c r="J304" s="278">
        <v>76.389999</v>
      </c>
      <c r="K304" s="278">
        <v>70.739998</v>
      </c>
      <c r="L304" s="278">
        <v>75.779999</v>
      </c>
      <c r="M304" s="278">
        <v>75.779999</v>
      </c>
      <c r="N304" s="278">
        <v>3.32369E7</v>
      </c>
      <c r="O304" s="278"/>
      <c r="P304" s="254">
        <f t="shared" si="25"/>
        <v>2348554.432</v>
      </c>
      <c r="Q304" s="254">
        <f>((Q303+R303)/2)*K304/K303</f>
        <v>1392449.093</v>
      </c>
      <c r="R304" s="254">
        <f>(Q303+R303)/2</f>
        <v>1308791.914</v>
      </c>
      <c r="S304" s="254">
        <f t="shared" si="28"/>
        <v>0</v>
      </c>
      <c r="T304" s="282"/>
      <c r="U304" s="254">
        <f t="shared" si="18"/>
        <v>2900428.34</v>
      </c>
      <c r="V304" s="254">
        <f t="shared" si="19"/>
        <v>2900428.34</v>
      </c>
      <c r="W304" s="254">
        <f t="shared" si="20"/>
        <v>5049795.439</v>
      </c>
      <c r="X304" s="258">
        <f t="shared" si="21"/>
        <v>5.049795439</v>
      </c>
      <c r="Y304" s="334">
        <f t="shared" si="22"/>
        <v>5049795.439</v>
      </c>
      <c r="Z304" s="258">
        <f t="shared" si="23"/>
        <v>5.049795439</v>
      </c>
      <c r="AA304" s="320"/>
      <c r="AB304" s="299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299"/>
      <c r="AM304" s="299"/>
      <c r="AN304" s="299"/>
      <c r="AO304" s="299"/>
      <c r="AP304" s="299"/>
      <c r="AQ304" s="299"/>
      <c r="AR304" s="299"/>
      <c r="AS304" s="299"/>
      <c r="AT304" s="299"/>
    </row>
    <row r="305" ht="19.5" customHeight="1">
      <c r="A305" s="276" t="s">
        <v>401</v>
      </c>
      <c r="B305" s="277">
        <v>410.399994</v>
      </c>
      <c r="C305" s="278">
        <v>411.25</v>
      </c>
      <c r="D305" s="278">
        <v>408.149994</v>
      </c>
      <c r="E305" s="278">
        <v>409.559998</v>
      </c>
      <c r="F305" s="278">
        <v>409.559998</v>
      </c>
      <c r="G305" s="278">
        <v>3.5848964E7</v>
      </c>
      <c r="H305" s="283" t="s">
        <v>401</v>
      </c>
      <c r="I305" s="278">
        <v>76.089996</v>
      </c>
      <c r="J305" s="278">
        <v>76.389</v>
      </c>
      <c r="K305" s="278">
        <v>75.254997</v>
      </c>
      <c r="L305" s="278">
        <v>75.779999</v>
      </c>
      <c r="M305" s="278">
        <v>75.779999</v>
      </c>
      <c r="N305" s="278">
        <v>3132173.0</v>
      </c>
      <c r="O305" s="278"/>
      <c r="P305" s="254">
        <f t="shared" si="25"/>
        <v>2424653.43</v>
      </c>
      <c r="Q305" s="254">
        <f>Q304*K305/K304</f>
        <v>1481322.523</v>
      </c>
      <c r="R305" s="254">
        <f>R304</f>
        <v>1308791.914</v>
      </c>
      <c r="S305" s="254">
        <f t="shared" si="28"/>
        <v>0</v>
      </c>
      <c r="T305" s="282"/>
      <c r="U305" s="254">
        <f t="shared" si="18"/>
        <v>2953697.639</v>
      </c>
      <c r="V305" s="254">
        <f t="shared" si="19"/>
        <v>2953697.639</v>
      </c>
      <c r="W305" s="254">
        <f t="shared" si="20"/>
        <v>5214767.867</v>
      </c>
      <c r="X305" s="258">
        <f t="shared" si="21"/>
        <v>5.214767867</v>
      </c>
      <c r="Y305" s="334">
        <f t="shared" si="22"/>
        <v>5214767.867</v>
      </c>
      <c r="Z305" s="258">
        <f t="shared" si="23"/>
        <v>5.214767867</v>
      </c>
      <c r="AA305" s="320"/>
      <c r="AB305" s="299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299"/>
      <c r="AM305" s="299"/>
      <c r="AN305" s="299"/>
      <c r="AO305" s="299"/>
      <c r="AP305" s="299"/>
      <c r="AQ305" s="299"/>
      <c r="AR305" s="299"/>
      <c r="AS305" s="299"/>
      <c r="AT305" s="299"/>
    </row>
    <row r="306" ht="19.5" customHeight="1">
      <c r="A306" s="291"/>
      <c r="B306" s="292"/>
      <c r="C306" s="292"/>
      <c r="D306" s="292"/>
      <c r="E306" s="292"/>
      <c r="F306" s="292"/>
      <c r="G306" s="292"/>
      <c r="H306" s="292"/>
      <c r="I306" s="292"/>
      <c r="J306" s="292"/>
      <c r="K306" s="292"/>
      <c r="L306" s="292"/>
      <c r="M306" s="292"/>
      <c r="N306" s="292"/>
      <c r="O306" s="292"/>
      <c r="P306" s="292"/>
      <c r="Q306" s="292"/>
      <c r="R306" s="292"/>
      <c r="S306" s="292"/>
      <c r="T306" s="292"/>
      <c r="U306" s="293"/>
      <c r="V306" s="293"/>
      <c r="W306" s="293"/>
      <c r="X306" s="292"/>
      <c r="Y306" s="292"/>
      <c r="Z306" s="292"/>
      <c r="AA306" s="299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299"/>
      <c r="AM306" s="299"/>
      <c r="AN306" s="299"/>
      <c r="AO306" s="299"/>
      <c r="AP306" s="299"/>
      <c r="AQ306" s="299"/>
      <c r="AR306" s="299"/>
      <c r="AS306" s="299"/>
      <c r="AT306" s="299"/>
    </row>
    <row r="307" ht="19.5" customHeight="1">
      <c r="A307" s="298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299"/>
      <c r="N307" s="299"/>
      <c r="O307" s="299"/>
      <c r="P307" s="299"/>
      <c r="Q307" s="299"/>
      <c r="R307" s="299"/>
      <c r="S307" s="299"/>
      <c r="T307" s="299"/>
      <c r="U307" s="300"/>
      <c r="V307" s="300"/>
      <c r="W307" s="300"/>
      <c r="X307" s="299"/>
      <c r="Y307" s="299"/>
      <c r="Z307" s="299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299"/>
      <c r="AM307" s="299"/>
      <c r="AN307" s="299"/>
      <c r="AO307" s="299"/>
      <c r="AP307" s="299"/>
      <c r="AQ307" s="299"/>
      <c r="AR307" s="299"/>
      <c r="AS307" s="299"/>
      <c r="AT307" s="299"/>
    </row>
    <row r="308" ht="19.5" customHeight="1">
      <c r="A308" s="298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299"/>
      <c r="N308" s="299"/>
      <c r="O308" s="299"/>
      <c r="P308" s="299"/>
      <c r="Q308" s="299"/>
      <c r="R308" s="299"/>
      <c r="S308" s="299"/>
      <c r="T308" s="299"/>
      <c r="U308" s="300"/>
      <c r="V308" s="300"/>
      <c r="W308" s="300"/>
      <c r="X308" s="299"/>
      <c r="Y308" s="299"/>
      <c r="Z308" s="299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299"/>
      <c r="AM308" s="299"/>
      <c r="AN308" s="299"/>
      <c r="AO308" s="299"/>
      <c r="AP308" s="299"/>
      <c r="AQ308" s="299"/>
      <c r="AR308" s="299"/>
      <c r="AS308" s="299"/>
      <c r="AT308" s="299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300"/>
      <c r="V309" s="300"/>
      <c r="W309" s="300"/>
      <c r="X309" s="299"/>
      <c r="Y309" s="299"/>
      <c r="Z309" s="299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299"/>
      <c r="AM309" s="299"/>
      <c r="AN309" s="299"/>
      <c r="AO309" s="299"/>
      <c r="AP309" s="299"/>
      <c r="AQ309" s="299"/>
      <c r="AR309" s="299"/>
      <c r="AS309" s="299"/>
      <c r="AT309" s="299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300"/>
      <c r="V310" s="300"/>
      <c r="W310" s="300"/>
      <c r="X310" s="299"/>
      <c r="Y310" s="299"/>
      <c r="Z310" s="299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299"/>
      <c r="AM310" s="299"/>
      <c r="AN310" s="299"/>
      <c r="AO310" s="299"/>
      <c r="AP310" s="299"/>
      <c r="AQ310" s="299"/>
      <c r="AR310" s="299"/>
      <c r="AS310" s="299"/>
      <c r="AT310" s="299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300"/>
      <c r="V311" s="300"/>
      <c r="W311" s="300"/>
      <c r="X311" s="299"/>
      <c r="Y311" s="299"/>
      <c r="Z311" s="299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299"/>
      <c r="AM311" s="299"/>
      <c r="AN311" s="299"/>
      <c r="AO311" s="299"/>
      <c r="AP311" s="299"/>
      <c r="AQ311" s="299"/>
      <c r="AR311" s="299"/>
      <c r="AS311" s="299"/>
      <c r="AT311" s="299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300"/>
      <c r="V312" s="300"/>
      <c r="W312" s="300"/>
      <c r="X312" s="299"/>
      <c r="Y312" s="299"/>
      <c r="Z312" s="299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299"/>
      <c r="AM312" s="299"/>
      <c r="AN312" s="299"/>
      <c r="AO312" s="299"/>
      <c r="AP312" s="299"/>
      <c r="AQ312" s="299"/>
      <c r="AR312" s="299"/>
      <c r="AS312" s="299"/>
      <c r="AT312" s="299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300"/>
      <c r="V313" s="300"/>
      <c r="W313" s="300"/>
      <c r="X313" s="299"/>
      <c r="Y313" s="299"/>
      <c r="Z313" s="299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299"/>
      <c r="AM313" s="299"/>
      <c r="AN313" s="299"/>
      <c r="AO313" s="299"/>
      <c r="AP313" s="299"/>
      <c r="AQ313" s="299"/>
      <c r="AR313" s="299"/>
      <c r="AS313" s="299"/>
      <c r="AT313" s="299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300"/>
      <c r="V314" s="300"/>
      <c r="W314" s="300"/>
      <c r="X314" s="299"/>
      <c r="Y314" s="299"/>
      <c r="Z314" s="299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299"/>
      <c r="AM314" s="299"/>
      <c r="AN314" s="299"/>
      <c r="AO314" s="299"/>
      <c r="AP314" s="299"/>
      <c r="AQ314" s="299"/>
      <c r="AR314" s="299"/>
      <c r="AS314" s="299"/>
      <c r="AT314" s="299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300"/>
      <c r="V315" s="300"/>
      <c r="W315" s="300"/>
      <c r="X315" s="299"/>
      <c r="Y315" s="299"/>
      <c r="Z315" s="299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299"/>
      <c r="AM315" s="299"/>
      <c r="AN315" s="299"/>
      <c r="AO315" s="299"/>
      <c r="AP315" s="299"/>
      <c r="AQ315" s="299"/>
      <c r="AR315" s="299"/>
      <c r="AS315" s="299"/>
      <c r="AT315" s="299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300"/>
      <c r="V316" s="300"/>
      <c r="W316" s="300"/>
      <c r="X316" s="299"/>
      <c r="Y316" s="299"/>
      <c r="Z316" s="299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299"/>
      <c r="AM316" s="299"/>
      <c r="AN316" s="299"/>
      <c r="AO316" s="299"/>
      <c r="AP316" s="299"/>
      <c r="AQ316" s="299"/>
      <c r="AR316" s="299"/>
      <c r="AS316" s="299"/>
      <c r="AT316" s="299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300"/>
      <c r="V317" s="300"/>
      <c r="W317" s="300"/>
      <c r="X317" s="299"/>
      <c r="Y317" s="299"/>
      <c r="Z317" s="299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299"/>
      <c r="AM317" s="299"/>
      <c r="AN317" s="299"/>
      <c r="AO317" s="299"/>
      <c r="AP317" s="299"/>
      <c r="AQ317" s="299"/>
      <c r="AR317" s="299"/>
      <c r="AS317" s="299"/>
      <c r="AT317" s="299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300"/>
      <c r="V318" s="300"/>
      <c r="W318" s="300"/>
      <c r="X318" s="299"/>
      <c r="Y318" s="299"/>
      <c r="Z318" s="299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299"/>
      <c r="AM318" s="299"/>
      <c r="AN318" s="299"/>
      <c r="AO318" s="299"/>
      <c r="AP318" s="299"/>
      <c r="AQ318" s="299"/>
      <c r="AR318" s="299"/>
      <c r="AS318" s="299"/>
      <c r="AT318" s="299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300"/>
      <c r="V319" s="300"/>
      <c r="W319" s="300"/>
      <c r="X319" s="299"/>
      <c r="Y319" s="299"/>
      <c r="Z319" s="299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299"/>
      <c r="AM319" s="299"/>
      <c r="AN319" s="299"/>
      <c r="AO319" s="299"/>
      <c r="AP319" s="299"/>
      <c r="AQ319" s="299"/>
      <c r="AR319" s="299"/>
      <c r="AS319" s="299"/>
      <c r="AT319" s="299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300"/>
      <c r="V320" s="300"/>
      <c r="W320" s="300"/>
      <c r="X320" s="299"/>
      <c r="Y320" s="299"/>
      <c r="Z320" s="299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299"/>
      <c r="AM320" s="299"/>
      <c r="AN320" s="299"/>
      <c r="AO320" s="299"/>
      <c r="AP320" s="299"/>
      <c r="AQ320" s="299"/>
      <c r="AR320" s="299"/>
      <c r="AS320" s="299"/>
      <c r="AT320" s="299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300"/>
      <c r="V321" s="300"/>
      <c r="W321" s="300"/>
      <c r="X321" s="299"/>
      <c r="Y321" s="299"/>
      <c r="Z321" s="299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299"/>
      <c r="AM321" s="299"/>
      <c r="AN321" s="299"/>
      <c r="AO321" s="299"/>
      <c r="AP321" s="299"/>
      <c r="AQ321" s="299"/>
      <c r="AR321" s="299"/>
      <c r="AS321" s="299"/>
      <c r="AT321" s="299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300"/>
      <c r="V322" s="300"/>
      <c r="W322" s="300"/>
      <c r="X322" s="299"/>
      <c r="Y322" s="299"/>
      <c r="Z322" s="299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299"/>
      <c r="AM322" s="299"/>
      <c r="AN322" s="299"/>
      <c r="AO322" s="299"/>
      <c r="AP322" s="299"/>
      <c r="AQ322" s="299"/>
      <c r="AR322" s="299"/>
      <c r="AS322" s="299"/>
      <c r="AT322" s="299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300"/>
      <c r="V323" s="300"/>
      <c r="W323" s="300"/>
      <c r="X323" s="299"/>
      <c r="Y323" s="299"/>
      <c r="Z323" s="299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299"/>
      <c r="AM323" s="299"/>
      <c r="AN323" s="299"/>
      <c r="AO323" s="299"/>
      <c r="AP323" s="299"/>
      <c r="AQ323" s="299"/>
      <c r="AR323" s="299"/>
      <c r="AS323" s="299"/>
      <c r="AT323" s="299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300"/>
      <c r="V324" s="300"/>
      <c r="W324" s="300"/>
      <c r="X324" s="299"/>
      <c r="Y324" s="299"/>
      <c r="Z324" s="299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299"/>
      <c r="AM324" s="299"/>
      <c r="AN324" s="299"/>
      <c r="AO324" s="299"/>
      <c r="AP324" s="299"/>
      <c r="AQ324" s="299"/>
      <c r="AR324" s="299"/>
      <c r="AS324" s="299"/>
      <c r="AT324" s="299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300"/>
      <c r="V325" s="300"/>
      <c r="W325" s="300"/>
      <c r="X325" s="299"/>
      <c r="Y325" s="299"/>
      <c r="Z325" s="299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299"/>
      <c r="AM325" s="299"/>
      <c r="AN325" s="299"/>
      <c r="AO325" s="299"/>
      <c r="AP325" s="299"/>
      <c r="AQ325" s="299"/>
      <c r="AR325" s="299"/>
      <c r="AS325" s="299"/>
      <c r="AT325" s="299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300"/>
      <c r="V326" s="300"/>
      <c r="W326" s="300"/>
      <c r="X326" s="299"/>
      <c r="Y326" s="299"/>
      <c r="Z326" s="299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299"/>
      <c r="AM326" s="299"/>
      <c r="AN326" s="299"/>
      <c r="AO326" s="299"/>
      <c r="AP326" s="299"/>
      <c r="AQ326" s="299"/>
      <c r="AR326" s="299"/>
      <c r="AS326" s="299"/>
      <c r="AT326" s="299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300"/>
      <c r="V327" s="300"/>
      <c r="W327" s="300"/>
      <c r="X327" s="299"/>
      <c r="Y327" s="299"/>
      <c r="Z327" s="299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299"/>
      <c r="AM327" s="299"/>
      <c r="AN327" s="299"/>
      <c r="AO327" s="299"/>
      <c r="AP327" s="299"/>
      <c r="AQ327" s="299"/>
      <c r="AR327" s="299"/>
      <c r="AS327" s="299"/>
      <c r="AT327" s="299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300"/>
      <c r="V328" s="300"/>
      <c r="W328" s="300"/>
      <c r="X328" s="299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299"/>
      <c r="AM328" s="299"/>
      <c r="AN328" s="299"/>
      <c r="AO328" s="299"/>
      <c r="AP328" s="299"/>
      <c r="AQ328" s="299"/>
      <c r="AR328" s="299"/>
      <c r="AS328" s="299"/>
      <c r="AT328" s="299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300"/>
      <c r="V329" s="300"/>
      <c r="W329" s="300"/>
      <c r="X329" s="299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299"/>
      <c r="AM329" s="299"/>
      <c r="AN329" s="299"/>
      <c r="AO329" s="299"/>
      <c r="AP329" s="299"/>
      <c r="AQ329" s="299"/>
      <c r="AR329" s="299"/>
      <c r="AS329" s="299"/>
      <c r="AT329" s="299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300"/>
      <c r="V330" s="300"/>
      <c r="W330" s="300"/>
      <c r="X330" s="299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299"/>
      <c r="AM330" s="299"/>
      <c r="AN330" s="299"/>
      <c r="AO330" s="299"/>
      <c r="AP330" s="299"/>
      <c r="AQ330" s="299"/>
      <c r="AR330" s="299"/>
      <c r="AS330" s="299"/>
      <c r="AT330" s="299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300"/>
      <c r="V331" s="300"/>
      <c r="W331" s="300"/>
      <c r="X331" s="299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299"/>
      <c r="AM331" s="299"/>
      <c r="AN331" s="299"/>
      <c r="AO331" s="299"/>
      <c r="AP331" s="299"/>
      <c r="AQ331" s="299"/>
      <c r="AR331" s="299"/>
      <c r="AS331" s="299"/>
      <c r="AT331" s="299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300"/>
      <c r="V332" s="300"/>
      <c r="W332" s="300"/>
      <c r="X332" s="299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299"/>
      <c r="AM332" s="299"/>
      <c r="AN332" s="299"/>
      <c r="AO332" s="299"/>
      <c r="AP332" s="299"/>
      <c r="AQ332" s="299"/>
      <c r="AR332" s="299"/>
      <c r="AS332" s="299"/>
      <c r="AT332" s="299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300"/>
      <c r="V333" s="300"/>
      <c r="W333" s="300"/>
      <c r="X333" s="299"/>
      <c r="Y333" s="299"/>
      <c r="Z333" s="299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299"/>
      <c r="AM333" s="299"/>
      <c r="AN333" s="299"/>
      <c r="AO333" s="299"/>
      <c r="AP333" s="299"/>
      <c r="AQ333" s="299"/>
      <c r="AR333" s="299"/>
      <c r="AS333" s="299"/>
      <c r="AT333" s="299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300"/>
      <c r="V334" s="300"/>
      <c r="W334" s="300"/>
      <c r="X334" s="299"/>
      <c r="Y334" s="299"/>
      <c r="Z334" s="299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299"/>
      <c r="AM334" s="299"/>
      <c r="AN334" s="299"/>
      <c r="AO334" s="299"/>
      <c r="AP334" s="299"/>
      <c r="AQ334" s="299"/>
      <c r="AR334" s="299"/>
      <c r="AS334" s="299"/>
      <c r="AT334" s="299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300"/>
      <c r="V335" s="300"/>
      <c r="W335" s="300"/>
      <c r="X335" s="299"/>
      <c r="Y335" s="299"/>
      <c r="Z335" s="299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299"/>
      <c r="AM335" s="299"/>
      <c r="AN335" s="299"/>
      <c r="AO335" s="299"/>
      <c r="AP335" s="299"/>
      <c r="AQ335" s="299"/>
      <c r="AR335" s="299"/>
      <c r="AS335" s="299"/>
      <c r="AT335" s="299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300"/>
      <c r="V336" s="300"/>
      <c r="W336" s="300"/>
      <c r="X336" s="299"/>
      <c r="Y336" s="299"/>
      <c r="Z336" s="299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299"/>
      <c r="AM336" s="299"/>
      <c r="AN336" s="299"/>
      <c r="AO336" s="299"/>
      <c r="AP336" s="299"/>
      <c r="AQ336" s="299"/>
      <c r="AR336" s="299"/>
      <c r="AS336" s="299"/>
      <c r="AT336" s="299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300"/>
      <c r="V337" s="300"/>
      <c r="W337" s="300"/>
      <c r="X337" s="299"/>
      <c r="Y337" s="299"/>
      <c r="Z337" s="299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299"/>
      <c r="AM337" s="299"/>
      <c r="AN337" s="299"/>
      <c r="AO337" s="299"/>
      <c r="AP337" s="299"/>
      <c r="AQ337" s="299"/>
      <c r="AR337" s="299"/>
      <c r="AS337" s="299"/>
      <c r="AT337" s="299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300"/>
      <c r="V338" s="300"/>
      <c r="W338" s="300"/>
      <c r="X338" s="299"/>
      <c r="Y338" s="299"/>
      <c r="Z338" s="299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299"/>
      <c r="AM338" s="299"/>
      <c r="AN338" s="299"/>
      <c r="AO338" s="299"/>
      <c r="AP338" s="299"/>
      <c r="AQ338" s="299"/>
      <c r="AR338" s="299"/>
      <c r="AS338" s="299"/>
      <c r="AT338" s="299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300"/>
      <c r="V339" s="300"/>
      <c r="W339" s="300"/>
      <c r="X339" s="299"/>
      <c r="Y339" s="299"/>
      <c r="Z339" s="299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299"/>
      <c r="AM339" s="299"/>
      <c r="AN339" s="299"/>
      <c r="AO339" s="299"/>
      <c r="AP339" s="299"/>
      <c r="AQ339" s="299"/>
      <c r="AR339" s="299"/>
      <c r="AS339" s="299"/>
      <c r="AT339" s="299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300"/>
      <c r="V340" s="300"/>
      <c r="W340" s="300"/>
      <c r="X340" s="299"/>
      <c r="Y340" s="299"/>
      <c r="Z340" s="299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299"/>
      <c r="AM340" s="299"/>
      <c r="AN340" s="299"/>
      <c r="AO340" s="299"/>
      <c r="AP340" s="299"/>
      <c r="AQ340" s="299"/>
      <c r="AR340" s="299"/>
      <c r="AS340" s="299"/>
      <c r="AT340" s="299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300"/>
      <c r="V341" s="300"/>
      <c r="W341" s="300"/>
      <c r="X341" s="299"/>
      <c r="Y341" s="299"/>
      <c r="Z341" s="299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299"/>
      <c r="AM341" s="299"/>
      <c r="AN341" s="299"/>
      <c r="AO341" s="299"/>
      <c r="AP341" s="299"/>
      <c r="AQ341" s="299"/>
      <c r="AR341" s="299"/>
      <c r="AS341" s="299"/>
      <c r="AT341" s="299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300"/>
      <c r="V342" s="300"/>
      <c r="W342" s="300"/>
      <c r="X342" s="299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299"/>
      <c r="AM342" s="299"/>
      <c r="AN342" s="299"/>
      <c r="AO342" s="299"/>
      <c r="AP342" s="299"/>
      <c r="AQ342" s="299"/>
      <c r="AR342" s="299"/>
      <c r="AS342" s="299"/>
      <c r="AT342" s="299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300"/>
      <c r="V343" s="300"/>
      <c r="W343" s="300"/>
      <c r="X343" s="299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299"/>
      <c r="AM343" s="299"/>
      <c r="AN343" s="299"/>
      <c r="AO343" s="299"/>
      <c r="AP343" s="299"/>
      <c r="AQ343" s="299"/>
      <c r="AR343" s="299"/>
      <c r="AS343" s="299"/>
      <c r="AT343" s="299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300"/>
      <c r="V344" s="300"/>
      <c r="W344" s="300"/>
      <c r="X344" s="299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299"/>
      <c r="AM344" s="299"/>
      <c r="AN344" s="299"/>
      <c r="AO344" s="299"/>
      <c r="AP344" s="299"/>
      <c r="AQ344" s="299"/>
      <c r="AR344" s="299"/>
      <c r="AS344" s="299"/>
      <c r="AT344" s="299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300"/>
      <c r="V345" s="300"/>
      <c r="W345" s="300"/>
      <c r="X345" s="299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299"/>
      <c r="AM345" s="299"/>
      <c r="AN345" s="299"/>
      <c r="AO345" s="299"/>
      <c r="AP345" s="299"/>
      <c r="AQ345" s="299"/>
      <c r="AR345" s="299"/>
      <c r="AS345" s="299"/>
      <c r="AT345" s="299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300"/>
      <c r="V346" s="300"/>
      <c r="W346" s="300"/>
      <c r="X346" s="299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299"/>
      <c r="AM346" s="299"/>
      <c r="AN346" s="299"/>
      <c r="AO346" s="299"/>
      <c r="AP346" s="299"/>
      <c r="AQ346" s="299"/>
      <c r="AR346" s="299"/>
      <c r="AS346" s="299"/>
      <c r="AT346" s="299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300"/>
      <c r="V347" s="300"/>
      <c r="W347" s="300"/>
      <c r="X347" s="299"/>
      <c r="Y347" s="299"/>
      <c r="Z347" s="299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299"/>
      <c r="AM347" s="299"/>
      <c r="AN347" s="299"/>
      <c r="AO347" s="299"/>
      <c r="AP347" s="299"/>
      <c r="AQ347" s="299"/>
      <c r="AR347" s="299"/>
      <c r="AS347" s="299"/>
      <c r="AT347" s="299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300"/>
      <c r="V348" s="300"/>
      <c r="W348" s="300"/>
      <c r="X348" s="299"/>
      <c r="Y348" s="299"/>
      <c r="Z348" s="299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299"/>
      <c r="AM348" s="299"/>
      <c r="AN348" s="299"/>
      <c r="AO348" s="299"/>
      <c r="AP348" s="299"/>
      <c r="AQ348" s="299"/>
      <c r="AR348" s="299"/>
      <c r="AS348" s="299"/>
      <c r="AT348" s="299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300"/>
      <c r="V349" s="300"/>
      <c r="W349" s="300"/>
      <c r="X349" s="299"/>
      <c r="Y349" s="299"/>
      <c r="Z349" s="299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299"/>
      <c r="AM349" s="299"/>
      <c r="AN349" s="299"/>
      <c r="AO349" s="299"/>
      <c r="AP349" s="299"/>
      <c r="AQ349" s="299"/>
      <c r="AR349" s="299"/>
      <c r="AS349" s="299"/>
      <c r="AT349" s="299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300"/>
      <c r="V350" s="300"/>
      <c r="W350" s="300"/>
      <c r="X350" s="299"/>
      <c r="Y350" s="299"/>
      <c r="Z350" s="299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299"/>
      <c r="AM350" s="299"/>
      <c r="AN350" s="299"/>
      <c r="AO350" s="299"/>
      <c r="AP350" s="299"/>
      <c r="AQ350" s="299"/>
      <c r="AR350" s="299"/>
      <c r="AS350" s="299"/>
      <c r="AT350" s="299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300"/>
      <c r="V351" s="300"/>
      <c r="W351" s="300"/>
      <c r="X351" s="299"/>
      <c r="Y351" s="299"/>
      <c r="Z351" s="299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299"/>
      <c r="AM351" s="299"/>
      <c r="AN351" s="299"/>
      <c r="AO351" s="299"/>
      <c r="AP351" s="299"/>
      <c r="AQ351" s="299"/>
      <c r="AR351" s="299"/>
      <c r="AS351" s="299"/>
      <c r="AT351" s="299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300"/>
      <c r="V352" s="300"/>
      <c r="W352" s="300"/>
      <c r="X352" s="299"/>
      <c r="Y352" s="299"/>
      <c r="Z352" s="299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299"/>
      <c r="AM352" s="299"/>
      <c r="AN352" s="299"/>
      <c r="AO352" s="299"/>
      <c r="AP352" s="299"/>
      <c r="AQ352" s="299"/>
      <c r="AR352" s="299"/>
      <c r="AS352" s="299"/>
      <c r="AT352" s="299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300"/>
      <c r="V353" s="300"/>
      <c r="W353" s="300"/>
      <c r="X353" s="299"/>
      <c r="Y353" s="299"/>
      <c r="Z353" s="299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299"/>
      <c r="AM353" s="299"/>
      <c r="AN353" s="299"/>
      <c r="AO353" s="299"/>
      <c r="AP353" s="299"/>
      <c r="AQ353" s="299"/>
      <c r="AR353" s="299"/>
      <c r="AS353" s="299"/>
      <c r="AT353" s="299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300"/>
      <c r="V354" s="300"/>
      <c r="W354" s="300"/>
      <c r="X354" s="299"/>
      <c r="Y354" s="299"/>
      <c r="Z354" s="299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299"/>
      <c r="AM354" s="299"/>
      <c r="AN354" s="299"/>
      <c r="AO354" s="299"/>
      <c r="AP354" s="299"/>
      <c r="AQ354" s="299"/>
      <c r="AR354" s="299"/>
      <c r="AS354" s="299"/>
      <c r="AT354" s="299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300"/>
      <c r="V355" s="300"/>
      <c r="W355" s="300"/>
      <c r="X355" s="299"/>
      <c r="Y355" s="299"/>
      <c r="Z355" s="299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299"/>
      <c r="AM355" s="299"/>
      <c r="AN355" s="299"/>
      <c r="AO355" s="299"/>
      <c r="AP355" s="299"/>
      <c r="AQ355" s="299"/>
      <c r="AR355" s="299"/>
      <c r="AS355" s="299"/>
      <c r="AT355" s="299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300"/>
      <c r="V356" s="300"/>
      <c r="W356" s="300"/>
      <c r="X356" s="299"/>
      <c r="Y356" s="299"/>
      <c r="Z356" s="299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299"/>
      <c r="AM356" s="299"/>
      <c r="AN356" s="299"/>
      <c r="AO356" s="299"/>
      <c r="AP356" s="299"/>
      <c r="AQ356" s="299"/>
      <c r="AR356" s="299"/>
      <c r="AS356" s="299"/>
      <c r="AT356" s="299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300"/>
      <c r="V357" s="300"/>
      <c r="W357" s="300"/>
      <c r="X357" s="299"/>
      <c r="Y357" s="299"/>
      <c r="Z357" s="299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299"/>
      <c r="AM357" s="299"/>
      <c r="AN357" s="299"/>
      <c r="AO357" s="299"/>
      <c r="AP357" s="299"/>
      <c r="AQ357" s="299"/>
      <c r="AR357" s="299"/>
      <c r="AS357" s="299"/>
      <c r="AT357" s="299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300"/>
      <c r="V358" s="300"/>
      <c r="W358" s="300"/>
      <c r="X358" s="299"/>
      <c r="Y358" s="299"/>
      <c r="Z358" s="299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299"/>
      <c r="AM358" s="299"/>
      <c r="AN358" s="299"/>
      <c r="AO358" s="299"/>
      <c r="AP358" s="299"/>
      <c r="AQ358" s="299"/>
      <c r="AR358" s="299"/>
      <c r="AS358" s="299"/>
      <c r="AT358" s="299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300"/>
      <c r="V359" s="300"/>
      <c r="W359" s="300"/>
      <c r="X359" s="299"/>
      <c r="Y359" s="299"/>
      <c r="Z359" s="299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299"/>
      <c r="AM359" s="299"/>
      <c r="AN359" s="299"/>
      <c r="AO359" s="299"/>
      <c r="AP359" s="299"/>
      <c r="AQ359" s="299"/>
      <c r="AR359" s="299"/>
      <c r="AS359" s="299"/>
      <c r="AT359" s="299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300"/>
      <c r="V360" s="300"/>
      <c r="W360" s="300"/>
      <c r="X360" s="299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299"/>
      <c r="AM360" s="299"/>
      <c r="AN360" s="299"/>
      <c r="AO360" s="299"/>
      <c r="AP360" s="299"/>
      <c r="AQ360" s="299"/>
      <c r="AR360" s="299"/>
      <c r="AS360" s="299"/>
      <c r="AT360" s="299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300"/>
      <c r="V361" s="300"/>
      <c r="W361" s="300"/>
      <c r="X361" s="299"/>
      <c r="Y361" s="299"/>
      <c r="Z361" s="299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299"/>
      <c r="AM361" s="299"/>
      <c r="AN361" s="299"/>
      <c r="AO361" s="299"/>
      <c r="AP361" s="299"/>
      <c r="AQ361" s="299"/>
      <c r="AR361" s="299"/>
      <c r="AS361" s="299"/>
      <c r="AT361" s="299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300"/>
      <c r="V362" s="300"/>
      <c r="W362" s="300"/>
      <c r="X362" s="299"/>
      <c r="Y362" s="299"/>
      <c r="Z362" s="299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299"/>
      <c r="AM362" s="299"/>
      <c r="AN362" s="299"/>
      <c r="AO362" s="299"/>
      <c r="AP362" s="299"/>
      <c r="AQ362" s="299"/>
      <c r="AR362" s="299"/>
      <c r="AS362" s="299"/>
      <c r="AT362" s="299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300"/>
      <c r="V363" s="300"/>
      <c r="W363" s="300"/>
      <c r="X363" s="299"/>
      <c r="Y363" s="299"/>
      <c r="Z363" s="299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299"/>
      <c r="AM363" s="299"/>
      <c r="AN363" s="299"/>
      <c r="AO363" s="299"/>
      <c r="AP363" s="299"/>
      <c r="AQ363" s="299"/>
      <c r="AR363" s="299"/>
      <c r="AS363" s="299"/>
      <c r="AT363" s="299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300"/>
      <c r="V364" s="300"/>
      <c r="W364" s="300"/>
      <c r="X364" s="299"/>
      <c r="Y364" s="299"/>
      <c r="Z364" s="299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299"/>
      <c r="AM364" s="299"/>
      <c r="AN364" s="299"/>
      <c r="AO364" s="299"/>
      <c r="AP364" s="299"/>
      <c r="AQ364" s="299"/>
      <c r="AR364" s="299"/>
      <c r="AS364" s="299"/>
      <c r="AT364" s="299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300"/>
      <c r="V365" s="300"/>
      <c r="W365" s="300"/>
      <c r="X365" s="299"/>
      <c r="Y365" s="299"/>
      <c r="Z365" s="299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299"/>
      <c r="AM365" s="299"/>
      <c r="AN365" s="299"/>
      <c r="AO365" s="299"/>
      <c r="AP365" s="299"/>
      <c r="AQ365" s="299"/>
      <c r="AR365" s="299"/>
      <c r="AS365" s="299"/>
      <c r="AT365" s="299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300"/>
      <c r="V366" s="300"/>
      <c r="W366" s="300"/>
      <c r="X366" s="299"/>
      <c r="Y366" s="299"/>
      <c r="Z366" s="299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299"/>
      <c r="AM366" s="299"/>
      <c r="AN366" s="299"/>
      <c r="AO366" s="299"/>
      <c r="AP366" s="299"/>
      <c r="AQ366" s="299"/>
      <c r="AR366" s="299"/>
      <c r="AS366" s="299"/>
      <c r="AT366" s="299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300"/>
      <c r="V367" s="300"/>
      <c r="W367" s="300"/>
      <c r="X367" s="299"/>
      <c r="Y367" s="299"/>
      <c r="Z367" s="299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299"/>
      <c r="AM367" s="299"/>
      <c r="AN367" s="299"/>
      <c r="AO367" s="299"/>
      <c r="AP367" s="299"/>
      <c r="AQ367" s="299"/>
      <c r="AR367" s="299"/>
      <c r="AS367" s="299"/>
      <c r="AT367" s="299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300"/>
      <c r="V368" s="300"/>
      <c r="W368" s="300"/>
      <c r="X368" s="299"/>
      <c r="Y368" s="299"/>
      <c r="Z368" s="299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299"/>
      <c r="AM368" s="299"/>
      <c r="AN368" s="299"/>
      <c r="AO368" s="299"/>
      <c r="AP368" s="299"/>
      <c r="AQ368" s="299"/>
      <c r="AR368" s="299"/>
      <c r="AS368" s="299"/>
      <c r="AT368" s="299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300"/>
      <c r="V369" s="300"/>
      <c r="W369" s="300"/>
      <c r="X369" s="299"/>
      <c r="Y369" s="299"/>
      <c r="Z369" s="299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299"/>
      <c r="AM369" s="299"/>
      <c r="AN369" s="299"/>
      <c r="AO369" s="299"/>
      <c r="AP369" s="299"/>
      <c r="AQ369" s="299"/>
      <c r="AR369" s="299"/>
      <c r="AS369" s="299"/>
      <c r="AT369" s="299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300"/>
      <c r="V370" s="300"/>
      <c r="W370" s="300"/>
      <c r="X370" s="299"/>
      <c r="Y370" s="299"/>
      <c r="Z370" s="299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299"/>
      <c r="AM370" s="299"/>
      <c r="AN370" s="299"/>
      <c r="AO370" s="299"/>
      <c r="AP370" s="299"/>
      <c r="AQ370" s="299"/>
      <c r="AR370" s="299"/>
      <c r="AS370" s="299"/>
      <c r="AT370" s="299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300"/>
      <c r="V371" s="300"/>
      <c r="W371" s="300"/>
      <c r="X371" s="299"/>
      <c r="Y371" s="299"/>
      <c r="Z371" s="299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299"/>
      <c r="AM371" s="299"/>
      <c r="AN371" s="299"/>
      <c r="AO371" s="299"/>
      <c r="AP371" s="299"/>
      <c r="AQ371" s="299"/>
      <c r="AR371" s="299"/>
      <c r="AS371" s="299"/>
      <c r="AT371" s="299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300"/>
      <c r="V372" s="300"/>
      <c r="W372" s="300"/>
      <c r="X372" s="299"/>
      <c r="Y372" s="299"/>
      <c r="Z372" s="299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299"/>
      <c r="AM372" s="299"/>
      <c r="AN372" s="299"/>
      <c r="AO372" s="299"/>
      <c r="AP372" s="299"/>
      <c r="AQ372" s="299"/>
      <c r="AR372" s="299"/>
      <c r="AS372" s="299"/>
      <c r="AT372" s="299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300"/>
      <c r="V373" s="300"/>
      <c r="W373" s="300"/>
      <c r="X373" s="299"/>
      <c r="Y373" s="299"/>
      <c r="Z373" s="299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299"/>
      <c r="AM373" s="299"/>
      <c r="AN373" s="299"/>
      <c r="AO373" s="299"/>
      <c r="AP373" s="299"/>
      <c r="AQ373" s="299"/>
      <c r="AR373" s="299"/>
      <c r="AS373" s="299"/>
      <c r="AT373" s="299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300"/>
      <c r="V374" s="300"/>
      <c r="W374" s="300"/>
      <c r="X374" s="299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299"/>
      <c r="AM374" s="299"/>
      <c r="AN374" s="299"/>
      <c r="AO374" s="299"/>
      <c r="AP374" s="299"/>
      <c r="AQ374" s="299"/>
      <c r="AR374" s="299"/>
      <c r="AS374" s="299"/>
      <c r="AT374" s="299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300"/>
      <c r="V375" s="300"/>
      <c r="W375" s="300"/>
      <c r="X375" s="299"/>
      <c r="Y375" s="299"/>
      <c r="Z375" s="299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299"/>
      <c r="AM375" s="299"/>
      <c r="AN375" s="299"/>
      <c r="AO375" s="299"/>
      <c r="AP375" s="299"/>
      <c r="AQ375" s="299"/>
      <c r="AR375" s="299"/>
      <c r="AS375" s="299"/>
      <c r="AT375" s="299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300"/>
      <c r="V376" s="300"/>
      <c r="W376" s="300"/>
      <c r="X376" s="299"/>
      <c r="Y376" s="299"/>
      <c r="Z376" s="299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299"/>
      <c r="AM376" s="299"/>
      <c r="AN376" s="299"/>
      <c r="AO376" s="299"/>
      <c r="AP376" s="299"/>
      <c r="AQ376" s="299"/>
      <c r="AR376" s="299"/>
      <c r="AS376" s="299"/>
      <c r="AT376" s="299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300"/>
      <c r="V377" s="300"/>
      <c r="W377" s="300"/>
      <c r="X377" s="299"/>
      <c r="Y377" s="299"/>
      <c r="Z377" s="299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299"/>
      <c r="AM377" s="299"/>
      <c r="AN377" s="299"/>
      <c r="AO377" s="299"/>
      <c r="AP377" s="299"/>
      <c r="AQ377" s="299"/>
      <c r="AR377" s="299"/>
      <c r="AS377" s="299"/>
      <c r="AT377" s="299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300"/>
      <c r="V378" s="300"/>
      <c r="W378" s="300"/>
      <c r="X378" s="299"/>
      <c r="Y378" s="299"/>
      <c r="Z378" s="299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299"/>
      <c r="AM378" s="299"/>
      <c r="AN378" s="299"/>
      <c r="AO378" s="299"/>
      <c r="AP378" s="299"/>
      <c r="AQ378" s="299"/>
      <c r="AR378" s="299"/>
      <c r="AS378" s="299"/>
      <c r="AT378" s="299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300"/>
      <c r="V379" s="300"/>
      <c r="W379" s="300"/>
      <c r="X379" s="299"/>
      <c r="Y379" s="299"/>
      <c r="Z379" s="299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299"/>
      <c r="AM379" s="299"/>
      <c r="AN379" s="299"/>
      <c r="AO379" s="299"/>
      <c r="AP379" s="299"/>
      <c r="AQ379" s="299"/>
      <c r="AR379" s="299"/>
      <c r="AS379" s="299"/>
      <c r="AT379" s="299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300"/>
      <c r="V380" s="300"/>
      <c r="W380" s="300"/>
      <c r="X380" s="299"/>
      <c r="Y380" s="299"/>
      <c r="Z380" s="299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299"/>
      <c r="AM380" s="299"/>
      <c r="AN380" s="299"/>
      <c r="AO380" s="299"/>
      <c r="AP380" s="299"/>
      <c r="AQ380" s="299"/>
      <c r="AR380" s="299"/>
      <c r="AS380" s="299"/>
      <c r="AT380" s="299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300"/>
      <c r="V381" s="300"/>
      <c r="W381" s="300"/>
      <c r="X381" s="299"/>
      <c r="Y381" s="299"/>
      <c r="Z381" s="299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299"/>
      <c r="AM381" s="299"/>
      <c r="AN381" s="299"/>
      <c r="AO381" s="299"/>
      <c r="AP381" s="299"/>
      <c r="AQ381" s="299"/>
      <c r="AR381" s="299"/>
      <c r="AS381" s="299"/>
      <c r="AT381" s="299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300"/>
      <c r="V382" s="300"/>
      <c r="W382" s="300"/>
      <c r="X382" s="299"/>
      <c r="Y382" s="299"/>
      <c r="Z382" s="299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299"/>
      <c r="AM382" s="299"/>
      <c r="AN382" s="299"/>
      <c r="AO382" s="299"/>
      <c r="AP382" s="299"/>
      <c r="AQ382" s="299"/>
      <c r="AR382" s="299"/>
      <c r="AS382" s="299"/>
      <c r="AT382" s="299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300"/>
      <c r="V383" s="300"/>
      <c r="W383" s="300"/>
      <c r="X383" s="299"/>
      <c r="Y383" s="299"/>
      <c r="Z383" s="299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299"/>
      <c r="AM383" s="299"/>
      <c r="AN383" s="299"/>
      <c r="AO383" s="299"/>
      <c r="AP383" s="299"/>
      <c r="AQ383" s="299"/>
      <c r="AR383" s="299"/>
      <c r="AS383" s="299"/>
      <c r="AT383" s="299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300"/>
      <c r="V384" s="300"/>
      <c r="W384" s="300"/>
      <c r="X384" s="299"/>
      <c r="Y384" s="299"/>
      <c r="Z384" s="299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299"/>
      <c r="AM384" s="299"/>
      <c r="AN384" s="299"/>
      <c r="AO384" s="299"/>
      <c r="AP384" s="299"/>
      <c r="AQ384" s="299"/>
      <c r="AR384" s="299"/>
      <c r="AS384" s="299"/>
      <c r="AT384" s="299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300"/>
      <c r="V385" s="300"/>
      <c r="W385" s="300"/>
      <c r="X385" s="299"/>
      <c r="Y385" s="299"/>
      <c r="Z385" s="299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299"/>
      <c r="AM385" s="299"/>
      <c r="AN385" s="299"/>
      <c r="AO385" s="299"/>
      <c r="AP385" s="299"/>
      <c r="AQ385" s="299"/>
      <c r="AR385" s="299"/>
      <c r="AS385" s="299"/>
      <c r="AT385" s="299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300"/>
      <c r="V386" s="300"/>
      <c r="W386" s="300"/>
      <c r="X386" s="299"/>
      <c r="Y386" s="299"/>
      <c r="Z386" s="299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299"/>
      <c r="AM386" s="299"/>
      <c r="AN386" s="299"/>
      <c r="AO386" s="299"/>
      <c r="AP386" s="299"/>
      <c r="AQ386" s="299"/>
      <c r="AR386" s="299"/>
      <c r="AS386" s="299"/>
      <c r="AT386" s="299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300"/>
      <c r="V387" s="300"/>
      <c r="W387" s="300"/>
      <c r="X387" s="299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299"/>
      <c r="AM387" s="299"/>
      <c r="AN387" s="299"/>
      <c r="AO387" s="299"/>
      <c r="AP387" s="299"/>
      <c r="AQ387" s="299"/>
      <c r="AR387" s="299"/>
      <c r="AS387" s="299"/>
      <c r="AT387" s="299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300"/>
      <c r="V388" s="300"/>
      <c r="W388" s="300"/>
      <c r="X388" s="299"/>
      <c r="Y388" s="299"/>
      <c r="Z388" s="299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299"/>
      <c r="AM388" s="299"/>
      <c r="AN388" s="299"/>
      <c r="AO388" s="299"/>
      <c r="AP388" s="299"/>
      <c r="AQ388" s="299"/>
      <c r="AR388" s="299"/>
      <c r="AS388" s="299"/>
      <c r="AT388" s="299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300"/>
      <c r="V389" s="300"/>
      <c r="W389" s="300"/>
      <c r="X389" s="299"/>
      <c r="Y389" s="299"/>
      <c r="Z389" s="299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299"/>
      <c r="AM389" s="299"/>
      <c r="AN389" s="299"/>
      <c r="AO389" s="299"/>
      <c r="AP389" s="299"/>
      <c r="AQ389" s="299"/>
      <c r="AR389" s="299"/>
      <c r="AS389" s="299"/>
      <c r="AT389" s="299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300"/>
      <c r="V390" s="300"/>
      <c r="W390" s="300"/>
      <c r="X390" s="299"/>
      <c r="Y390" s="299"/>
      <c r="Z390" s="299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299"/>
      <c r="AM390" s="299"/>
      <c r="AN390" s="299"/>
      <c r="AO390" s="299"/>
      <c r="AP390" s="299"/>
      <c r="AQ390" s="299"/>
      <c r="AR390" s="299"/>
      <c r="AS390" s="299"/>
      <c r="AT390" s="299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300"/>
      <c r="V391" s="300"/>
      <c r="W391" s="300"/>
      <c r="X391" s="299"/>
      <c r="Y391" s="299"/>
      <c r="Z391" s="299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299"/>
      <c r="AM391" s="299"/>
      <c r="AN391" s="299"/>
      <c r="AO391" s="299"/>
      <c r="AP391" s="299"/>
      <c r="AQ391" s="299"/>
      <c r="AR391" s="299"/>
      <c r="AS391" s="299"/>
      <c r="AT391" s="299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300"/>
      <c r="V392" s="300"/>
      <c r="W392" s="300"/>
      <c r="X392" s="299"/>
      <c r="Y392" s="299"/>
      <c r="Z392" s="299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299"/>
      <c r="AM392" s="299"/>
      <c r="AN392" s="299"/>
      <c r="AO392" s="299"/>
      <c r="AP392" s="299"/>
      <c r="AQ392" s="299"/>
      <c r="AR392" s="299"/>
      <c r="AS392" s="299"/>
      <c r="AT392" s="299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300"/>
      <c r="V393" s="300"/>
      <c r="W393" s="300"/>
      <c r="X393" s="299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299"/>
      <c r="AM393" s="299"/>
      <c r="AN393" s="299"/>
      <c r="AO393" s="299"/>
      <c r="AP393" s="299"/>
      <c r="AQ393" s="299"/>
      <c r="AR393" s="299"/>
      <c r="AS393" s="299"/>
      <c r="AT393" s="299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300"/>
      <c r="V394" s="300"/>
      <c r="W394" s="300"/>
      <c r="X394" s="299"/>
      <c r="Y394" s="299"/>
      <c r="Z394" s="299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299"/>
      <c r="AM394" s="299"/>
      <c r="AN394" s="299"/>
      <c r="AO394" s="299"/>
      <c r="AP394" s="299"/>
      <c r="AQ394" s="299"/>
      <c r="AR394" s="299"/>
      <c r="AS394" s="299"/>
      <c r="AT394" s="299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300"/>
      <c r="V395" s="300"/>
      <c r="W395" s="300"/>
      <c r="X395" s="299"/>
      <c r="Y395" s="299"/>
      <c r="Z395" s="299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299"/>
      <c r="AM395" s="299"/>
      <c r="AN395" s="299"/>
      <c r="AO395" s="299"/>
      <c r="AP395" s="299"/>
      <c r="AQ395" s="299"/>
      <c r="AR395" s="299"/>
      <c r="AS395" s="299"/>
      <c r="AT395" s="299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300"/>
      <c r="V396" s="300"/>
      <c r="W396" s="300"/>
      <c r="X396" s="299"/>
      <c r="Y396" s="299"/>
      <c r="Z396" s="299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299"/>
      <c r="AM396" s="299"/>
      <c r="AN396" s="299"/>
      <c r="AO396" s="299"/>
      <c r="AP396" s="299"/>
      <c r="AQ396" s="299"/>
      <c r="AR396" s="299"/>
      <c r="AS396" s="299"/>
      <c r="AT396" s="299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300"/>
      <c r="V397" s="300"/>
      <c r="W397" s="300"/>
      <c r="X397" s="299"/>
      <c r="Y397" s="299"/>
      <c r="Z397" s="299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299"/>
      <c r="AM397" s="299"/>
      <c r="AN397" s="299"/>
      <c r="AO397" s="299"/>
      <c r="AP397" s="299"/>
      <c r="AQ397" s="299"/>
      <c r="AR397" s="299"/>
      <c r="AS397" s="299"/>
      <c r="AT397" s="299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300"/>
      <c r="V398" s="300"/>
      <c r="W398" s="300"/>
      <c r="X398" s="299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299"/>
      <c r="AM398" s="299"/>
      <c r="AN398" s="299"/>
      <c r="AO398" s="299"/>
      <c r="AP398" s="299"/>
      <c r="AQ398" s="299"/>
      <c r="AR398" s="299"/>
      <c r="AS398" s="299"/>
      <c r="AT398" s="299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300"/>
      <c r="V399" s="300"/>
      <c r="W399" s="300"/>
      <c r="X399" s="299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299"/>
      <c r="AM399" s="299"/>
      <c r="AN399" s="299"/>
      <c r="AO399" s="299"/>
      <c r="AP399" s="299"/>
      <c r="AQ399" s="299"/>
      <c r="AR399" s="299"/>
      <c r="AS399" s="299"/>
      <c r="AT399" s="299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300"/>
      <c r="V400" s="300"/>
      <c r="W400" s="300"/>
      <c r="X400" s="299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299"/>
      <c r="AM400" s="299"/>
      <c r="AN400" s="299"/>
      <c r="AO400" s="299"/>
      <c r="AP400" s="299"/>
      <c r="AQ400" s="299"/>
      <c r="AR400" s="299"/>
      <c r="AS400" s="299"/>
      <c r="AT400" s="299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300"/>
      <c r="V401" s="300"/>
      <c r="W401" s="300"/>
      <c r="X401" s="299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299"/>
      <c r="AM401" s="299"/>
      <c r="AN401" s="299"/>
      <c r="AO401" s="299"/>
      <c r="AP401" s="299"/>
      <c r="AQ401" s="299"/>
      <c r="AR401" s="299"/>
      <c r="AS401" s="299"/>
      <c r="AT401" s="299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300"/>
      <c r="V402" s="300"/>
      <c r="W402" s="300"/>
      <c r="X402" s="299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299"/>
      <c r="AM402" s="299"/>
      <c r="AN402" s="299"/>
      <c r="AO402" s="299"/>
      <c r="AP402" s="299"/>
      <c r="AQ402" s="299"/>
      <c r="AR402" s="299"/>
      <c r="AS402" s="299"/>
      <c r="AT402" s="299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300"/>
      <c r="V403" s="300"/>
      <c r="W403" s="300"/>
      <c r="X403" s="299"/>
      <c r="Y403" s="299"/>
      <c r="Z403" s="299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299"/>
      <c r="AM403" s="299"/>
      <c r="AN403" s="299"/>
      <c r="AO403" s="299"/>
      <c r="AP403" s="299"/>
      <c r="AQ403" s="299"/>
      <c r="AR403" s="299"/>
      <c r="AS403" s="299"/>
      <c r="AT403" s="299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300"/>
      <c r="V404" s="300"/>
      <c r="W404" s="300"/>
      <c r="X404" s="299"/>
      <c r="Y404" s="299"/>
      <c r="Z404" s="299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299"/>
      <c r="AM404" s="299"/>
      <c r="AN404" s="299"/>
      <c r="AO404" s="299"/>
      <c r="AP404" s="299"/>
      <c r="AQ404" s="299"/>
      <c r="AR404" s="299"/>
      <c r="AS404" s="299"/>
      <c r="AT404" s="299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300"/>
      <c r="V405" s="300"/>
      <c r="W405" s="300"/>
      <c r="X405" s="299"/>
      <c r="Y405" s="299"/>
      <c r="Z405" s="299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299"/>
      <c r="AM405" s="299"/>
      <c r="AN405" s="299"/>
      <c r="AO405" s="299"/>
      <c r="AP405" s="299"/>
      <c r="AQ405" s="299"/>
      <c r="AR405" s="299"/>
      <c r="AS405" s="299"/>
      <c r="AT405" s="299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300"/>
      <c r="V406" s="300"/>
      <c r="W406" s="300"/>
      <c r="X406" s="299"/>
      <c r="Y406" s="299"/>
      <c r="Z406" s="299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299"/>
      <c r="AM406" s="299"/>
      <c r="AN406" s="299"/>
      <c r="AO406" s="299"/>
      <c r="AP406" s="299"/>
      <c r="AQ406" s="299"/>
      <c r="AR406" s="299"/>
      <c r="AS406" s="299"/>
      <c r="AT406" s="299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300"/>
      <c r="V407" s="300"/>
      <c r="W407" s="300"/>
      <c r="X407" s="299"/>
      <c r="Y407" s="299"/>
      <c r="Z407" s="299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299"/>
      <c r="AM407" s="299"/>
      <c r="AN407" s="299"/>
      <c r="AO407" s="299"/>
      <c r="AP407" s="299"/>
      <c r="AQ407" s="299"/>
      <c r="AR407" s="299"/>
      <c r="AS407" s="299"/>
      <c r="AT407" s="299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300"/>
      <c r="V408" s="300"/>
      <c r="W408" s="300"/>
      <c r="X408" s="299"/>
      <c r="Y408" s="299"/>
      <c r="Z408" s="299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299"/>
      <c r="AM408" s="299"/>
      <c r="AN408" s="299"/>
      <c r="AO408" s="299"/>
      <c r="AP408" s="299"/>
      <c r="AQ408" s="299"/>
      <c r="AR408" s="299"/>
      <c r="AS408" s="299"/>
      <c r="AT408" s="299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300"/>
      <c r="V409" s="300"/>
      <c r="W409" s="300"/>
      <c r="X409" s="299"/>
      <c r="Y409" s="299"/>
      <c r="Z409" s="299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299"/>
      <c r="AM409" s="299"/>
      <c r="AN409" s="299"/>
      <c r="AO409" s="299"/>
      <c r="AP409" s="299"/>
      <c r="AQ409" s="299"/>
      <c r="AR409" s="299"/>
      <c r="AS409" s="299"/>
      <c r="AT409" s="299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300"/>
      <c r="V410" s="300"/>
      <c r="W410" s="300"/>
      <c r="X410" s="299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299"/>
      <c r="AM410" s="299"/>
      <c r="AN410" s="299"/>
      <c r="AO410" s="299"/>
      <c r="AP410" s="299"/>
      <c r="AQ410" s="299"/>
      <c r="AR410" s="299"/>
      <c r="AS410" s="299"/>
      <c r="AT410" s="299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300"/>
      <c r="V411" s="300"/>
      <c r="W411" s="300"/>
      <c r="X411" s="299"/>
      <c r="Y411" s="299"/>
      <c r="Z411" s="299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299"/>
      <c r="AM411" s="299"/>
      <c r="AN411" s="299"/>
      <c r="AO411" s="299"/>
      <c r="AP411" s="299"/>
      <c r="AQ411" s="299"/>
      <c r="AR411" s="299"/>
      <c r="AS411" s="299"/>
      <c r="AT411" s="299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300"/>
      <c r="V412" s="300"/>
      <c r="W412" s="300"/>
      <c r="X412" s="299"/>
      <c r="Y412" s="299"/>
      <c r="Z412" s="299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299"/>
      <c r="AM412" s="299"/>
      <c r="AN412" s="299"/>
      <c r="AO412" s="299"/>
      <c r="AP412" s="299"/>
      <c r="AQ412" s="299"/>
      <c r="AR412" s="299"/>
      <c r="AS412" s="299"/>
      <c r="AT412" s="299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300"/>
      <c r="V413" s="300"/>
      <c r="W413" s="300"/>
      <c r="X413" s="299"/>
      <c r="Y413" s="299"/>
      <c r="Z413" s="299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299"/>
      <c r="AM413" s="299"/>
      <c r="AN413" s="299"/>
      <c r="AO413" s="299"/>
      <c r="AP413" s="299"/>
      <c r="AQ413" s="299"/>
      <c r="AR413" s="299"/>
      <c r="AS413" s="299"/>
      <c r="AT413" s="299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300"/>
      <c r="V414" s="300"/>
      <c r="W414" s="300"/>
      <c r="X414" s="299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299"/>
      <c r="AM414" s="299"/>
      <c r="AN414" s="299"/>
      <c r="AO414" s="299"/>
      <c r="AP414" s="299"/>
      <c r="AQ414" s="299"/>
      <c r="AR414" s="299"/>
      <c r="AS414" s="299"/>
      <c r="AT414" s="299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300"/>
      <c r="V415" s="300"/>
      <c r="W415" s="300"/>
      <c r="X415" s="299"/>
      <c r="Y415" s="299"/>
      <c r="Z415" s="299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299"/>
      <c r="AM415" s="299"/>
      <c r="AN415" s="299"/>
      <c r="AO415" s="299"/>
      <c r="AP415" s="299"/>
      <c r="AQ415" s="299"/>
      <c r="AR415" s="299"/>
      <c r="AS415" s="299"/>
      <c r="AT415" s="299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300"/>
      <c r="V416" s="300"/>
      <c r="W416" s="300"/>
      <c r="X416" s="299"/>
      <c r="Y416" s="299"/>
      <c r="Z416" s="299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299"/>
      <c r="AM416" s="299"/>
      <c r="AN416" s="299"/>
      <c r="AO416" s="299"/>
      <c r="AP416" s="299"/>
      <c r="AQ416" s="299"/>
      <c r="AR416" s="299"/>
      <c r="AS416" s="299"/>
      <c r="AT416" s="299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300"/>
      <c r="V417" s="300"/>
      <c r="W417" s="300"/>
      <c r="X417" s="299"/>
      <c r="Y417" s="299"/>
      <c r="Z417" s="299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299"/>
      <c r="AM417" s="299"/>
      <c r="AN417" s="299"/>
      <c r="AO417" s="299"/>
      <c r="AP417" s="299"/>
      <c r="AQ417" s="299"/>
      <c r="AR417" s="299"/>
      <c r="AS417" s="299"/>
      <c r="AT417" s="299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300"/>
      <c r="V418" s="300"/>
      <c r="W418" s="300"/>
      <c r="X418" s="299"/>
      <c r="Y418" s="299"/>
      <c r="Z418" s="299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299"/>
      <c r="AM418" s="299"/>
      <c r="AN418" s="299"/>
      <c r="AO418" s="299"/>
      <c r="AP418" s="299"/>
      <c r="AQ418" s="299"/>
      <c r="AR418" s="299"/>
      <c r="AS418" s="299"/>
      <c r="AT418" s="299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300"/>
      <c r="V419" s="300"/>
      <c r="W419" s="300"/>
      <c r="X419" s="299"/>
      <c r="Y419" s="299"/>
      <c r="Z419" s="299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299"/>
      <c r="AM419" s="299"/>
      <c r="AN419" s="299"/>
      <c r="AO419" s="299"/>
      <c r="AP419" s="299"/>
      <c r="AQ419" s="299"/>
      <c r="AR419" s="299"/>
      <c r="AS419" s="299"/>
      <c r="AT419" s="299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300"/>
      <c r="V420" s="300"/>
      <c r="W420" s="300"/>
      <c r="X420" s="299"/>
      <c r="Y420" s="299"/>
      <c r="Z420" s="299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299"/>
      <c r="AM420" s="299"/>
      <c r="AN420" s="299"/>
      <c r="AO420" s="299"/>
      <c r="AP420" s="299"/>
      <c r="AQ420" s="299"/>
      <c r="AR420" s="299"/>
      <c r="AS420" s="299"/>
      <c r="AT420" s="299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300"/>
      <c r="V421" s="300"/>
      <c r="W421" s="300"/>
      <c r="X421" s="299"/>
      <c r="Y421" s="299"/>
      <c r="Z421" s="299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299"/>
      <c r="AM421" s="299"/>
      <c r="AN421" s="299"/>
      <c r="AO421" s="299"/>
      <c r="AP421" s="299"/>
      <c r="AQ421" s="299"/>
      <c r="AR421" s="299"/>
      <c r="AS421" s="299"/>
      <c r="AT421" s="299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300"/>
      <c r="V422" s="300"/>
      <c r="W422" s="300"/>
      <c r="X422" s="299"/>
      <c r="Y422" s="299"/>
      <c r="Z422" s="299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299"/>
      <c r="AM422" s="299"/>
      <c r="AN422" s="299"/>
      <c r="AO422" s="299"/>
      <c r="AP422" s="299"/>
      <c r="AQ422" s="299"/>
      <c r="AR422" s="299"/>
      <c r="AS422" s="299"/>
      <c r="AT422" s="299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300"/>
      <c r="V423" s="300"/>
      <c r="W423" s="300"/>
      <c r="X423" s="299"/>
      <c r="Y423" s="299"/>
      <c r="Z423" s="299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299"/>
      <c r="AM423" s="299"/>
      <c r="AN423" s="299"/>
      <c r="AO423" s="299"/>
      <c r="AP423" s="299"/>
      <c r="AQ423" s="299"/>
      <c r="AR423" s="299"/>
      <c r="AS423" s="299"/>
      <c r="AT423" s="299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300"/>
      <c r="V424" s="300"/>
      <c r="W424" s="300"/>
      <c r="X424" s="299"/>
      <c r="Y424" s="299"/>
      <c r="Z424" s="299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299"/>
      <c r="AM424" s="299"/>
      <c r="AN424" s="299"/>
      <c r="AO424" s="299"/>
      <c r="AP424" s="299"/>
      <c r="AQ424" s="299"/>
      <c r="AR424" s="299"/>
      <c r="AS424" s="299"/>
      <c r="AT424" s="299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300"/>
      <c r="V425" s="300"/>
      <c r="W425" s="300"/>
      <c r="X425" s="299"/>
      <c r="Y425" s="299"/>
      <c r="Z425" s="299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299"/>
      <c r="AM425" s="299"/>
      <c r="AN425" s="299"/>
      <c r="AO425" s="299"/>
      <c r="AP425" s="299"/>
      <c r="AQ425" s="299"/>
      <c r="AR425" s="299"/>
      <c r="AS425" s="299"/>
      <c r="AT425" s="299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300"/>
      <c r="V426" s="300"/>
      <c r="W426" s="300"/>
      <c r="X426" s="299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299"/>
      <c r="AM426" s="299"/>
      <c r="AN426" s="299"/>
      <c r="AO426" s="299"/>
      <c r="AP426" s="299"/>
      <c r="AQ426" s="299"/>
      <c r="AR426" s="299"/>
      <c r="AS426" s="299"/>
      <c r="AT426" s="299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300"/>
      <c r="V427" s="300"/>
      <c r="W427" s="300"/>
      <c r="X427" s="299"/>
      <c r="Y427" s="299"/>
      <c r="Z427" s="299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299"/>
      <c r="AM427" s="299"/>
      <c r="AN427" s="299"/>
      <c r="AO427" s="299"/>
      <c r="AP427" s="299"/>
      <c r="AQ427" s="299"/>
      <c r="AR427" s="299"/>
      <c r="AS427" s="299"/>
      <c r="AT427" s="299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300"/>
      <c r="V428" s="300"/>
      <c r="W428" s="300"/>
      <c r="X428" s="299"/>
      <c r="Y428" s="299"/>
      <c r="Z428" s="299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299"/>
      <c r="AM428" s="299"/>
      <c r="AN428" s="299"/>
      <c r="AO428" s="299"/>
      <c r="AP428" s="299"/>
      <c r="AQ428" s="299"/>
      <c r="AR428" s="299"/>
      <c r="AS428" s="299"/>
      <c r="AT428" s="299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300"/>
      <c r="V429" s="300"/>
      <c r="W429" s="300"/>
      <c r="X429" s="299"/>
      <c r="Y429" s="299"/>
      <c r="Z429" s="299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299"/>
      <c r="AM429" s="299"/>
      <c r="AN429" s="299"/>
      <c r="AO429" s="299"/>
      <c r="AP429" s="299"/>
      <c r="AQ429" s="299"/>
      <c r="AR429" s="299"/>
      <c r="AS429" s="299"/>
      <c r="AT429" s="299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300"/>
      <c r="V430" s="300"/>
      <c r="W430" s="300"/>
      <c r="X430" s="299"/>
      <c r="Y430" s="299"/>
      <c r="Z430" s="299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299"/>
      <c r="AM430" s="299"/>
      <c r="AN430" s="299"/>
      <c r="AO430" s="299"/>
      <c r="AP430" s="299"/>
      <c r="AQ430" s="299"/>
      <c r="AR430" s="299"/>
      <c r="AS430" s="299"/>
      <c r="AT430" s="299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300"/>
      <c r="V431" s="300"/>
      <c r="W431" s="300"/>
      <c r="X431" s="299"/>
      <c r="Y431" s="299"/>
      <c r="Z431" s="299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299"/>
      <c r="AM431" s="299"/>
      <c r="AN431" s="299"/>
      <c r="AO431" s="299"/>
      <c r="AP431" s="299"/>
      <c r="AQ431" s="299"/>
      <c r="AR431" s="299"/>
      <c r="AS431" s="299"/>
      <c r="AT431" s="299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300"/>
      <c r="V432" s="300"/>
      <c r="W432" s="300"/>
      <c r="X432" s="299"/>
      <c r="Y432" s="299"/>
      <c r="Z432" s="299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299"/>
      <c r="AM432" s="299"/>
      <c r="AN432" s="299"/>
      <c r="AO432" s="299"/>
      <c r="AP432" s="299"/>
      <c r="AQ432" s="299"/>
      <c r="AR432" s="299"/>
      <c r="AS432" s="299"/>
      <c r="AT432" s="299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300"/>
      <c r="V433" s="300"/>
      <c r="W433" s="300"/>
      <c r="X433" s="299"/>
      <c r="Y433" s="299"/>
      <c r="Z433" s="299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299"/>
      <c r="AM433" s="299"/>
      <c r="AN433" s="299"/>
      <c r="AO433" s="299"/>
      <c r="AP433" s="299"/>
      <c r="AQ433" s="299"/>
      <c r="AR433" s="299"/>
      <c r="AS433" s="299"/>
      <c r="AT433" s="299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300"/>
      <c r="V434" s="300"/>
      <c r="W434" s="300"/>
      <c r="X434" s="299"/>
      <c r="Y434" s="299"/>
      <c r="Z434" s="299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299"/>
      <c r="AM434" s="299"/>
      <c r="AN434" s="299"/>
      <c r="AO434" s="299"/>
      <c r="AP434" s="299"/>
      <c r="AQ434" s="299"/>
      <c r="AR434" s="299"/>
      <c r="AS434" s="299"/>
      <c r="AT434" s="299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300"/>
      <c r="V435" s="300"/>
      <c r="W435" s="300"/>
      <c r="X435" s="299"/>
      <c r="Y435" s="299"/>
      <c r="Z435" s="299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299"/>
      <c r="AM435" s="299"/>
      <c r="AN435" s="299"/>
      <c r="AO435" s="299"/>
      <c r="AP435" s="299"/>
      <c r="AQ435" s="299"/>
      <c r="AR435" s="299"/>
      <c r="AS435" s="299"/>
      <c r="AT435" s="299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300"/>
      <c r="V436" s="300"/>
      <c r="W436" s="300"/>
      <c r="X436" s="299"/>
      <c r="Y436" s="299"/>
      <c r="Z436" s="299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299"/>
      <c r="AM436" s="299"/>
      <c r="AN436" s="299"/>
      <c r="AO436" s="299"/>
      <c r="AP436" s="299"/>
      <c r="AQ436" s="299"/>
      <c r="AR436" s="299"/>
      <c r="AS436" s="299"/>
      <c r="AT436" s="299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300"/>
      <c r="V437" s="300"/>
      <c r="W437" s="300"/>
      <c r="X437" s="299"/>
      <c r="Y437" s="299"/>
      <c r="Z437" s="299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299"/>
      <c r="AM437" s="299"/>
      <c r="AN437" s="299"/>
      <c r="AO437" s="299"/>
      <c r="AP437" s="299"/>
      <c r="AQ437" s="299"/>
      <c r="AR437" s="299"/>
      <c r="AS437" s="299"/>
      <c r="AT437" s="299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300"/>
      <c r="V438" s="300"/>
      <c r="W438" s="300"/>
      <c r="X438" s="299"/>
      <c r="Y438" s="299"/>
      <c r="Z438" s="299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299"/>
      <c r="AM438" s="299"/>
      <c r="AN438" s="299"/>
      <c r="AO438" s="299"/>
      <c r="AP438" s="299"/>
      <c r="AQ438" s="299"/>
      <c r="AR438" s="299"/>
      <c r="AS438" s="299"/>
      <c r="AT438" s="299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300"/>
      <c r="V439" s="300"/>
      <c r="W439" s="300"/>
      <c r="X439" s="299"/>
      <c r="Y439" s="299"/>
      <c r="Z439" s="299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299"/>
      <c r="AM439" s="299"/>
      <c r="AN439" s="299"/>
      <c r="AO439" s="299"/>
      <c r="AP439" s="299"/>
      <c r="AQ439" s="299"/>
      <c r="AR439" s="299"/>
      <c r="AS439" s="299"/>
      <c r="AT439" s="299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300"/>
      <c r="V440" s="300"/>
      <c r="W440" s="300"/>
      <c r="X440" s="299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299"/>
      <c r="AM440" s="299"/>
      <c r="AN440" s="299"/>
      <c r="AO440" s="299"/>
      <c r="AP440" s="299"/>
      <c r="AQ440" s="299"/>
      <c r="AR440" s="299"/>
      <c r="AS440" s="299"/>
      <c r="AT440" s="299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300"/>
      <c r="V441" s="300"/>
      <c r="W441" s="300"/>
      <c r="X441" s="299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299"/>
      <c r="AM441" s="299"/>
      <c r="AN441" s="299"/>
      <c r="AO441" s="299"/>
      <c r="AP441" s="299"/>
      <c r="AQ441" s="299"/>
      <c r="AR441" s="299"/>
      <c r="AS441" s="299"/>
      <c r="AT441" s="299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300"/>
      <c r="V442" s="300"/>
      <c r="W442" s="300"/>
      <c r="X442" s="299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299"/>
      <c r="AM442" s="299"/>
      <c r="AN442" s="299"/>
      <c r="AO442" s="299"/>
      <c r="AP442" s="299"/>
      <c r="AQ442" s="299"/>
      <c r="AR442" s="299"/>
      <c r="AS442" s="299"/>
      <c r="AT442" s="299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300"/>
      <c r="V443" s="300"/>
      <c r="W443" s="300"/>
      <c r="X443" s="299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299"/>
      <c r="AM443" s="299"/>
      <c r="AN443" s="299"/>
      <c r="AO443" s="299"/>
      <c r="AP443" s="299"/>
      <c r="AQ443" s="299"/>
      <c r="AR443" s="299"/>
      <c r="AS443" s="299"/>
      <c r="AT443" s="299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300"/>
      <c r="V444" s="300"/>
      <c r="W444" s="300"/>
      <c r="X444" s="299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299"/>
      <c r="AM444" s="299"/>
      <c r="AN444" s="299"/>
      <c r="AO444" s="299"/>
      <c r="AP444" s="299"/>
      <c r="AQ444" s="299"/>
      <c r="AR444" s="299"/>
      <c r="AS444" s="299"/>
      <c r="AT444" s="299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300"/>
      <c r="V445" s="300"/>
      <c r="W445" s="300"/>
      <c r="X445" s="299"/>
      <c r="Y445" s="299"/>
      <c r="Z445" s="299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299"/>
      <c r="AM445" s="299"/>
      <c r="AN445" s="299"/>
      <c r="AO445" s="299"/>
      <c r="AP445" s="299"/>
      <c r="AQ445" s="299"/>
      <c r="AR445" s="299"/>
      <c r="AS445" s="299"/>
      <c r="AT445" s="299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300"/>
      <c r="V446" s="300"/>
      <c r="W446" s="300"/>
      <c r="X446" s="299"/>
      <c r="Y446" s="299"/>
      <c r="Z446" s="299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299"/>
      <c r="AM446" s="299"/>
      <c r="AN446" s="299"/>
      <c r="AO446" s="299"/>
      <c r="AP446" s="299"/>
      <c r="AQ446" s="299"/>
      <c r="AR446" s="299"/>
      <c r="AS446" s="299"/>
      <c r="AT446" s="299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300"/>
      <c r="V447" s="300"/>
      <c r="W447" s="300"/>
      <c r="X447" s="299"/>
      <c r="Y447" s="299"/>
      <c r="Z447" s="299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299"/>
      <c r="AM447" s="299"/>
      <c r="AN447" s="299"/>
      <c r="AO447" s="299"/>
      <c r="AP447" s="299"/>
      <c r="AQ447" s="299"/>
      <c r="AR447" s="299"/>
      <c r="AS447" s="299"/>
      <c r="AT447" s="299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300"/>
      <c r="V448" s="300"/>
      <c r="W448" s="300"/>
      <c r="X448" s="299"/>
      <c r="Y448" s="299"/>
      <c r="Z448" s="299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299"/>
      <c r="AM448" s="299"/>
      <c r="AN448" s="299"/>
      <c r="AO448" s="299"/>
      <c r="AP448" s="299"/>
      <c r="AQ448" s="299"/>
      <c r="AR448" s="299"/>
      <c r="AS448" s="299"/>
      <c r="AT448" s="299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300"/>
      <c r="V449" s="300"/>
      <c r="W449" s="300"/>
      <c r="X449" s="299"/>
      <c r="Y449" s="299"/>
      <c r="Z449" s="299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299"/>
      <c r="AM449" s="299"/>
      <c r="AN449" s="299"/>
      <c r="AO449" s="299"/>
      <c r="AP449" s="299"/>
      <c r="AQ449" s="299"/>
      <c r="AR449" s="299"/>
      <c r="AS449" s="299"/>
      <c r="AT449" s="299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300"/>
      <c r="V450" s="300"/>
      <c r="W450" s="300"/>
      <c r="X450" s="299"/>
      <c r="Y450" s="299"/>
      <c r="Z450" s="299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299"/>
      <c r="AM450" s="299"/>
      <c r="AN450" s="299"/>
      <c r="AO450" s="299"/>
      <c r="AP450" s="299"/>
      <c r="AQ450" s="299"/>
      <c r="AR450" s="299"/>
      <c r="AS450" s="299"/>
      <c r="AT450" s="299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300"/>
      <c r="V451" s="300"/>
      <c r="W451" s="300"/>
      <c r="X451" s="299"/>
      <c r="Y451" s="299"/>
      <c r="Z451" s="299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299"/>
      <c r="AM451" s="299"/>
      <c r="AN451" s="299"/>
      <c r="AO451" s="299"/>
      <c r="AP451" s="299"/>
      <c r="AQ451" s="299"/>
      <c r="AR451" s="299"/>
      <c r="AS451" s="299"/>
      <c r="AT451" s="299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300"/>
      <c r="V452" s="300"/>
      <c r="W452" s="300"/>
      <c r="X452" s="299"/>
      <c r="Y452" s="299"/>
      <c r="Z452" s="299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299"/>
      <c r="AM452" s="299"/>
      <c r="AN452" s="299"/>
      <c r="AO452" s="299"/>
      <c r="AP452" s="299"/>
      <c r="AQ452" s="299"/>
      <c r="AR452" s="299"/>
      <c r="AS452" s="299"/>
      <c r="AT452" s="299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300"/>
      <c r="V453" s="300"/>
      <c r="W453" s="300"/>
      <c r="X453" s="299"/>
      <c r="Y453" s="299"/>
      <c r="Z453" s="299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299"/>
      <c r="AM453" s="299"/>
      <c r="AN453" s="299"/>
      <c r="AO453" s="299"/>
      <c r="AP453" s="299"/>
      <c r="AQ453" s="299"/>
      <c r="AR453" s="299"/>
      <c r="AS453" s="299"/>
      <c r="AT453" s="299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300"/>
      <c r="V454" s="300"/>
      <c r="W454" s="300"/>
      <c r="X454" s="299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299"/>
      <c r="AM454" s="299"/>
      <c r="AN454" s="299"/>
      <c r="AO454" s="299"/>
      <c r="AP454" s="299"/>
      <c r="AQ454" s="299"/>
      <c r="AR454" s="299"/>
      <c r="AS454" s="299"/>
      <c r="AT454" s="299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300"/>
      <c r="V455" s="300"/>
      <c r="W455" s="300"/>
      <c r="X455" s="299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299"/>
      <c r="AM455" s="299"/>
      <c r="AN455" s="299"/>
      <c r="AO455" s="299"/>
      <c r="AP455" s="299"/>
      <c r="AQ455" s="299"/>
      <c r="AR455" s="299"/>
      <c r="AS455" s="299"/>
      <c r="AT455" s="299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300"/>
      <c r="V456" s="300"/>
      <c r="W456" s="300"/>
      <c r="X456" s="299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299"/>
      <c r="AM456" s="299"/>
      <c r="AN456" s="299"/>
      <c r="AO456" s="299"/>
      <c r="AP456" s="299"/>
      <c r="AQ456" s="299"/>
      <c r="AR456" s="299"/>
      <c r="AS456" s="299"/>
      <c r="AT456" s="299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300"/>
      <c r="V457" s="300"/>
      <c r="W457" s="300"/>
      <c r="X457" s="299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299"/>
      <c r="AM457" s="299"/>
      <c r="AN457" s="299"/>
      <c r="AO457" s="299"/>
      <c r="AP457" s="299"/>
      <c r="AQ457" s="299"/>
      <c r="AR457" s="299"/>
      <c r="AS457" s="299"/>
      <c r="AT457" s="299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300"/>
      <c r="V458" s="300"/>
      <c r="W458" s="300"/>
      <c r="X458" s="299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299"/>
      <c r="AM458" s="299"/>
      <c r="AN458" s="299"/>
      <c r="AO458" s="299"/>
      <c r="AP458" s="299"/>
      <c r="AQ458" s="299"/>
      <c r="AR458" s="299"/>
      <c r="AS458" s="299"/>
      <c r="AT458" s="299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300"/>
      <c r="V459" s="300"/>
      <c r="W459" s="300"/>
      <c r="X459" s="299"/>
      <c r="Y459" s="299"/>
      <c r="Z459" s="299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299"/>
      <c r="AM459" s="299"/>
      <c r="AN459" s="299"/>
      <c r="AO459" s="299"/>
      <c r="AP459" s="299"/>
      <c r="AQ459" s="299"/>
      <c r="AR459" s="299"/>
      <c r="AS459" s="299"/>
      <c r="AT459" s="299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300"/>
      <c r="V460" s="300"/>
      <c r="W460" s="300"/>
      <c r="X460" s="299"/>
      <c r="Y460" s="299"/>
      <c r="Z460" s="299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299"/>
      <c r="AM460" s="299"/>
      <c r="AN460" s="299"/>
      <c r="AO460" s="299"/>
      <c r="AP460" s="299"/>
      <c r="AQ460" s="299"/>
      <c r="AR460" s="299"/>
      <c r="AS460" s="299"/>
      <c r="AT460" s="299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300"/>
      <c r="V461" s="300"/>
      <c r="W461" s="300"/>
      <c r="X461" s="299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299"/>
      <c r="AM461" s="299"/>
      <c r="AN461" s="299"/>
      <c r="AO461" s="299"/>
      <c r="AP461" s="299"/>
      <c r="AQ461" s="299"/>
      <c r="AR461" s="299"/>
      <c r="AS461" s="299"/>
      <c r="AT461" s="299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300"/>
      <c r="V462" s="300"/>
      <c r="W462" s="300"/>
      <c r="X462" s="299"/>
      <c r="Y462" s="299"/>
      <c r="Z462" s="299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299"/>
      <c r="AM462" s="299"/>
      <c r="AN462" s="299"/>
      <c r="AO462" s="299"/>
      <c r="AP462" s="299"/>
      <c r="AQ462" s="299"/>
      <c r="AR462" s="299"/>
      <c r="AS462" s="299"/>
      <c r="AT462" s="299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300"/>
      <c r="V463" s="300"/>
      <c r="W463" s="300"/>
      <c r="X463" s="299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299"/>
      <c r="AM463" s="299"/>
      <c r="AN463" s="299"/>
      <c r="AO463" s="299"/>
      <c r="AP463" s="299"/>
      <c r="AQ463" s="299"/>
      <c r="AR463" s="299"/>
      <c r="AS463" s="299"/>
      <c r="AT463" s="299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300"/>
      <c r="V464" s="300"/>
      <c r="W464" s="300"/>
      <c r="X464" s="299"/>
      <c r="Y464" s="299"/>
      <c r="Z464" s="299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299"/>
      <c r="AM464" s="299"/>
      <c r="AN464" s="299"/>
      <c r="AO464" s="299"/>
      <c r="AP464" s="299"/>
      <c r="AQ464" s="299"/>
      <c r="AR464" s="299"/>
      <c r="AS464" s="299"/>
      <c r="AT464" s="299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300"/>
      <c r="V465" s="300"/>
      <c r="W465" s="300"/>
      <c r="X465" s="299"/>
      <c r="Y465" s="299"/>
      <c r="Z465" s="299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299"/>
      <c r="AM465" s="299"/>
      <c r="AN465" s="299"/>
      <c r="AO465" s="299"/>
      <c r="AP465" s="299"/>
      <c r="AQ465" s="299"/>
      <c r="AR465" s="299"/>
      <c r="AS465" s="299"/>
      <c r="AT465" s="299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300"/>
      <c r="V466" s="300"/>
      <c r="W466" s="300"/>
      <c r="X466" s="299"/>
      <c r="Y466" s="299"/>
      <c r="Z466" s="299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299"/>
      <c r="AM466" s="299"/>
      <c r="AN466" s="299"/>
      <c r="AO466" s="299"/>
      <c r="AP466" s="299"/>
      <c r="AQ466" s="299"/>
      <c r="AR466" s="299"/>
      <c r="AS466" s="299"/>
      <c r="AT466" s="299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300"/>
      <c r="V467" s="300"/>
      <c r="W467" s="300"/>
      <c r="X467" s="299"/>
      <c r="Y467" s="299"/>
      <c r="Z467" s="299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299"/>
      <c r="AM467" s="299"/>
      <c r="AN467" s="299"/>
      <c r="AO467" s="299"/>
      <c r="AP467" s="299"/>
      <c r="AQ467" s="299"/>
      <c r="AR467" s="299"/>
      <c r="AS467" s="299"/>
      <c r="AT467" s="299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300"/>
      <c r="V468" s="300"/>
      <c r="W468" s="300"/>
      <c r="X468" s="299"/>
      <c r="Y468" s="299"/>
      <c r="Z468" s="299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299"/>
      <c r="AM468" s="299"/>
      <c r="AN468" s="299"/>
      <c r="AO468" s="299"/>
      <c r="AP468" s="299"/>
      <c r="AQ468" s="299"/>
      <c r="AR468" s="299"/>
      <c r="AS468" s="299"/>
      <c r="AT468" s="299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300"/>
      <c r="V469" s="300"/>
      <c r="W469" s="300"/>
      <c r="X469" s="299"/>
      <c r="Y469" s="299"/>
      <c r="Z469" s="299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299"/>
      <c r="AM469" s="299"/>
      <c r="AN469" s="299"/>
      <c r="AO469" s="299"/>
      <c r="AP469" s="299"/>
      <c r="AQ469" s="299"/>
      <c r="AR469" s="299"/>
      <c r="AS469" s="299"/>
      <c r="AT469" s="299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300"/>
      <c r="V470" s="300"/>
      <c r="W470" s="300"/>
      <c r="X470" s="299"/>
      <c r="Y470" s="299"/>
      <c r="Z470" s="299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299"/>
      <c r="AM470" s="299"/>
      <c r="AN470" s="299"/>
      <c r="AO470" s="299"/>
      <c r="AP470" s="299"/>
      <c r="AQ470" s="299"/>
      <c r="AR470" s="299"/>
      <c r="AS470" s="299"/>
      <c r="AT470" s="299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300"/>
      <c r="V471" s="300"/>
      <c r="W471" s="300"/>
      <c r="X471" s="299"/>
      <c r="Y471" s="299"/>
      <c r="Z471" s="299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299"/>
      <c r="AM471" s="299"/>
      <c r="AN471" s="299"/>
      <c r="AO471" s="299"/>
      <c r="AP471" s="299"/>
      <c r="AQ471" s="299"/>
      <c r="AR471" s="299"/>
      <c r="AS471" s="299"/>
      <c r="AT471" s="299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300"/>
      <c r="V472" s="300"/>
      <c r="W472" s="300"/>
      <c r="X472" s="299"/>
      <c r="Y472" s="299"/>
      <c r="Z472" s="299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299"/>
      <c r="AM472" s="299"/>
      <c r="AN472" s="299"/>
      <c r="AO472" s="299"/>
      <c r="AP472" s="299"/>
      <c r="AQ472" s="299"/>
      <c r="AR472" s="299"/>
      <c r="AS472" s="299"/>
      <c r="AT472" s="299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300"/>
      <c r="V473" s="300"/>
      <c r="W473" s="300"/>
      <c r="X473" s="299"/>
      <c r="Y473" s="299"/>
      <c r="Z473" s="299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299"/>
      <c r="AM473" s="299"/>
      <c r="AN473" s="299"/>
      <c r="AO473" s="299"/>
      <c r="AP473" s="299"/>
      <c r="AQ473" s="299"/>
      <c r="AR473" s="299"/>
      <c r="AS473" s="299"/>
      <c r="AT473" s="299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300"/>
      <c r="V474" s="300"/>
      <c r="W474" s="300"/>
      <c r="X474" s="299"/>
      <c r="Y474" s="299"/>
      <c r="Z474" s="299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299"/>
      <c r="AM474" s="299"/>
      <c r="AN474" s="299"/>
      <c r="AO474" s="299"/>
      <c r="AP474" s="299"/>
      <c r="AQ474" s="299"/>
      <c r="AR474" s="299"/>
      <c r="AS474" s="299"/>
      <c r="AT474" s="299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300"/>
      <c r="V475" s="300"/>
      <c r="W475" s="300"/>
      <c r="X475" s="299"/>
      <c r="Y475" s="299"/>
      <c r="Z475" s="299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299"/>
      <c r="AM475" s="299"/>
      <c r="AN475" s="299"/>
      <c r="AO475" s="299"/>
      <c r="AP475" s="299"/>
      <c r="AQ475" s="299"/>
      <c r="AR475" s="299"/>
      <c r="AS475" s="299"/>
      <c r="AT475" s="299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300"/>
      <c r="V476" s="300"/>
      <c r="W476" s="300"/>
      <c r="X476" s="299"/>
      <c r="Y476" s="299"/>
      <c r="Z476" s="299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299"/>
      <c r="AM476" s="299"/>
      <c r="AN476" s="299"/>
      <c r="AO476" s="299"/>
      <c r="AP476" s="299"/>
      <c r="AQ476" s="299"/>
      <c r="AR476" s="299"/>
      <c r="AS476" s="299"/>
      <c r="AT476" s="299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300"/>
      <c r="V477" s="300"/>
      <c r="W477" s="300"/>
      <c r="X477" s="299"/>
      <c r="Y477" s="299"/>
      <c r="Z477" s="299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299"/>
      <c r="AM477" s="299"/>
      <c r="AN477" s="299"/>
      <c r="AO477" s="299"/>
      <c r="AP477" s="299"/>
      <c r="AQ477" s="299"/>
      <c r="AR477" s="299"/>
      <c r="AS477" s="299"/>
      <c r="AT477" s="299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300"/>
      <c r="V478" s="300"/>
      <c r="W478" s="300"/>
      <c r="X478" s="299"/>
      <c r="Y478" s="299"/>
      <c r="Z478" s="299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299"/>
      <c r="AM478" s="299"/>
      <c r="AN478" s="299"/>
      <c r="AO478" s="299"/>
      <c r="AP478" s="299"/>
      <c r="AQ478" s="299"/>
      <c r="AR478" s="299"/>
      <c r="AS478" s="299"/>
      <c r="AT478" s="299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300"/>
      <c r="V479" s="300"/>
      <c r="W479" s="300"/>
      <c r="X479" s="299"/>
      <c r="Y479" s="299"/>
      <c r="Z479" s="299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299"/>
      <c r="AM479" s="299"/>
      <c r="AN479" s="299"/>
      <c r="AO479" s="299"/>
      <c r="AP479" s="299"/>
      <c r="AQ479" s="299"/>
      <c r="AR479" s="299"/>
      <c r="AS479" s="299"/>
      <c r="AT479" s="299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300"/>
      <c r="V480" s="300"/>
      <c r="W480" s="300"/>
      <c r="X480" s="299"/>
      <c r="Y480" s="299"/>
      <c r="Z480" s="299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299"/>
      <c r="AM480" s="299"/>
      <c r="AN480" s="299"/>
      <c r="AO480" s="299"/>
      <c r="AP480" s="299"/>
      <c r="AQ480" s="299"/>
      <c r="AR480" s="299"/>
      <c r="AS480" s="299"/>
      <c r="AT480" s="299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300"/>
      <c r="V481" s="300"/>
      <c r="W481" s="300"/>
      <c r="X481" s="299"/>
      <c r="Y481" s="299"/>
      <c r="Z481" s="299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299"/>
      <c r="AM481" s="299"/>
      <c r="AN481" s="299"/>
      <c r="AO481" s="299"/>
      <c r="AP481" s="299"/>
      <c r="AQ481" s="299"/>
      <c r="AR481" s="299"/>
      <c r="AS481" s="299"/>
      <c r="AT481" s="299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300"/>
      <c r="V482" s="300"/>
      <c r="W482" s="300"/>
      <c r="X482" s="299"/>
      <c r="Y482" s="299"/>
      <c r="Z482" s="299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299"/>
      <c r="AM482" s="299"/>
      <c r="AN482" s="299"/>
      <c r="AO482" s="299"/>
      <c r="AP482" s="299"/>
      <c r="AQ482" s="299"/>
      <c r="AR482" s="299"/>
      <c r="AS482" s="299"/>
      <c r="AT482" s="299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300"/>
      <c r="V483" s="300"/>
      <c r="W483" s="300"/>
      <c r="X483" s="299"/>
      <c r="Y483" s="299"/>
      <c r="Z483" s="299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299"/>
      <c r="AM483" s="299"/>
      <c r="AN483" s="299"/>
      <c r="AO483" s="299"/>
      <c r="AP483" s="299"/>
      <c r="AQ483" s="299"/>
      <c r="AR483" s="299"/>
      <c r="AS483" s="299"/>
      <c r="AT483" s="299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300"/>
      <c r="V484" s="300"/>
      <c r="W484" s="300"/>
      <c r="X484" s="299"/>
      <c r="Y484" s="299"/>
      <c r="Z484" s="299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299"/>
      <c r="AM484" s="299"/>
      <c r="AN484" s="299"/>
      <c r="AO484" s="299"/>
      <c r="AP484" s="299"/>
      <c r="AQ484" s="299"/>
      <c r="AR484" s="299"/>
      <c r="AS484" s="299"/>
      <c r="AT484" s="299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300"/>
      <c r="V485" s="300"/>
      <c r="W485" s="300"/>
      <c r="X485" s="299"/>
      <c r="Y485" s="299"/>
      <c r="Z485" s="299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299"/>
      <c r="AM485" s="299"/>
      <c r="AN485" s="299"/>
      <c r="AO485" s="299"/>
      <c r="AP485" s="299"/>
      <c r="AQ485" s="299"/>
      <c r="AR485" s="299"/>
      <c r="AS485" s="299"/>
      <c r="AT485" s="299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300"/>
      <c r="V486" s="300"/>
      <c r="W486" s="300"/>
      <c r="X486" s="299"/>
      <c r="Y486" s="299"/>
      <c r="Z486" s="299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299"/>
      <c r="AM486" s="299"/>
      <c r="AN486" s="299"/>
      <c r="AO486" s="299"/>
      <c r="AP486" s="299"/>
      <c r="AQ486" s="299"/>
      <c r="AR486" s="299"/>
      <c r="AS486" s="299"/>
      <c r="AT486" s="299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300"/>
      <c r="V487" s="300"/>
      <c r="W487" s="300"/>
      <c r="X487" s="299"/>
      <c r="Y487" s="299"/>
      <c r="Z487" s="299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299"/>
      <c r="AM487" s="299"/>
      <c r="AN487" s="299"/>
      <c r="AO487" s="299"/>
      <c r="AP487" s="299"/>
      <c r="AQ487" s="299"/>
      <c r="AR487" s="299"/>
      <c r="AS487" s="299"/>
      <c r="AT487" s="299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300"/>
      <c r="V488" s="300"/>
      <c r="W488" s="300"/>
      <c r="X488" s="299"/>
      <c r="Y488" s="299"/>
      <c r="Z488" s="299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299"/>
      <c r="AM488" s="299"/>
      <c r="AN488" s="299"/>
      <c r="AO488" s="299"/>
      <c r="AP488" s="299"/>
      <c r="AQ488" s="299"/>
      <c r="AR488" s="299"/>
      <c r="AS488" s="299"/>
      <c r="AT488" s="299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300"/>
      <c r="V489" s="300"/>
      <c r="W489" s="300"/>
      <c r="X489" s="299"/>
      <c r="Y489" s="299"/>
      <c r="Z489" s="299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299"/>
      <c r="AM489" s="299"/>
      <c r="AN489" s="299"/>
      <c r="AO489" s="299"/>
      <c r="AP489" s="299"/>
      <c r="AQ489" s="299"/>
      <c r="AR489" s="299"/>
      <c r="AS489" s="299"/>
      <c r="AT489" s="299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300"/>
      <c r="V490" s="300"/>
      <c r="W490" s="300"/>
      <c r="X490" s="299"/>
      <c r="Y490" s="299"/>
      <c r="Z490" s="299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299"/>
      <c r="AM490" s="299"/>
      <c r="AN490" s="299"/>
      <c r="AO490" s="299"/>
      <c r="AP490" s="299"/>
      <c r="AQ490" s="299"/>
      <c r="AR490" s="299"/>
      <c r="AS490" s="299"/>
      <c r="AT490" s="299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300"/>
      <c r="V491" s="300"/>
      <c r="W491" s="300"/>
      <c r="X491" s="299"/>
      <c r="Y491" s="299"/>
      <c r="Z491" s="299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299"/>
      <c r="AM491" s="299"/>
      <c r="AN491" s="299"/>
      <c r="AO491" s="299"/>
      <c r="AP491" s="299"/>
      <c r="AQ491" s="299"/>
      <c r="AR491" s="299"/>
      <c r="AS491" s="299"/>
      <c r="AT491" s="299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300"/>
      <c r="V492" s="300"/>
      <c r="W492" s="300"/>
      <c r="X492" s="299"/>
      <c r="Y492" s="299"/>
      <c r="Z492" s="299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299"/>
      <c r="AM492" s="299"/>
      <c r="AN492" s="299"/>
      <c r="AO492" s="299"/>
      <c r="AP492" s="299"/>
      <c r="AQ492" s="299"/>
      <c r="AR492" s="299"/>
      <c r="AS492" s="299"/>
      <c r="AT492" s="299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300"/>
      <c r="V493" s="300"/>
      <c r="W493" s="300"/>
      <c r="X493" s="299"/>
      <c r="Y493" s="299"/>
      <c r="Z493" s="299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299"/>
      <c r="AM493" s="299"/>
      <c r="AN493" s="299"/>
      <c r="AO493" s="299"/>
      <c r="AP493" s="299"/>
      <c r="AQ493" s="299"/>
      <c r="AR493" s="299"/>
      <c r="AS493" s="299"/>
      <c r="AT493" s="299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300"/>
      <c r="V494" s="300"/>
      <c r="W494" s="300"/>
      <c r="X494" s="299"/>
      <c r="Y494" s="299"/>
      <c r="Z494" s="299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299"/>
      <c r="AM494" s="299"/>
      <c r="AN494" s="299"/>
      <c r="AO494" s="299"/>
      <c r="AP494" s="299"/>
      <c r="AQ494" s="299"/>
      <c r="AR494" s="299"/>
      <c r="AS494" s="299"/>
      <c r="AT494" s="299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300"/>
      <c r="V495" s="300"/>
      <c r="W495" s="300"/>
      <c r="X495" s="299"/>
      <c r="Y495" s="299"/>
      <c r="Z495" s="299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299"/>
      <c r="AM495" s="299"/>
      <c r="AN495" s="299"/>
      <c r="AO495" s="299"/>
      <c r="AP495" s="299"/>
      <c r="AQ495" s="299"/>
      <c r="AR495" s="299"/>
      <c r="AS495" s="299"/>
      <c r="AT495" s="299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300"/>
      <c r="V496" s="300"/>
      <c r="W496" s="300"/>
      <c r="X496" s="299"/>
      <c r="Y496" s="299"/>
      <c r="Z496" s="299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299"/>
      <c r="AM496" s="299"/>
      <c r="AN496" s="299"/>
      <c r="AO496" s="299"/>
      <c r="AP496" s="299"/>
      <c r="AQ496" s="299"/>
      <c r="AR496" s="299"/>
      <c r="AS496" s="299"/>
      <c r="AT496" s="299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300"/>
      <c r="V497" s="300"/>
      <c r="W497" s="300"/>
      <c r="X497" s="299"/>
      <c r="Y497" s="299"/>
      <c r="Z497" s="299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299"/>
      <c r="AM497" s="299"/>
      <c r="AN497" s="299"/>
      <c r="AO497" s="299"/>
      <c r="AP497" s="299"/>
      <c r="AQ497" s="299"/>
      <c r="AR497" s="299"/>
      <c r="AS497" s="299"/>
      <c r="AT497" s="299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300"/>
      <c r="V498" s="300"/>
      <c r="W498" s="300"/>
      <c r="X498" s="299"/>
      <c r="Y498" s="299"/>
      <c r="Z498" s="299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299"/>
      <c r="AM498" s="299"/>
      <c r="AN498" s="299"/>
      <c r="AO498" s="299"/>
      <c r="AP498" s="299"/>
      <c r="AQ498" s="299"/>
      <c r="AR498" s="299"/>
      <c r="AS498" s="299"/>
      <c r="AT498" s="299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300"/>
      <c r="V499" s="300"/>
      <c r="W499" s="300"/>
      <c r="X499" s="299"/>
      <c r="Y499" s="299"/>
      <c r="Z499" s="299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299"/>
      <c r="AM499" s="299"/>
      <c r="AN499" s="299"/>
      <c r="AO499" s="299"/>
      <c r="AP499" s="299"/>
      <c r="AQ499" s="299"/>
      <c r="AR499" s="299"/>
      <c r="AS499" s="299"/>
      <c r="AT499" s="299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300"/>
      <c r="V500" s="300"/>
      <c r="W500" s="300"/>
      <c r="X500" s="299"/>
      <c r="Y500" s="299"/>
      <c r="Z500" s="299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299"/>
      <c r="AM500" s="299"/>
      <c r="AN500" s="299"/>
      <c r="AO500" s="299"/>
      <c r="AP500" s="299"/>
      <c r="AQ500" s="299"/>
      <c r="AR500" s="299"/>
      <c r="AS500" s="299"/>
      <c r="AT500" s="299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300"/>
      <c r="V501" s="300"/>
      <c r="W501" s="300"/>
      <c r="X501" s="299"/>
      <c r="Y501" s="299"/>
      <c r="Z501" s="299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299"/>
      <c r="AM501" s="299"/>
      <c r="AN501" s="299"/>
      <c r="AO501" s="299"/>
      <c r="AP501" s="299"/>
      <c r="AQ501" s="299"/>
      <c r="AR501" s="299"/>
      <c r="AS501" s="299"/>
      <c r="AT501" s="299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300"/>
      <c r="V502" s="300"/>
      <c r="W502" s="300"/>
      <c r="X502" s="299"/>
      <c r="Y502" s="299"/>
      <c r="Z502" s="299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299"/>
      <c r="AM502" s="299"/>
      <c r="AN502" s="299"/>
      <c r="AO502" s="299"/>
      <c r="AP502" s="299"/>
      <c r="AQ502" s="299"/>
      <c r="AR502" s="299"/>
      <c r="AS502" s="299"/>
      <c r="AT502" s="299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300"/>
      <c r="V503" s="300"/>
      <c r="W503" s="300"/>
      <c r="X503" s="299"/>
      <c r="Y503" s="299"/>
      <c r="Z503" s="299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299"/>
      <c r="AM503" s="299"/>
      <c r="AN503" s="299"/>
      <c r="AO503" s="299"/>
      <c r="AP503" s="299"/>
      <c r="AQ503" s="299"/>
      <c r="AR503" s="299"/>
      <c r="AS503" s="299"/>
      <c r="AT503" s="299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300"/>
      <c r="V504" s="300"/>
      <c r="W504" s="300"/>
      <c r="X504" s="299"/>
      <c r="Y504" s="299"/>
      <c r="Z504" s="299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299"/>
      <c r="AM504" s="299"/>
      <c r="AN504" s="299"/>
      <c r="AO504" s="299"/>
      <c r="AP504" s="299"/>
      <c r="AQ504" s="299"/>
      <c r="AR504" s="299"/>
      <c r="AS504" s="299"/>
      <c r="AT504" s="299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300"/>
      <c r="V505" s="300"/>
      <c r="W505" s="300"/>
      <c r="X505" s="299"/>
      <c r="Y505" s="299"/>
      <c r="Z505" s="299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299"/>
      <c r="AM505" s="299"/>
      <c r="AN505" s="299"/>
      <c r="AO505" s="299"/>
      <c r="AP505" s="299"/>
      <c r="AQ505" s="299"/>
      <c r="AR505" s="299"/>
      <c r="AS505" s="299"/>
      <c r="AT505" s="299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ht="15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8" t="s">
        <v>66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ht="27.0" customHeight="1">
      <c r="A3" s="312" t="s">
        <v>409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189">
        <f>'狀況6,7 資料與模擬結果'!B4</f>
        <v>1000000</v>
      </c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</row>
    <row r="4" ht="21.75" customHeight="1">
      <c r="A4" s="163" t="s">
        <v>64</v>
      </c>
      <c r="B4" s="164"/>
      <c r="C4" s="164"/>
      <c r="D4" s="164"/>
      <c r="E4" s="164"/>
      <c r="F4" s="164"/>
      <c r="G4" s="165"/>
      <c r="H4" s="166" t="s">
        <v>65</v>
      </c>
      <c r="I4" s="164"/>
      <c r="J4" s="164"/>
      <c r="K4" s="164"/>
      <c r="L4" s="164"/>
      <c r="M4" s="164"/>
      <c r="N4" s="165"/>
      <c r="O4" s="315"/>
      <c r="P4" s="316" t="s">
        <v>417</v>
      </c>
      <c r="Q4" s="164"/>
      <c r="R4" s="164"/>
      <c r="S4" s="164"/>
      <c r="T4" s="165"/>
      <c r="U4" s="317"/>
      <c r="V4" s="318"/>
      <c r="W4" s="318"/>
      <c r="X4" s="318"/>
      <c r="Y4" s="317"/>
      <c r="Z4" s="319"/>
      <c r="AA4" s="317"/>
      <c r="AB4" s="320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</row>
    <row r="5" ht="45.75" customHeight="1">
      <c r="A5" s="321" t="s">
        <v>73</v>
      </c>
      <c r="B5" s="321" t="s">
        <v>74</v>
      </c>
      <c r="C5" s="321" t="s">
        <v>75</v>
      </c>
      <c r="D5" s="321" t="s">
        <v>76</v>
      </c>
      <c r="E5" s="321" t="s">
        <v>77</v>
      </c>
      <c r="F5" s="321" t="s">
        <v>78</v>
      </c>
      <c r="G5" s="321" t="s">
        <v>79</v>
      </c>
      <c r="H5" s="321" t="s">
        <v>73</v>
      </c>
      <c r="I5" s="321" t="s">
        <v>74</v>
      </c>
      <c r="J5" s="321" t="s">
        <v>75</v>
      </c>
      <c r="K5" s="321" t="s">
        <v>76</v>
      </c>
      <c r="L5" s="321" t="s">
        <v>77</v>
      </c>
      <c r="M5" s="321" t="s">
        <v>78</v>
      </c>
      <c r="N5" s="321" t="s">
        <v>79</v>
      </c>
      <c r="O5" s="315"/>
      <c r="P5" s="321" t="s">
        <v>409</v>
      </c>
      <c r="Q5" s="321" t="s">
        <v>411</v>
      </c>
      <c r="R5" s="321" t="s">
        <v>412</v>
      </c>
      <c r="S5" s="323" t="s">
        <v>418</v>
      </c>
      <c r="T5" s="321" t="s">
        <v>82</v>
      </c>
      <c r="U5" s="321" t="s">
        <v>419</v>
      </c>
      <c r="V5" s="321" t="s">
        <v>85</v>
      </c>
      <c r="W5" s="321" t="s">
        <v>86</v>
      </c>
      <c r="X5" s="321" t="s">
        <v>87</v>
      </c>
      <c r="Y5" s="321" t="s">
        <v>414</v>
      </c>
      <c r="Z5" s="321" t="s">
        <v>89</v>
      </c>
      <c r="AA5" s="321" t="s">
        <v>90</v>
      </c>
      <c r="AB5" s="320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</row>
    <row r="6" ht="19.5" customHeigh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15"/>
      <c r="P6" s="357" t="s">
        <v>420</v>
      </c>
      <c r="Q6" s="357"/>
      <c r="R6" s="357" t="s">
        <v>97</v>
      </c>
      <c r="S6" s="322">
        <v>0.02</v>
      </c>
      <c r="T6" s="321"/>
      <c r="U6" s="321"/>
      <c r="V6" s="318"/>
      <c r="W6" s="318"/>
      <c r="X6" s="318"/>
      <c r="Y6" s="321"/>
      <c r="Z6" s="321"/>
      <c r="AA6" s="321"/>
      <c r="AB6" s="320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  <c r="AU6" s="299"/>
    </row>
    <row r="7" ht="24.0" customHeight="1">
      <c r="A7" s="321"/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15"/>
      <c r="P7" s="321"/>
      <c r="Q7" s="321"/>
      <c r="R7" s="321"/>
      <c r="S7" s="323" t="s">
        <v>421</v>
      </c>
      <c r="T7" s="321"/>
      <c r="U7" s="321"/>
      <c r="V7" s="318"/>
      <c r="W7" s="318"/>
      <c r="X7" s="318"/>
      <c r="Y7" s="321"/>
      <c r="Z7" s="321"/>
      <c r="AA7" s="321"/>
      <c r="AB7" s="320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</row>
    <row r="8" ht="20.25" customHeight="1">
      <c r="A8" s="324"/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58">
        <f>O3*P6</f>
        <v>800000</v>
      </c>
      <c r="Q8" s="325"/>
      <c r="R8" s="325">
        <f>O3*R6</f>
        <v>200000</v>
      </c>
      <c r="S8" s="326">
        <f>O3*S6</f>
        <v>20000</v>
      </c>
      <c r="T8" s="327"/>
      <c r="U8" s="359" t="s">
        <v>422</v>
      </c>
      <c r="V8" s="359" t="s">
        <v>422</v>
      </c>
      <c r="W8" s="359" t="s">
        <v>422</v>
      </c>
      <c r="X8" s="325"/>
      <c r="Y8" s="328"/>
      <c r="Z8" s="329"/>
      <c r="AA8" s="328"/>
      <c r="AB8" s="320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</row>
    <row r="9" ht="20.25" customHeight="1">
      <c r="A9" s="239" t="s">
        <v>100</v>
      </c>
      <c r="B9" s="240">
        <v>54.0</v>
      </c>
      <c r="C9" s="241">
        <v>57.28125</v>
      </c>
      <c r="D9" s="241">
        <v>48.84375</v>
      </c>
      <c r="E9" s="241">
        <v>53.71875</v>
      </c>
      <c r="F9" s="241">
        <v>45.873295</v>
      </c>
      <c r="G9" s="241">
        <v>2.563664E8</v>
      </c>
      <c r="H9" s="241"/>
      <c r="I9" s="241">
        <f t="shared" ref="I9:N9" si="1">(I10/B10*B9)/B10*B9</f>
        <v>4.386246722</v>
      </c>
      <c r="J9" s="241">
        <f t="shared" si="1"/>
        <v>4.931286174</v>
      </c>
      <c r="K9" s="241">
        <f t="shared" si="1"/>
        <v>3.582794021</v>
      </c>
      <c r="L9" s="241">
        <f t="shared" si="1"/>
        <v>4.307744225</v>
      </c>
      <c r="M9" s="241">
        <f t="shared" si="1"/>
        <v>3.662290705</v>
      </c>
      <c r="N9" s="241">
        <f t="shared" si="1"/>
        <v>1456309.017</v>
      </c>
      <c r="O9" s="241"/>
      <c r="P9" s="247"/>
      <c r="Q9" s="247"/>
      <c r="R9" s="330"/>
      <c r="S9" s="331"/>
      <c r="T9" s="246"/>
      <c r="U9" s="248"/>
      <c r="V9" s="247"/>
      <c r="W9" s="247"/>
      <c r="X9" s="247"/>
      <c r="Y9" s="248"/>
      <c r="Z9" s="332"/>
      <c r="AA9" s="248"/>
      <c r="AB9" s="320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</row>
    <row r="10" ht="19.5" customHeight="1">
      <c r="A10" s="251" t="s">
        <v>101</v>
      </c>
      <c r="B10" s="252">
        <v>53.5625</v>
      </c>
      <c r="C10" s="253">
        <v>56.0</v>
      </c>
      <c r="D10" s="253">
        <v>48.9375</v>
      </c>
      <c r="E10" s="253">
        <v>52.03125</v>
      </c>
      <c r="F10" s="253">
        <v>44.432236</v>
      </c>
      <c r="G10" s="253">
        <v>2.593E8</v>
      </c>
      <c r="H10" s="253"/>
      <c r="I10" s="253">
        <f t="shared" ref="I10:N10" si="2">(I11/B11*B10)/B11*B10</f>
        <v>4.315461193</v>
      </c>
      <c r="J10" s="253">
        <f t="shared" si="2"/>
        <v>4.713150275</v>
      </c>
      <c r="K10" s="253">
        <f t="shared" si="2"/>
        <v>3.596560748</v>
      </c>
      <c r="L10" s="253">
        <f t="shared" si="2"/>
        <v>4.041351555</v>
      </c>
      <c r="M10" s="253">
        <f t="shared" si="2"/>
        <v>3.435811123</v>
      </c>
      <c r="N10" s="253">
        <f t="shared" si="2"/>
        <v>1489828.79</v>
      </c>
      <c r="O10" s="253"/>
      <c r="P10" s="254"/>
      <c r="Q10" s="254"/>
      <c r="R10" s="254"/>
      <c r="S10" s="333"/>
      <c r="T10" s="257"/>
      <c r="U10" s="258"/>
      <c r="V10" s="254"/>
      <c r="W10" s="254"/>
      <c r="X10" s="254"/>
      <c r="Y10" s="258"/>
      <c r="Z10" s="334"/>
      <c r="AA10" s="258"/>
      <c r="AB10" s="320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</row>
    <row r="11" ht="19.5" customHeight="1">
      <c r="A11" s="251" t="s">
        <v>102</v>
      </c>
      <c r="B11" s="252">
        <v>51.9375</v>
      </c>
      <c r="C11" s="253">
        <v>59.9375</v>
      </c>
      <c r="D11" s="253">
        <v>49.570313</v>
      </c>
      <c r="E11" s="253">
        <v>57.625</v>
      </c>
      <c r="F11" s="253">
        <v>49.209061</v>
      </c>
      <c r="G11" s="253">
        <v>2.478722E8</v>
      </c>
      <c r="H11" s="253"/>
      <c r="I11" s="253">
        <f t="shared" ref="I11:N11" si="3">(I12/B12*B11)/B12*B11</f>
        <v>4.057584934</v>
      </c>
      <c r="J11" s="253">
        <f t="shared" si="3"/>
        <v>5.399238129</v>
      </c>
      <c r="K11" s="253">
        <f t="shared" si="3"/>
        <v>3.690176711</v>
      </c>
      <c r="L11" s="253">
        <f t="shared" si="3"/>
        <v>4.957012213</v>
      </c>
      <c r="M11" s="253">
        <f t="shared" si="3"/>
        <v>4.214277204</v>
      </c>
      <c r="N11" s="253">
        <f t="shared" si="3"/>
        <v>1361403.841</v>
      </c>
      <c r="O11" s="253"/>
      <c r="P11" s="254"/>
      <c r="Q11" s="254"/>
      <c r="R11" s="254"/>
      <c r="S11" s="254"/>
      <c r="T11" s="257"/>
      <c r="U11" s="258"/>
      <c r="V11" s="254"/>
      <c r="W11" s="254"/>
      <c r="X11" s="254"/>
      <c r="Y11" s="258"/>
      <c r="Z11" s="334"/>
      <c r="AA11" s="258"/>
      <c r="AB11" s="320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</row>
    <row r="12" ht="19.5" customHeight="1">
      <c r="A12" s="251" t="s">
        <v>103</v>
      </c>
      <c r="B12" s="252">
        <v>57.8125</v>
      </c>
      <c r="C12" s="253">
        <v>61.71875</v>
      </c>
      <c r="D12" s="253">
        <v>55.78125</v>
      </c>
      <c r="E12" s="253">
        <v>56.59375</v>
      </c>
      <c r="F12" s="253">
        <v>48.328407</v>
      </c>
      <c r="G12" s="253">
        <v>1.957904E8</v>
      </c>
      <c r="H12" s="253"/>
      <c r="I12" s="253">
        <f t="shared" ref="I12:N12" si="4">(I13/B13*B12)/B13*B12</f>
        <v>5.027464784</v>
      </c>
      <c r="J12" s="253">
        <f t="shared" si="4"/>
        <v>5.724920714</v>
      </c>
      <c r="K12" s="253">
        <f t="shared" si="4"/>
        <v>4.672833703</v>
      </c>
      <c r="L12" s="253">
        <f t="shared" si="4"/>
        <v>4.781179581</v>
      </c>
      <c r="M12" s="253">
        <f t="shared" si="4"/>
        <v>4.064788033</v>
      </c>
      <c r="N12" s="253">
        <f t="shared" si="4"/>
        <v>849403.6368</v>
      </c>
      <c r="O12" s="253"/>
      <c r="P12" s="254"/>
      <c r="Q12" s="254"/>
      <c r="R12" s="254"/>
      <c r="S12" s="254"/>
      <c r="T12" s="257"/>
      <c r="U12" s="258"/>
      <c r="V12" s="254"/>
      <c r="W12" s="254"/>
      <c r="X12" s="254"/>
      <c r="Y12" s="258"/>
      <c r="Z12" s="334"/>
      <c r="AA12" s="258"/>
      <c r="AB12" s="320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</row>
    <row r="13" ht="19.5" customHeight="1">
      <c r="A13" s="251" t="s">
        <v>104</v>
      </c>
      <c r="B13" s="252">
        <v>56.6875</v>
      </c>
      <c r="C13" s="253">
        <v>61.75</v>
      </c>
      <c r="D13" s="253">
        <v>52.9375</v>
      </c>
      <c r="E13" s="253">
        <v>59.6875</v>
      </c>
      <c r="F13" s="253">
        <v>50.970333</v>
      </c>
      <c r="G13" s="253">
        <v>2.578806E8</v>
      </c>
      <c r="H13" s="253"/>
      <c r="I13" s="253">
        <f t="shared" ref="I13:N13" si="5">(I14/B14*B13)/B14*B13</f>
        <v>4.833705043</v>
      </c>
      <c r="J13" s="253">
        <f t="shared" si="5"/>
        <v>5.730719569</v>
      </c>
      <c r="K13" s="253">
        <f t="shared" si="5"/>
        <v>4.208532611</v>
      </c>
      <c r="L13" s="253">
        <f t="shared" si="5"/>
        <v>5.318202747</v>
      </c>
      <c r="M13" s="253">
        <f t="shared" si="5"/>
        <v>4.521347476</v>
      </c>
      <c r="N13" s="253">
        <f t="shared" si="5"/>
        <v>1473562.88</v>
      </c>
      <c r="O13" s="253"/>
      <c r="P13" s="254"/>
      <c r="Q13" s="254"/>
      <c r="R13" s="254"/>
      <c r="S13" s="254"/>
      <c r="T13" s="257"/>
      <c r="U13" s="258"/>
      <c r="V13" s="254"/>
      <c r="W13" s="254"/>
      <c r="X13" s="254"/>
      <c r="Y13" s="258"/>
      <c r="Z13" s="334"/>
      <c r="AA13" s="258"/>
      <c r="AB13" s="320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</row>
    <row r="14" ht="19.5" customHeight="1">
      <c r="A14" s="251" t="s">
        <v>105</v>
      </c>
      <c r="B14" s="252">
        <v>60.0625</v>
      </c>
      <c r="C14" s="253">
        <v>63.75</v>
      </c>
      <c r="D14" s="253">
        <v>58.625</v>
      </c>
      <c r="E14" s="253">
        <v>60.1875</v>
      </c>
      <c r="F14" s="253">
        <v>51.397312</v>
      </c>
      <c r="G14" s="253">
        <v>2.89632E8</v>
      </c>
      <c r="H14" s="253"/>
      <c r="I14" s="253">
        <f t="shared" ref="I14:N14" si="6">(I15/B15*B14)/B15*B14</f>
        <v>5.426406785</v>
      </c>
      <c r="J14" s="253">
        <f t="shared" si="6"/>
        <v>6.107951942</v>
      </c>
      <c r="K14" s="253">
        <f t="shared" si="6"/>
        <v>5.161424189</v>
      </c>
      <c r="L14" s="253">
        <f t="shared" si="6"/>
        <v>5.407676723</v>
      </c>
      <c r="M14" s="253">
        <f t="shared" si="6"/>
        <v>4.597415507</v>
      </c>
      <c r="N14" s="253">
        <f t="shared" si="6"/>
        <v>1858764.696</v>
      </c>
      <c r="O14" s="253"/>
      <c r="P14" s="254"/>
      <c r="Q14" s="254"/>
      <c r="R14" s="254"/>
      <c r="S14" s="254"/>
      <c r="T14" s="257"/>
      <c r="U14" s="258"/>
      <c r="V14" s="254"/>
      <c r="W14" s="254"/>
      <c r="X14" s="254"/>
      <c r="Y14" s="258"/>
      <c r="Z14" s="334"/>
      <c r="AA14" s="258"/>
      <c r="AB14" s="320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</row>
    <row r="15" ht="19.5" customHeight="1">
      <c r="A15" s="251" t="s">
        <v>106</v>
      </c>
      <c r="B15" s="252">
        <v>59.375</v>
      </c>
      <c r="C15" s="253">
        <v>66.25</v>
      </c>
      <c r="D15" s="253">
        <v>57.414063</v>
      </c>
      <c r="E15" s="253">
        <v>65.75</v>
      </c>
      <c r="F15" s="253">
        <v>56.147415</v>
      </c>
      <c r="G15" s="253">
        <v>4.154352E8</v>
      </c>
      <c r="H15" s="253"/>
      <c r="I15" s="253">
        <f t="shared" ref="I15:N15" si="7">(I16/B16*B15)/B16*B15</f>
        <v>5.302892</v>
      </c>
      <c r="J15" s="253">
        <f t="shared" si="7"/>
        <v>6.596400232</v>
      </c>
      <c r="K15" s="253">
        <f t="shared" si="7"/>
        <v>4.950401281</v>
      </c>
      <c r="L15" s="253">
        <f t="shared" si="7"/>
        <v>6.453415479</v>
      </c>
      <c r="M15" s="253">
        <f t="shared" si="7"/>
        <v>5.486463265</v>
      </c>
      <c r="N15" s="253">
        <f t="shared" si="7"/>
        <v>3824176.358</v>
      </c>
      <c r="O15" s="253"/>
      <c r="P15" s="254"/>
      <c r="Q15" s="254"/>
      <c r="R15" s="254"/>
      <c r="S15" s="254"/>
      <c r="T15" s="257"/>
      <c r="U15" s="258"/>
      <c r="V15" s="254"/>
      <c r="W15" s="254"/>
      <c r="X15" s="254"/>
      <c r="Y15" s="258"/>
      <c r="Z15" s="334"/>
      <c r="AA15" s="258"/>
      <c r="AB15" s="320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</row>
    <row r="16" ht="19.5" customHeight="1">
      <c r="A16" s="251" t="s">
        <v>107</v>
      </c>
      <c r="B16" s="252">
        <v>65.75</v>
      </c>
      <c r="C16" s="253">
        <v>78.78125</v>
      </c>
      <c r="D16" s="253">
        <v>65.195313</v>
      </c>
      <c r="E16" s="253">
        <v>73.5</v>
      </c>
      <c r="F16" s="253">
        <v>62.76556</v>
      </c>
      <c r="G16" s="253">
        <v>3.668192E8</v>
      </c>
      <c r="H16" s="253"/>
      <c r="I16" s="253">
        <f t="shared" ref="I16:N16" si="8">(I17/B17*B16)/B17*B16</f>
        <v>6.502749904</v>
      </c>
      <c r="J16" s="253">
        <f t="shared" si="8"/>
        <v>9.327837417</v>
      </c>
      <c r="K16" s="253">
        <f t="shared" si="8"/>
        <v>6.383172643</v>
      </c>
      <c r="L16" s="253">
        <f t="shared" si="8"/>
        <v>8.064413543</v>
      </c>
      <c r="M16" s="253">
        <f t="shared" si="8"/>
        <v>6.856078145</v>
      </c>
      <c r="N16" s="253">
        <f t="shared" si="8"/>
        <v>2981504.352</v>
      </c>
      <c r="O16" s="253"/>
      <c r="P16" s="254"/>
      <c r="Q16" s="254"/>
      <c r="R16" s="254"/>
      <c r="S16" s="254"/>
      <c r="T16" s="257"/>
      <c r="U16" s="258"/>
      <c r="V16" s="254"/>
      <c r="W16" s="254"/>
      <c r="X16" s="254"/>
      <c r="Y16" s="258"/>
      <c r="Z16" s="334"/>
      <c r="AA16" s="258"/>
      <c r="AB16" s="320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</row>
    <row r="17" ht="19.5" customHeight="1">
      <c r="A17" s="251" t="s">
        <v>108</v>
      </c>
      <c r="B17" s="252">
        <v>74.3125</v>
      </c>
      <c r="C17" s="253">
        <v>93.75</v>
      </c>
      <c r="D17" s="253">
        <v>73.75</v>
      </c>
      <c r="E17" s="253">
        <v>91.375</v>
      </c>
      <c r="F17" s="253">
        <v>78.029953</v>
      </c>
      <c r="G17" s="253">
        <v>4.653556E8</v>
      </c>
      <c r="H17" s="253"/>
      <c r="I17" s="253">
        <f t="shared" ref="I17:N17" si="9">(I18/B18*B17)/B18*B17</f>
        <v>8.30671444</v>
      </c>
      <c r="J17" s="253">
        <f t="shared" si="9"/>
        <v>13.20923863</v>
      </c>
      <c r="K17" s="253">
        <f t="shared" si="9"/>
        <v>8.168228733</v>
      </c>
      <c r="L17" s="253">
        <f t="shared" si="9"/>
        <v>12.46386947</v>
      </c>
      <c r="M17" s="253">
        <f t="shared" si="9"/>
        <v>10.59633387</v>
      </c>
      <c r="N17" s="253">
        <f t="shared" si="9"/>
        <v>4798452.696</v>
      </c>
      <c r="O17" s="261" t="s">
        <v>109</v>
      </c>
      <c r="P17" s="254">
        <f t="shared" ref="P17:S17" si="10">MAX(P20:P307)</f>
        <v>1155126.152</v>
      </c>
      <c r="Q17" s="254">
        <f t="shared" si="10"/>
        <v>0</v>
      </c>
      <c r="R17" s="254">
        <f t="shared" si="10"/>
        <v>264848.264</v>
      </c>
      <c r="S17" s="254">
        <f t="shared" si="10"/>
        <v>0</v>
      </c>
      <c r="T17" s="257"/>
      <c r="U17" s="270">
        <f>MAX(U20:U307)</f>
        <v>0.916523098</v>
      </c>
      <c r="V17" s="254"/>
      <c r="W17" s="254"/>
      <c r="X17" s="254">
        <f t="shared" ref="X17:AA17" si="11">MAX(X20:X307)</f>
        <v>1398739.327</v>
      </c>
      <c r="Y17" s="257">
        <f t="shared" si="11"/>
        <v>1.398739327</v>
      </c>
      <c r="Z17" s="254">
        <f t="shared" si="11"/>
        <v>1398739.327</v>
      </c>
      <c r="AA17" s="257">
        <f t="shared" si="11"/>
        <v>1.398739327</v>
      </c>
      <c r="AB17" s="320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</row>
    <row r="18" ht="19.5" customHeight="1">
      <c r="A18" s="251" t="s">
        <v>110</v>
      </c>
      <c r="B18" s="252">
        <v>96.1875</v>
      </c>
      <c r="C18" s="253">
        <v>97.625</v>
      </c>
      <c r="D18" s="253">
        <v>79.75</v>
      </c>
      <c r="E18" s="253">
        <v>89.6875</v>
      </c>
      <c r="F18" s="253">
        <v>76.588921</v>
      </c>
      <c r="G18" s="253">
        <v>5.834318E8</v>
      </c>
      <c r="H18" s="253"/>
      <c r="I18" s="253">
        <f t="shared" ref="I18:N18" si="12">(I19/B19*B18)/B19*B18</f>
        <v>13.91690977</v>
      </c>
      <c r="J18" s="253">
        <f t="shared" si="12"/>
        <v>14.3237696</v>
      </c>
      <c r="K18" s="253">
        <f t="shared" si="12"/>
        <v>9.551360231</v>
      </c>
      <c r="L18" s="253">
        <f t="shared" si="12"/>
        <v>12.00775861</v>
      </c>
      <c r="M18" s="253">
        <f t="shared" si="12"/>
        <v>10.20856845</v>
      </c>
      <c r="N18" s="253">
        <f t="shared" si="12"/>
        <v>7542434.063</v>
      </c>
      <c r="O18" s="269" t="s">
        <v>111</v>
      </c>
      <c r="P18" s="254">
        <v>1135845.40682594</v>
      </c>
      <c r="Q18" s="254">
        <v>0.0</v>
      </c>
      <c r="R18" s="254">
        <v>262893.920316581</v>
      </c>
      <c r="S18" s="254">
        <v>0.0</v>
      </c>
      <c r="T18" s="360"/>
      <c r="U18" s="270">
        <v>0.81</v>
      </c>
      <c r="V18" s="265"/>
      <c r="W18" s="361"/>
      <c r="X18" s="254">
        <v>1398739.32714252</v>
      </c>
      <c r="Y18" s="257">
        <v>1.39873932714252</v>
      </c>
      <c r="Z18" s="254">
        <v>1398739.32714252</v>
      </c>
      <c r="AA18" s="257">
        <v>1.39873932714252</v>
      </c>
      <c r="AB18" s="320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</row>
    <row r="19" ht="19.5" customHeight="1">
      <c r="A19" s="251" t="s">
        <v>112</v>
      </c>
      <c r="B19" s="252">
        <v>89.53125</v>
      </c>
      <c r="C19" s="253">
        <v>107.5</v>
      </c>
      <c r="D19" s="253">
        <v>88.4375</v>
      </c>
      <c r="E19" s="253">
        <v>106.75</v>
      </c>
      <c r="F19" s="253">
        <v>91.159492</v>
      </c>
      <c r="G19" s="253">
        <v>5.751698E8</v>
      </c>
      <c r="H19" s="253"/>
      <c r="I19" s="253">
        <f t="shared" ref="I19:N19" si="13">(I20/B20*B19)/B20*B19</f>
        <v>12.05743232</v>
      </c>
      <c r="J19" s="253">
        <f t="shared" si="13"/>
        <v>17.36809403</v>
      </c>
      <c r="K19" s="253">
        <f t="shared" si="13"/>
        <v>11.74564189</v>
      </c>
      <c r="L19" s="253">
        <f t="shared" si="13"/>
        <v>17.01115805</v>
      </c>
      <c r="M19" s="253">
        <f t="shared" si="13"/>
        <v>14.46227901</v>
      </c>
      <c r="N19" s="253">
        <f t="shared" si="13"/>
        <v>7330329.191</v>
      </c>
      <c r="O19" s="269" t="s">
        <v>113</v>
      </c>
      <c r="P19" s="254">
        <f t="shared" ref="P19:S19" si="14">MIN(P20:P307)</f>
        <v>168169.8434</v>
      </c>
      <c r="Q19" s="254">
        <f t="shared" si="14"/>
        <v>0</v>
      </c>
      <c r="R19" s="254">
        <f t="shared" si="14"/>
        <v>28545.52563</v>
      </c>
      <c r="S19" s="254">
        <f t="shared" si="14"/>
        <v>0</v>
      </c>
      <c r="T19" s="257"/>
      <c r="U19" s="270">
        <f>MIN(U20:U307)</f>
        <v>0.6955945673</v>
      </c>
      <c r="V19" s="254"/>
      <c r="W19" s="254"/>
      <c r="X19" s="254">
        <f t="shared" ref="X19:AA19" si="15">MIN(X20:X307)</f>
        <v>228973.5097</v>
      </c>
      <c r="Y19" s="257">
        <f t="shared" si="15"/>
        <v>0.2289735097</v>
      </c>
      <c r="Z19" s="254">
        <f t="shared" si="15"/>
        <v>228973.5097</v>
      </c>
      <c r="AA19" s="257">
        <f t="shared" si="15"/>
        <v>0.2289735097</v>
      </c>
      <c r="AB19" s="320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</row>
    <row r="20" ht="19.5" customHeight="1">
      <c r="A20" s="251" t="s">
        <v>114</v>
      </c>
      <c r="B20" s="252">
        <v>107.25</v>
      </c>
      <c r="C20" s="253">
        <v>120.5</v>
      </c>
      <c r="D20" s="253">
        <v>101.0</v>
      </c>
      <c r="E20" s="253">
        <v>109.5</v>
      </c>
      <c r="F20" s="253">
        <v>93.507858</v>
      </c>
      <c r="G20" s="253">
        <v>7.211069E8</v>
      </c>
      <c r="H20" s="253"/>
      <c r="I20" s="253">
        <f t="shared" ref="I20:N20" si="16">(I21/B21*B20)/B21*B20</f>
        <v>17.30215263</v>
      </c>
      <c r="J20" s="253">
        <f t="shared" si="16"/>
        <v>21.82274244</v>
      </c>
      <c r="K20" s="253">
        <f t="shared" si="16"/>
        <v>15.31957048</v>
      </c>
      <c r="L20" s="253">
        <f t="shared" si="16"/>
        <v>17.89890036</v>
      </c>
      <c r="M20" s="253">
        <f t="shared" si="16"/>
        <v>15.21700419</v>
      </c>
      <c r="N20" s="253">
        <f t="shared" si="16"/>
        <v>11522073.23</v>
      </c>
      <c r="O20" s="253"/>
      <c r="P20" s="254">
        <f>P8</f>
        <v>800000</v>
      </c>
      <c r="Q20" s="254">
        <v>0.0</v>
      </c>
      <c r="R20" s="254">
        <f>R8-($S$8/12)</f>
        <v>198333.3333</v>
      </c>
      <c r="S20" s="254">
        <v>0.0</v>
      </c>
      <c r="T20" s="257"/>
      <c r="U20" s="270">
        <f t="shared" ref="U20:U307" si="18">P20/(P20+R20)</f>
        <v>0.8013355593</v>
      </c>
      <c r="V20" s="362"/>
      <c r="W20" s="362"/>
      <c r="X20" s="254">
        <f t="shared" ref="X20:X307" si="19">P20+Q20+R20</f>
        <v>998333.3333</v>
      </c>
      <c r="Y20" s="258">
        <f t="shared" ref="Y20:Y307" si="20">X20/1000000</f>
        <v>0.9983333333</v>
      </c>
      <c r="Z20" s="334">
        <f t="shared" ref="Z20:Z307" si="21">SUM(P20:S20)</f>
        <v>998333.3333</v>
      </c>
      <c r="AA20" s="258">
        <f t="shared" ref="AA20:AA307" si="22">Z20/1000000</f>
        <v>0.9983333333</v>
      </c>
      <c r="AB20" s="335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</row>
    <row r="21" ht="19.5" customHeight="1">
      <c r="A21" s="251" t="s">
        <v>115</v>
      </c>
      <c r="B21" s="252">
        <v>107.765625</v>
      </c>
      <c r="C21" s="253">
        <v>109.125</v>
      </c>
      <c r="D21" s="253">
        <v>78.0</v>
      </c>
      <c r="E21" s="253">
        <v>94.75</v>
      </c>
      <c r="F21" s="253">
        <v>80.912041</v>
      </c>
      <c r="G21" s="253">
        <v>6.784114E8</v>
      </c>
      <c r="H21" s="253"/>
      <c r="I21" s="253">
        <f t="shared" ref="I21:N21" si="17">(I22/B22*B21)/B22*B21</f>
        <v>17.4689194</v>
      </c>
      <c r="J21" s="253">
        <f t="shared" si="17"/>
        <v>17.89714458</v>
      </c>
      <c r="K21" s="253">
        <f t="shared" si="17"/>
        <v>9.136777452</v>
      </c>
      <c r="L21" s="253">
        <f t="shared" si="17"/>
        <v>13.40159685</v>
      </c>
      <c r="M21" s="253">
        <f t="shared" si="17"/>
        <v>11.39355507</v>
      </c>
      <c r="N21" s="253">
        <f t="shared" si="17"/>
        <v>10198060.95</v>
      </c>
      <c r="O21" s="253"/>
      <c r="P21" s="254">
        <f t="shared" ref="P21:P29" si="24">P20*D21/D20</f>
        <v>617821.7822</v>
      </c>
      <c r="Q21" s="254">
        <v>0.0</v>
      </c>
      <c r="R21" s="254">
        <f t="shared" ref="R21:R29" si="25">R20-($S$8/12)</f>
        <v>196666.6667</v>
      </c>
      <c r="S21" s="254">
        <v>0.0</v>
      </c>
      <c r="T21" s="257"/>
      <c r="U21" s="270">
        <f t="shared" si="18"/>
        <v>0.7585396491</v>
      </c>
      <c r="V21" s="254"/>
      <c r="W21" s="254"/>
      <c r="X21" s="254">
        <f t="shared" si="19"/>
        <v>814488.4488</v>
      </c>
      <c r="Y21" s="258">
        <f t="shared" si="20"/>
        <v>0.8144884488</v>
      </c>
      <c r="Z21" s="334">
        <f t="shared" si="21"/>
        <v>814488.4488</v>
      </c>
      <c r="AA21" s="258">
        <f t="shared" si="22"/>
        <v>0.8144884488</v>
      </c>
      <c r="AB21" s="320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</row>
    <row r="22" ht="19.5" customHeight="1">
      <c r="A22" s="251" t="s">
        <v>116</v>
      </c>
      <c r="B22" s="252">
        <v>95.75</v>
      </c>
      <c r="C22" s="253">
        <v>96.875</v>
      </c>
      <c r="D22" s="253">
        <v>72.25</v>
      </c>
      <c r="E22" s="253">
        <v>83.125</v>
      </c>
      <c r="F22" s="253">
        <v>70.98484</v>
      </c>
      <c r="G22" s="253">
        <v>5.631893E8</v>
      </c>
      <c r="H22" s="253"/>
      <c r="I22" s="253">
        <f t="shared" ref="I22:N22" si="23">(I23/B23*B22)/B23*B22</f>
        <v>13.79059811</v>
      </c>
      <c r="J22" s="253">
        <f t="shared" si="23"/>
        <v>14.10453147</v>
      </c>
      <c r="K22" s="253">
        <f t="shared" si="23"/>
        <v>7.839340787</v>
      </c>
      <c r="L22" s="253">
        <f t="shared" si="23"/>
        <v>10.31481466</v>
      </c>
      <c r="M22" s="253">
        <f t="shared" si="23"/>
        <v>8.76928447</v>
      </c>
      <c r="N22" s="253">
        <f t="shared" si="23"/>
        <v>7028135.387</v>
      </c>
      <c r="O22" s="253"/>
      <c r="P22" s="254">
        <f t="shared" si="24"/>
        <v>572277.2277</v>
      </c>
      <c r="Q22" s="254">
        <v>0.0</v>
      </c>
      <c r="R22" s="254">
        <f t="shared" si="25"/>
        <v>195000</v>
      </c>
      <c r="S22" s="254">
        <v>0.0</v>
      </c>
      <c r="T22" s="257"/>
      <c r="U22" s="270">
        <f t="shared" si="18"/>
        <v>0.7458545713</v>
      </c>
      <c r="V22" s="254"/>
      <c r="W22" s="254"/>
      <c r="X22" s="254">
        <f t="shared" si="19"/>
        <v>767277.2277</v>
      </c>
      <c r="Y22" s="258">
        <f t="shared" si="20"/>
        <v>0.7672772277</v>
      </c>
      <c r="Z22" s="334">
        <f t="shared" si="21"/>
        <v>767277.2277</v>
      </c>
      <c r="AA22" s="258">
        <f t="shared" si="22"/>
        <v>0.7672772277</v>
      </c>
      <c r="AB22" s="320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</row>
    <row r="23" ht="19.5" customHeight="1">
      <c r="A23" s="251" t="s">
        <v>117</v>
      </c>
      <c r="B23" s="252">
        <v>85.1875</v>
      </c>
      <c r="C23" s="253">
        <v>99.71875</v>
      </c>
      <c r="D23" s="253">
        <v>82.5</v>
      </c>
      <c r="E23" s="253">
        <v>93.4375</v>
      </c>
      <c r="F23" s="253">
        <v>79.791245</v>
      </c>
      <c r="G23" s="253">
        <v>4.695167E8</v>
      </c>
      <c r="H23" s="253"/>
      <c r="I23" s="253">
        <f t="shared" ref="I23:N23" si="26">(I24/B24*B23)/B24*B23</f>
        <v>10.91584307</v>
      </c>
      <c r="J23" s="253">
        <f t="shared" si="26"/>
        <v>14.94475793</v>
      </c>
      <c r="K23" s="253">
        <f t="shared" si="26"/>
        <v>10.22143188</v>
      </c>
      <c r="L23" s="253">
        <f t="shared" si="26"/>
        <v>13.03288407</v>
      </c>
      <c r="M23" s="253">
        <f t="shared" si="26"/>
        <v>11.08009352</v>
      </c>
      <c r="N23" s="253">
        <f t="shared" si="26"/>
        <v>4884649.621</v>
      </c>
      <c r="O23" s="253"/>
      <c r="P23" s="254">
        <f t="shared" si="24"/>
        <v>653465.3465</v>
      </c>
      <c r="Q23" s="254">
        <v>0.0</v>
      </c>
      <c r="R23" s="254">
        <f t="shared" si="25"/>
        <v>193333.3333</v>
      </c>
      <c r="S23" s="254">
        <v>0.0</v>
      </c>
      <c r="T23" s="257"/>
      <c r="U23" s="270">
        <f t="shared" si="18"/>
        <v>0.7716891418</v>
      </c>
      <c r="V23" s="254"/>
      <c r="W23" s="254"/>
      <c r="X23" s="254">
        <f t="shared" si="19"/>
        <v>846798.6799</v>
      </c>
      <c r="Y23" s="258">
        <f t="shared" si="20"/>
        <v>0.8467986799</v>
      </c>
      <c r="Z23" s="334">
        <f t="shared" si="21"/>
        <v>846798.6799</v>
      </c>
      <c r="AA23" s="258">
        <f t="shared" si="22"/>
        <v>0.8467986799</v>
      </c>
      <c r="AB23" s="320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</row>
    <row r="24" ht="19.5" customHeight="1">
      <c r="A24" s="251" t="s">
        <v>118</v>
      </c>
      <c r="B24" s="252">
        <v>93.5</v>
      </c>
      <c r="C24" s="253">
        <v>102.0625</v>
      </c>
      <c r="D24" s="253">
        <v>85.71875</v>
      </c>
      <c r="E24" s="253">
        <v>89.4375</v>
      </c>
      <c r="F24" s="253">
        <v>76.375443</v>
      </c>
      <c r="G24" s="253">
        <v>3.817581E8</v>
      </c>
      <c r="H24" s="253"/>
      <c r="I24" s="253">
        <f t="shared" ref="I24:N24" si="27">(I25/B25*B24)/B25*B24</f>
        <v>13.15009102</v>
      </c>
      <c r="J24" s="253">
        <f t="shared" si="27"/>
        <v>15.65552504</v>
      </c>
      <c r="K24" s="253">
        <f t="shared" si="27"/>
        <v>11.03457218</v>
      </c>
      <c r="L24" s="253">
        <f t="shared" si="27"/>
        <v>11.94090971</v>
      </c>
      <c r="M24" s="253">
        <f t="shared" si="27"/>
        <v>10.15173863</v>
      </c>
      <c r="N24" s="253">
        <f t="shared" si="27"/>
        <v>3229295.965</v>
      </c>
      <c r="O24" s="253"/>
      <c r="P24" s="254">
        <f t="shared" si="24"/>
        <v>678960.396</v>
      </c>
      <c r="Q24" s="254">
        <v>0.0</v>
      </c>
      <c r="R24" s="254">
        <f t="shared" si="25"/>
        <v>191666.6667</v>
      </c>
      <c r="S24" s="254">
        <v>0.0</v>
      </c>
      <c r="T24" s="257"/>
      <c r="U24" s="270">
        <f t="shared" si="18"/>
        <v>0.7798521607</v>
      </c>
      <c r="V24" s="254"/>
      <c r="W24" s="254"/>
      <c r="X24" s="254">
        <f t="shared" si="19"/>
        <v>870627.0627</v>
      </c>
      <c r="Y24" s="258">
        <f t="shared" si="20"/>
        <v>0.8706270627</v>
      </c>
      <c r="Z24" s="334">
        <f t="shared" si="21"/>
        <v>870627.0627</v>
      </c>
      <c r="AA24" s="258">
        <f t="shared" si="22"/>
        <v>0.8706270627</v>
      </c>
      <c r="AB24" s="320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</row>
    <row r="25" ht="19.5" customHeight="1">
      <c r="A25" s="251" t="s">
        <v>119</v>
      </c>
      <c r="B25" s="252">
        <v>89.8125</v>
      </c>
      <c r="C25" s="253">
        <v>102.0</v>
      </c>
      <c r="D25" s="253">
        <v>83.3125</v>
      </c>
      <c r="E25" s="253">
        <v>101.625</v>
      </c>
      <c r="F25" s="253">
        <v>86.782974</v>
      </c>
      <c r="G25" s="253">
        <v>3.783124E8</v>
      </c>
      <c r="H25" s="253"/>
      <c r="I25" s="253">
        <f t="shared" ref="I25:N25" si="28">(I26/B26*B25)/B26*B25</f>
        <v>12.13330481</v>
      </c>
      <c r="J25" s="253">
        <f t="shared" si="28"/>
        <v>15.63635697</v>
      </c>
      <c r="K25" s="253">
        <f t="shared" si="28"/>
        <v>10.42375451</v>
      </c>
      <c r="L25" s="253">
        <f t="shared" si="28"/>
        <v>15.41697717</v>
      </c>
      <c r="M25" s="253">
        <f t="shared" si="28"/>
        <v>13.10696082</v>
      </c>
      <c r="N25" s="253">
        <f t="shared" si="28"/>
        <v>3171264.615</v>
      </c>
      <c r="O25" s="253"/>
      <c r="P25" s="254">
        <f t="shared" si="24"/>
        <v>659900.9901</v>
      </c>
      <c r="Q25" s="254">
        <v>0.0</v>
      </c>
      <c r="R25" s="254">
        <f t="shared" si="25"/>
        <v>190000</v>
      </c>
      <c r="S25" s="254">
        <v>0.0</v>
      </c>
      <c r="T25" s="257"/>
      <c r="U25" s="270">
        <f t="shared" si="18"/>
        <v>0.776444548</v>
      </c>
      <c r="V25" s="254"/>
      <c r="W25" s="254"/>
      <c r="X25" s="254">
        <f t="shared" si="19"/>
        <v>849900.9901</v>
      </c>
      <c r="Y25" s="258">
        <f t="shared" si="20"/>
        <v>0.8499009901</v>
      </c>
      <c r="Z25" s="334">
        <f t="shared" si="21"/>
        <v>849900.9901</v>
      </c>
      <c r="AA25" s="258">
        <f t="shared" si="22"/>
        <v>0.8499009901</v>
      </c>
      <c r="AB25" s="320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</row>
    <row r="26" ht="19.5" customHeight="1">
      <c r="A26" s="251" t="s">
        <v>120</v>
      </c>
      <c r="B26" s="252">
        <v>103.0</v>
      </c>
      <c r="C26" s="253">
        <v>103.515625</v>
      </c>
      <c r="D26" s="253">
        <v>87.0</v>
      </c>
      <c r="E26" s="253">
        <v>88.75</v>
      </c>
      <c r="F26" s="253">
        <v>75.788368</v>
      </c>
      <c r="G26" s="253">
        <v>5.107067E8</v>
      </c>
      <c r="H26" s="253"/>
      <c r="I26" s="253">
        <f t="shared" ref="I26:N26" si="29">(I27/B27*B26)/B27*B26</f>
        <v>15.95805606</v>
      </c>
      <c r="J26" s="253">
        <f t="shared" si="29"/>
        <v>16.10449275</v>
      </c>
      <c r="K26" s="253">
        <f t="shared" si="29"/>
        <v>11.36690804</v>
      </c>
      <c r="L26" s="253">
        <f t="shared" si="29"/>
        <v>11.75803735</v>
      </c>
      <c r="M26" s="253">
        <f t="shared" si="29"/>
        <v>9.996271738</v>
      </c>
      <c r="N26" s="253">
        <f t="shared" si="29"/>
        <v>5779289.363</v>
      </c>
      <c r="O26" s="253"/>
      <c r="P26" s="254">
        <f t="shared" si="24"/>
        <v>689108.9109</v>
      </c>
      <c r="Q26" s="254">
        <v>0.0</v>
      </c>
      <c r="R26" s="254">
        <f t="shared" si="25"/>
        <v>188333.3333</v>
      </c>
      <c r="S26" s="254">
        <v>0.0</v>
      </c>
      <c r="T26" s="257"/>
      <c r="U26" s="270">
        <f t="shared" si="18"/>
        <v>0.7853609915</v>
      </c>
      <c r="V26" s="254"/>
      <c r="W26" s="254"/>
      <c r="X26" s="254">
        <f t="shared" si="19"/>
        <v>877442.2442</v>
      </c>
      <c r="Y26" s="258">
        <f t="shared" si="20"/>
        <v>0.8774422442</v>
      </c>
      <c r="Z26" s="334">
        <f t="shared" si="21"/>
        <v>877442.2442</v>
      </c>
      <c r="AA26" s="258">
        <f t="shared" si="22"/>
        <v>0.8774422442</v>
      </c>
      <c r="AB26" s="320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</row>
    <row r="27" ht="19.5" customHeight="1">
      <c r="A27" s="276" t="s">
        <v>121</v>
      </c>
      <c r="B27" s="277">
        <v>90.25</v>
      </c>
      <c r="C27" s="278">
        <v>90.25</v>
      </c>
      <c r="D27" s="278">
        <v>73.625</v>
      </c>
      <c r="E27" s="278">
        <v>81.703125</v>
      </c>
      <c r="F27" s="278">
        <v>69.770638</v>
      </c>
      <c r="G27" s="278">
        <v>9.049254E8</v>
      </c>
      <c r="H27" s="278"/>
      <c r="I27" s="278">
        <f t="shared" ref="I27:N27" si="30">(I28/B28*B27)/B28*B27</f>
        <v>12.25180168</v>
      </c>
      <c r="J27" s="278">
        <f t="shared" si="30"/>
        <v>12.24135955</v>
      </c>
      <c r="K27" s="278">
        <f t="shared" si="30"/>
        <v>8.140563287</v>
      </c>
      <c r="L27" s="278">
        <f t="shared" si="30"/>
        <v>9.964957431</v>
      </c>
      <c r="M27" s="278">
        <f t="shared" si="30"/>
        <v>8.471851442</v>
      </c>
      <c r="N27" s="278">
        <f t="shared" si="30"/>
        <v>18144996.37</v>
      </c>
      <c r="O27" s="278"/>
      <c r="P27" s="254">
        <f t="shared" si="24"/>
        <v>583168.3168</v>
      </c>
      <c r="Q27" s="254">
        <v>0.0</v>
      </c>
      <c r="R27" s="254">
        <f t="shared" si="25"/>
        <v>186666.6667</v>
      </c>
      <c r="S27" s="254">
        <v>0.0</v>
      </c>
      <c r="T27" s="257"/>
      <c r="U27" s="270">
        <f t="shared" si="18"/>
        <v>0.7575237932</v>
      </c>
      <c r="V27" s="254"/>
      <c r="W27" s="254"/>
      <c r="X27" s="254">
        <f t="shared" si="19"/>
        <v>769834.9835</v>
      </c>
      <c r="Y27" s="258">
        <f t="shared" si="20"/>
        <v>0.7698349835</v>
      </c>
      <c r="Z27" s="334">
        <f t="shared" si="21"/>
        <v>769834.9835</v>
      </c>
      <c r="AA27" s="258">
        <f t="shared" si="22"/>
        <v>0.7698349835</v>
      </c>
      <c r="AB27" s="320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</row>
    <row r="28" ht="19.5" customHeight="1">
      <c r="A28" s="276" t="s">
        <v>122</v>
      </c>
      <c r="B28" s="277">
        <v>80.3125</v>
      </c>
      <c r="C28" s="278">
        <v>84.125</v>
      </c>
      <c r="D28" s="278">
        <v>60.5</v>
      </c>
      <c r="E28" s="278">
        <v>62.984375</v>
      </c>
      <c r="F28" s="278">
        <v>53.785721</v>
      </c>
      <c r="G28" s="278">
        <v>9.362076E8</v>
      </c>
      <c r="H28" s="278"/>
      <c r="I28" s="278">
        <f t="shared" ref="I28:N28" si="31">(I29/B29*B28)/B29*B28</f>
        <v>9.702235838</v>
      </c>
      <c r="J28" s="278">
        <f t="shared" si="31"/>
        <v>10.63617288</v>
      </c>
      <c r="K28" s="278">
        <f t="shared" si="31"/>
        <v>5.49685892</v>
      </c>
      <c r="L28" s="278">
        <f t="shared" si="31"/>
        <v>5.921936694</v>
      </c>
      <c r="M28" s="278">
        <f t="shared" si="31"/>
        <v>5.034622733</v>
      </c>
      <c r="N28" s="278">
        <f t="shared" si="31"/>
        <v>19421181.79</v>
      </c>
      <c r="O28" s="278"/>
      <c r="P28" s="254">
        <f t="shared" si="24"/>
        <v>479207.9208</v>
      </c>
      <c r="Q28" s="254">
        <v>0.0</v>
      </c>
      <c r="R28" s="254">
        <f t="shared" si="25"/>
        <v>185000</v>
      </c>
      <c r="S28" s="254">
        <v>0.0</v>
      </c>
      <c r="T28" s="257"/>
      <c r="U28" s="270">
        <f t="shared" si="18"/>
        <v>0.7214727584</v>
      </c>
      <c r="V28" s="254"/>
      <c r="W28" s="254"/>
      <c r="X28" s="254">
        <f t="shared" si="19"/>
        <v>664207.9208</v>
      </c>
      <c r="Y28" s="258">
        <f t="shared" si="20"/>
        <v>0.6642079208</v>
      </c>
      <c r="Z28" s="334">
        <f t="shared" si="21"/>
        <v>664207.9208</v>
      </c>
      <c r="AA28" s="258">
        <f t="shared" si="22"/>
        <v>0.6642079208</v>
      </c>
      <c r="AB28" s="320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</row>
    <row r="29" ht="19.5" customHeight="1">
      <c r="A29" s="276" t="s">
        <v>123</v>
      </c>
      <c r="B29" s="337">
        <v>64.0625</v>
      </c>
      <c r="C29" s="338">
        <v>74.78125</v>
      </c>
      <c r="D29" s="338">
        <v>54.25</v>
      </c>
      <c r="E29" s="338">
        <v>58.375</v>
      </c>
      <c r="F29" s="338">
        <v>49.849514</v>
      </c>
      <c r="G29" s="338">
        <v>1.0877885E9</v>
      </c>
      <c r="H29" s="338"/>
      <c r="I29" s="338">
        <f t="shared" ref="I29:N29" si="32">(I30/B30*B29)/B30*B29</f>
        <v>6.173242003</v>
      </c>
      <c r="J29" s="338">
        <f t="shared" si="32"/>
        <v>8.404670148</v>
      </c>
      <c r="K29" s="338">
        <f t="shared" si="32"/>
        <v>4.419807214</v>
      </c>
      <c r="L29" s="338">
        <f t="shared" si="32"/>
        <v>5.086884762</v>
      </c>
      <c r="M29" s="338">
        <f t="shared" si="32"/>
        <v>4.324688189</v>
      </c>
      <c r="N29" s="338">
        <f t="shared" si="32"/>
        <v>26219249.43</v>
      </c>
      <c r="O29" s="338"/>
      <c r="P29" s="254">
        <f t="shared" si="24"/>
        <v>429702.9703</v>
      </c>
      <c r="Q29" s="254">
        <v>0.0</v>
      </c>
      <c r="R29" s="254">
        <f t="shared" si="25"/>
        <v>183333.3333</v>
      </c>
      <c r="S29" s="254">
        <v>0.0</v>
      </c>
      <c r="T29" s="257">
        <f>(P29-P20)/P20</f>
        <v>-0.4628712871</v>
      </c>
      <c r="U29" s="270">
        <f t="shared" si="18"/>
        <v>0.7009421265</v>
      </c>
      <c r="V29" s="254"/>
      <c r="W29" s="254"/>
      <c r="X29" s="254">
        <f t="shared" si="19"/>
        <v>613036.3036</v>
      </c>
      <c r="Y29" s="258">
        <f t="shared" si="20"/>
        <v>0.6130363036</v>
      </c>
      <c r="Z29" s="334">
        <f t="shared" si="21"/>
        <v>613036.3036</v>
      </c>
      <c r="AA29" s="258">
        <f t="shared" si="22"/>
        <v>0.6130363036</v>
      </c>
      <c r="AB29" s="320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</row>
    <row r="30" ht="19.5" customHeight="1">
      <c r="A30" s="276" t="s">
        <v>124</v>
      </c>
      <c r="B30" s="277">
        <v>58.5625</v>
      </c>
      <c r="C30" s="278">
        <v>69.125</v>
      </c>
      <c r="D30" s="278">
        <v>52.15625</v>
      </c>
      <c r="E30" s="278">
        <v>64.300003</v>
      </c>
      <c r="F30" s="278">
        <v>54.909184</v>
      </c>
      <c r="G30" s="278">
        <v>1.1978067E9</v>
      </c>
      <c r="H30" s="278"/>
      <c r="I30" s="278">
        <f t="shared" ref="I30:N30" si="33">(I31/B31*B30)/B31*B30</f>
        <v>5.158753226</v>
      </c>
      <c r="J30" s="278">
        <f t="shared" si="33"/>
        <v>7.181340543</v>
      </c>
      <c r="K30" s="278">
        <f t="shared" si="33"/>
        <v>4.085230429</v>
      </c>
      <c r="L30" s="278">
        <f t="shared" si="33"/>
        <v>6.171917305</v>
      </c>
      <c r="M30" s="278">
        <f t="shared" si="33"/>
        <v>5.24714327</v>
      </c>
      <c r="N30" s="278">
        <f t="shared" si="33"/>
        <v>31791045.08</v>
      </c>
      <c r="O30" s="278"/>
      <c r="P30" s="254">
        <f>((P29+R29)*0.8)*D30/D29</f>
        <v>471501.1939</v>
      </c>
      <c r="Q30" s="254">
        <v>0.0</v>
      </c>
      <c r="R30" s="254">
        <f>((P29+R29)*0.2)-($S$8/12)</f>
        <v>120940.5941</v>
      </c>
      <c r="S30" s="254">
        <v>0.0</v>
      </c>
      <c r="T30" s="282"/>
      <c r="U30" s="270">
        <f t="shared" si="18"/>
        <v>0.7958607976</v>
      </c>
      <c r="V30" s="254"/>
      <c r="W30" s="254"/>
      <c r="X30" s="254">
        <f t="shared" si="19"/>
        <v>592441.788</v>
      </c>
      <c r="Y30" s="258">
        <f t="shared" si="20"/>
        <v>0.592441788</v>
      </c>
      <c r="Z30" s="334">
        <f t="shared" si="21"/>
        <v>592441.788</v>
      </c>
      <c r="AA30" s="258">
        <f t="shared" si="22"/>
        <v>0.592441788</v>
      </c>
      <c r="AB30" s="320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</row>
    <row r="31" ht="19.5" customHeight="1">
      <c r="A31" s="276" t="s">
        <v>125</v>
      </c>
      <c r="B31" s="277">
        <v>64.550003</v>
      </c>
      <c r="C31" s="278">
        <v>65.610001</v>
      </c>
      <c r="D31" s="278">
        <v>46.860001</v>
      </c>
      <c r="E31" s="278">
        <v>47.450001</v>
      </c>
      <c r="F31" s="278">
        <v>40.520073</v>
      </c>
      <c r="G31" s="278">
        <v>1.2158712E9</v>
      </c>
      <c r="H31" s="278"/>
      <c r="I31" s="278">
        <f t="shared" ref="I31:N31" si="34">(I32/B32*B31)/B32*B31</f>
        <v>6.2675538</v>
      </c>
      <c r="J31" s="278">
        <f t="shared" si="34"/>
        <v>6.469568594</v>
      </c>
      <c r="K31" s="278">
        <f t="shared" si="34"/>
        <v>3.297679378</v>
      </c>
      <c r="L31" s="278">
        <f t="shared" si="34"/>
        <v>3.361015876</v>
      </c>
      <c r="M31" s="278">
        <f t="shared" si="34"/>
        <v>2.857415401</v>
      </c>
      <c r="N31" s="278">
        <f t="shared" si="34"/>
        <v>32757177.35</v>
      </c>
      <c r="O31" s="278"/>
      <c r="P31" s="254">
        <f t="shared" ref="P31:P41" si="36">P30*D31/D30</f>
        <v>423622.2201</v>
      </c>
      <c r="Q31" s="254">
        <v>0.0</v>
      </c>
      <c r="R31" s="254">
        <f t="shared" ref="R31:R41" si="37">R30-($S$8/12)</f>
        <v>119273.9274</v>
      </c>
      <c r="S31" s="254">
        <v>0.0</v>
      </c>
      <c r="T31" s="282"/>
      <c r="U31" s="270">
        <f t="shared" si="18"/>
        <v>0.7803006561</v>
      </c>
      <c r="V31" s="254"/>
      <c r="W31" s="254"/>
      <c r="X31" s="254">
        <f t="shared" si="19"/>
        <v>542896.1475</v>
      </c>
      <c r="Y31" s="258">
        <f t="shared" si="20"/>
        <v>0.5428961475</v>
      </c>
      <c r="Z31" s="334">
        <f t="shared" si="21"/>
        <v>542896.1475</v>
      </c>
      <c r="AA31" s="258">
        <f t="shared" si="22"/>
        <v>0.5428961475</v>
      </c>
      <c r="AB31" s="320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</row>
    <row r="32" ht="19.5" customHeight="1">
      <c r="A32" s="276" t="s">
        <v>126</v>
      </c>
      <c r="B32" s="277">
        <v>46.970001</v>
      </c>
      <c r="C32" s="278">
        <v>50.66</v>
      </c>
      <c r="D32" s="278">
        <v>38.0</v>
      </c>
      <c r="E32" s="278">
        <v>39.150002</v>
      </c>
      <c r="F32" s="278">
        <v>33.43227</v>
      </c>
      <c r="G32" s="278">
        <v>1.7249188E9</v>
      </c>
      <c r="H32" s="278"/>
      <c r="I32" s="278">
        <f t="shared" ref="I32:N32" si="35">(I33/B33*B32)/B33*B32</f>
        <v>3.31853709</v>
      </c>
      <c r="J32" s="278">
        <f t="shared" si="35"/>
        <v>3.85714179</v>
      </c>
      <c r="K32" s="278">
        <f t="shared" si="35"/>
        <v>2.168557962</v>
      </c>
      <c r="L32" s="278">
        <f t="shared" si="35"/>
        <v>2.288029867</v>
      </c>
      <c r="M32" s="278">
        <f t="shared" si="35"/>
        <v>1.945201851</v>
      </c>
      <c r="N32" s="278">
        <f t="shared" si="35"/>
        <v>65927808.56</v>
      </c>
      <c r="O32" s="278"/>
      <c r="P32" s="254">
        <f t="shared" si="36"/>
        <v>343526.3342</v>
      </c>
      <c r="Q32" s="254">
        <v>0.0</v>
      </c>
      <c r="R32" s="254">
        <f t="shared" si="37"/>
        <v>117607.2607</v>
      </c>
      <c r="S32" s="254">
        <v>0.0</v>
      </c>
      <c r="T32" s="282"/>
      <c r="U32" s="270">
        <f t="shared" si="18"/>
        <v>0.744960545</v>
      </c>
      <c r="V32" s="254"/>
      <c r="W32" s="254"/>
      <c r="X32" s="254">
        <f t="shared" si="19"/>
        <v>461133.5949</v>
      </c>
      <c r="Y32" s="258">
        <f t="shared" si="20"/>
        <v>0.4611335949</v>
      </c>
      <c r="Z32" s="334">
        <f t="shared" si="21"/>
        <v>461133.5949</v>
      </c>
      <c r="AA32" s="258">
        <f t="shared" si="22"/>
        <v>0.4611335949</v>
      </c>
      <c r="AB32" s="320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</row>
    <row r="33" ht="19.5" customHeight="1">
      <c r="A33" s="276" t="s">
        <v>127</v>
      </c>
      <c r="B33" s="277">
        <v>39.169998</v>
      </c>
      <c r="C33" s="278">
        <v>49.439999</v>
      </c>
      <c r="D33" s="278">
        <v>33.599998</v>
      </c>
      <c r="E33" s="278">
        <v>46.150002</v>
      </c>
      <c r="F33" s="278">
        <v>39.409939</v>
      </c>
      <c r="G33" s="278">
        <v>1.6436822E9</v>
      </c>
      <c r="H33" s="278"/>
      <c r="I33" s="278">
        <f t="shared" ref="I33:N33" si="38">(I34/B34*B33)/B34*B33</f>
        <v>2.307876876</v>
      </c>
      <c r="J33" s="278">
        <f t="shared" si="38"/>
        <v>3.673602312</v>
      </c>
      <c r="K33" s="278">
        <f t="shared" si="38"/>
        <v>1.695439685</v>
      </c>
      <c r="L33" s="278">
        <f t="shared" si="38"/>
        <v>3.179373576</v>
      </c>
      <c r="M33" s="278">
        <f t="shared" si="38"/>
        <v>2.702990183</v>
      </c>
      <c r="N33" s="278">
        <f t="shared" si="38"/>
        <v>59864179.29</v>
      </c>
      <c r="O33" s="278"/>
      <c r="P33" s="254">
        <f t="shared" si="36"/>
        <v>303749.5827</v>
      </c>
      <c r="Q33" s="254">
        <v>0.0</v>
      </c>
      <c r="R33" s="254">
        <f t="shared" si="37"/>
        <v>115940.5941</v>
      </c>
      <c r="S33" s="254">
        <v>0.0</v>
      </c>
      <c r="T33" s="282"/>
      <c r="U33" s="270">
        <f t="shared" si="18"/>
        <v>0.7237471819</v>
      </c>
      <c r="V33" s="254"/>
      <c r="W33" s="254"/>
      <c r="X33" s="254">
        <f t="shared" si="19"/>
        <v>419690.1767</v>
      </c>
      <c r="Y33" s="258">
        <f t="shared" si="20"/>
        <v>0.4196901767</v>
      </c>
      <c r="Z33" s="334">
        <f t="shared" si="21"/>
        <v>419690.1767</v>
      </c>
      <c r="AA33" s="258">
        <f t="shared" si="22"/>
        <v>0.4196901767</v>
      </c>
      <c r="AB33" s="320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  <c r="AU33" s="299"/>
    </row>
    <row r="34" ht="19.5" customHeight="1">
      <c r="A34" s="276" t="s">
        <v>128</v>
      </c>
      <c r="B34" s="277">
        <v>46.200001</v>
      </c>
      <c r="C34" s="278">
        <v>51.950001</v>
      </c>
      <c r="D34" s="278">
        <v>43.349998</v>
      </c>
      <c r="E34" s="278">
        <v>44.73</v>
      </c>
      <c r="F34" s="278">
        <v>38.197327</v>
      </c>
      <c r="G34" s="278">
        <v>1.3946903E9</v>
      </c>
      <c r="H34" s="278"/>
      <c r="I34" s="278">
        <f t="shared" ref="I34:N34" si="39">(I35/B35*B34)/B35*B34</f>
        <v>3.210624437</v>
      </c>
      <c r="J34" s="278">
        <f t="shared" si="39"/>
        <v>4.056078519</v>
      </c>
      <c r="K34" s="278">
        <f t="shared" si="39"/>
        <v>2.822162423</v>
      </c>
      <c r="L34" s="278">
        <f t="shared" si="39"/>
        <v>2.986729617</v>
      </c>
      <c r="M34" s="278">
        <f t="shared" si="39"/>
        <v>2.53921157</v>
      </c>
      <c r="N34" s="278">
        <f t="shared" si="39"/>
        <v>43100954.66</v>
      </c>
      <c r="O34" s="278"/>
      <c r="P34" s="254">
        <f t="shared" si="36"/>
        <v>391891.2079</v>
      </c>
      <c r="Q34" s="254">
        <v>0.0</v>
      </c>
      <c r="R34" s="254">
        <f t="shared" si="37"/>
        <v>114273.9274</v>
      </c>
      <c r="S34" s="254">
        <v>0.0</v>
      </c>
      <c r="T34" s="282"/>
      <c r="U34" s="270">
        <f t="shared" si="18"/>
        <v>0.7742358779</v>
      </c>
      <c r="V34" s="254"/>
      <c r="W34" s="254"/>
      <c r="X34" s="254">
        <f t="shared" si="19"/>
        <v>506165.1353</v>
      </c>
      <c r="Y34" s="258">
        <f t="shared" si="20"/>
        <v>0.5061651353</v>
      </c>
      <c r="Z34" s="334">
        <f t="shared" si="21"/>
        <v>506165.1353</v>
      </c>
      <c r="AA34" s="258">
        <f t="shared" si="22"/>
        <v>0.5061651353</v>
      </c>
      <c r="AB34" s="320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</row>
    <row r="35" ht="19.5" customHeight="1">
      <c r="A35" s="276" t="s">
        <v>129</v>
      </c>
      <c r="B35" s="277">
        <v>45.540001</v>
      </c>
      <c r="C35" s="278">
        <v>49.490002</v>
      </c>
      <c r="D35" s="278">
        <v>41.259998</v>
      </c>
      <c r="E35" s="278">
        <v>45.700001</v>
      </c>
      <c r="F35" s="278">
        <v>39.025661</v>
      </c>
      <c r="G35" s="278">
        <v>1.3630503E9</v>
      </c>
      <c r="H35" s="278"/>
      <c r="I35" s="278">
        <f t="shared" ref="I35:N35" si="40">(I36/B36*B35)/B36*B35</f>
        <v>3.119547542</v>
      </c>
      <c r="J35" s="278">
        <f t="shared" si="40"/>
        <v>3.681036941</v>
      </c>
      <c r="K35" s="278">
        <f t="shared" si="40"/>
        <v>2.556596833</v>
      </c>
      <c r="L35" s="278">
        <f t="shared" si="40"/>
        <v>3.11767278</v>
      </c>
      <c r="M35" s="278">
        <f t="shared" si="40"/>
        <v>2.650534603</v>
      </c>
      <c r="N35" s="278">
        <f t="shared" si="40"/>
        <v>41167556.88</v>
      </c>
      <c r="O35" s="278"/>
      <c r="P35" s="254">
        <f t="shared" si="36"/>
        <v>372997.2595</v>
      </c>
      <c r="Q35" s="254">
        <v>0.0</v>
      </c>
      <c r="R35" s="254">
        <f t="shared" si="37"/>
        <v>112607.2607</v>
      </c>
      <c r="S35" s="254">
        <v>0.0</v>
      </c>
      <c r="T35" s="282"/>
      <c r="U35" s="270">
        <f t="shared" si="18"/>
        <v>0.7681091175</v>
      </c>
      <c r="V35" s="254"/>
      <c r="W35" s="254"/>
      <c r="X35" s="254">
        <f t="shared" si="19"/>
        <v>485604.5203</v>
      </c>
      <c r="Y35" s="258">
        <f t="shared" si="20"/>
        <v>0.4856045203</v>
      </c>
      <c r="Z35" s="334">
        <f t="shared" si="21"/>
        <v>485604.5203</v>
      </c>
      <c r="AA35" s="258">
        <f t="shared" si="22"/>
        <v>0.4856045203</v>
      </c>
      <c r="AB35" s="320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</row>
    <row r="36" ht="19.5" customHeight="1">
      <c r="A36" s="276" t="s">
        <v>130</v>
      </c>
      <c r="B36" s="277">
        <v>45.650002</v>
      </c>
      <c r="C36" s="278">
        <v>46.48</v>
      </c>
      <c r="D36" s="278">
        <v>39.310001</v>
      </c>
      <c r="E36" s="278">
        <v>41.759998</v>
      </c>
      <c r="F36" s="278">
        <v>35.661087</v>
      </c>
      <c r="G36" s="278">
        <v>1.1983925E9</v>
      </c>
      <c r="H36" s="278"/>
      <c r="I36" s="278">
        <f t="shared" ref="I36:N36" si="41">(I37/B37*B36)/B37*B36</f>
        <v>3.134636158</v>
      </c>
      <c r="J36" s="278">
        <f t="shared" si="41"/>
        <v>3.246889224</v>
      </c>
      <c r="K36" s="278">
        <f t="shared" si="41"/>
        <v>2.320651635</v>
      </c>
      <c r="L36" s="278">
        <f t="shared" si="41"/>
        <v>2.603269022</v>
      </c>
      <c r="M36" s="278">
        <f t="shared" si="41"/>
        <v>2.213207315</v>
      </c>
      <c r="N36" s="278">
        <f t="shared" si="41"/>
        <v>31822148.17</v>
      </c>
      <c r="O36" s="278"/>
      <c r="P36" s="254">
        <f t="shared" si="36"/>
        <v>355368.9616</v>
      </c>
      <c r="Q36" s="254">
        <v>0.0</v>
      </c>
      <c r="R36" s="254">
        <f t="shared" si="37"/>
        <v>110940.5941</v>
      </c>
      <c r="S36" s="254">
        <v>0.0</v>
      </c>
      <c r="T36" s="282"/>
      <c r="U36" s="270">
        <f t="shared" si="18"/>
        <v>0.7620880964</v>
      </c>
      <c r="V36" s="254"/>
      <c r="W36" s="254"/>
      <c r="X36" s="254">
        <f t="shared" si="19"/>
        <v>466309.5557</v>
      </c>
      <c r="Y36" s="258">
        <f t="shared" si="20"/>
        <v>0.4663095557</v>
      </c>
      <c r="Z36" s="334">
        <f t="shared" si="21"/>
        <v>466309.5557</v>
      </c>
      <c r="AA36" s="258">
        <f t="shared" si="22"/>
        <v>0.4663095557</v>
      </c>
      <c r="AB36" s="320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</row>
    <row r="37" ht="19.5" customHeight="1">
      <c r="A37" s="276" t="s">
        <v>131</v>
      </c>
      <c r="B37" s="277">
        <v>42.630001</v>
      </c>
      <c r="C37" s="278">
        <v>44.0</v>
      </c>
      <c r="D37" s="278">
        <v>35.75</v>
      </c>
      <c r="E37" s="278">
        <v>36.630001</v>
      </c>
      <c r="F37" s="278">
        <v>31.280291</v>
      </c>
      <c r="G37" s="278">
        <v>1.3134117E9</v>
      </c>
      <c r="H37" s="278"/>
      <c r="I37" s="278">
        <f t="shared" ref="I37:N37" si="42">(I38/B38*B37)/B38*B37</f>
        <v>2.733607911</v>
      </c>
      <c r="J37" s="278">
        <f t="shared" si="42"/>
        <v>2.909648894</v>
      </c>
      <c r="K37" s="278">
        <f t="shared" si="42"/>
        <v>1.919357763</v>
      </c>
      <c r="L37" s="278">
        <f t="shared" si="42"/>
        <v>2.002958602</v>
      </c>
      <c r="M37" s="278">
        <f t="shared" si="42"/>
        <v>1.702842623</v>
      </c>
      <c r="N37" s="278">
        <f t="shared" si="42"/>
        <v>38223732.25</v>
      </c>
      <c r="O37" s="278"/>
      <c r="P37" s="254">
        <f t="shared" si="36"/>
        <v>323185.9591</v>
      </c>
      <c r="Q37" s="254">
        <v>0.0</v>
      </c>
      <c r="R37" s="254">
        <f t="shared" si="37"/>
        <v>109273.9274</v>
      </c>
      <c r="S37" s="254">
        <v>0.0</v>
      </c>
      <c r="T37" s="282"/>
      <c r="U37" s="270">
        <f t="shared" si="18"/>
        <v>0.747320085</v>
      </c>
      <c r="V37" s="254"/>
      <c r="W37" s="254"/>
      <c r="X37" s="254">
        <f t="shared" si="19"/>
        <v>432459.8865</v>
      </c>
      <c r="Y37" s="258">
        <f t="shared" si="20"/>
        <v>0.4324598865</v>
      </c>
      <c r="Z37" s="334">
        <f t="shared" si="21"/>
        <v>432459.8865</v>
      </c>
      <c r="AA37" s="258">
        <f t="shared" si="22"/>
        <v>0.4324598865</v>
      </c>
      <c r="AB37" s="320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</row>
    <row r="38" ht="19.5" customHeight="1">
      <c r="A38" s="276" t="s">
        <v>132</v>
      </c>
      <c r="B38" s="277">
        <v>36.509998</v>
      </c>
      <c r="C38" s="278">
        <v>37.5</v>
      </c>
      <c r="D38" s="278">
        <v>27.200001</v>
      </c>
      <c r="E38" s="278">
        <v>28.98</v>
      </c>
      <c r="F38" s="278">
        <v>24.747557</v>
      </c>
      <c r="G38" s="278">
        <v>1.3021162E9</v>
      </c>
      <c r="H38" s="278"/>
      <c r="I38" s="278">
        <f t="shared" ref="I38:N38" si="43">(I39/B39*B38)/B39*B38</f>
        <v>2.005068228</v>
      </c>
      <c r="J38" s="278">
        <f t="shared" si="43"/>
        <v>2.11347818</v>
      </c>
      <c r="K38" s="278">
        <f t="shared" si="43"/>
        <v>1.111070665</v>
      </c>
      <c r="L38" s="278">
        <f t="shared" si="43"/>
        <v>1.253703604</v>
      </c>
      <c r="M38" s="278">
        <f t="shared" si="43"/>
        <v>1.06585373</v>
      </c>
      <c r="N38" s="278">
        <f t="shared" si="43"/>
        <v>37569101.88</v>
      </c>
      <c r="O38" s="278"/>
      <c r="P38" s="254">
        <f t="shared" si="36"/>
        <v>245892.543</v>
      </c>
      <c r="Q38" s="254">
        <v>0.0</v>
      </c>
      <c r="R38" s="254">
        <f t="shared" si="37"/>
        <v>107607.2607</v>
      </c>
      <c r="S38" s="254">
        <v>0.0</v>
      </c>
      <c r="T38" s="282"/>
      <c r="U38" s="270">
        <f t="shared" si="18"/>
        <v>0.6955945673</v>
      </c>
      <c r="V38" s="254"/>
      <c r="W38" s="254"/>
      <c r="X38" s="254">
        <f t="shared" si="19"/>
        <v>353499.8037</v>
      </c>
      <c r="Y38" s="258">
        <f t="shared" si="20"/>
        <v>0.3534998037</v>
      </c>
      <c r="Z38" s="334">
        <f t="shared" si="21"/>
        <v>353499.8037</v>
      </c>
      <c r="AA38" s="258">
        <f t="shared" si="22"/>
        <v>0.3534998037</v>
      </c>
      <c r="AB38" s="320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</row>
    <row r="39" ht="19.5" customHeight="1">
      <c r="A39" s="276" t="s">
        <v>133</v>
      </c>
      <c r="B39" s="277">
        <v>28.85</v>
      </c>
      <c r="C39" s="278">
        <v>37.060001</v>
      </c>
      <c r="D39" s="278">
        <v>27.85</v>
      </c>
      <c r="E39" s="278">
        <v>33.900002</v>
      </c>
      <c r="F39" s="278">
        <v>28.949011</v>
      </c>
      <c r="G39" s="278">
        <v>2.1601468E9</v>
      </c>
      <c r="H39" s="278"/>
      <c r="I39" s="278">
        <f t="shared" ref="I39:N39" si="44">(I40/B40*B39)/B40*B39</f>
        <v>1.251979368</v>
      </c>
      <c r="J39" s="278">
        <f t="shared" si="44"/>
        <v>2.064172969</v>
      </c>
      <c r="K39" s="278">
        <f t="shared" si="44"/>
        <v>1.16480772</v>
      </c>
      <c r="L39" s="278">
        <f t="shared" si="44"/>
        <v>1.715527008</v>
      </c>
      <c r="M39" s="278">
        <f t="shared" si="44"/>
        <v>1.458479757</v>
      </c>
      <c r="N39" s="278">
        <f t="shared" si="44"/>
        <v>103394600.9</v>
      </c>
      <c r="O39" s="278"/>
      <c r="P39" s="254">
        <f t="shared" si="36"/>
        <v>251768.6423</v>
      </c>
      <c r="Q39" s="254">
        <v>0.0</v>
      </c>
      <c r="R39" s="254">
        <f t="shared" si="37"/>
        <v>105940.5941</v>
      </c>
      <c r="S39" s="254">
        <v>0.0</v>
      </c>
      <c r="T39" s="282"/>
      <c r="U39" s="270">
        <f t="shared" si="18"/>
        <v>0.7038360118</v>
      </c>
      <c r="V39" s="254"/>
      <c r="W39" s="254"/>
      <c r="X39" s="254">
        <f t="shared" si="19"/>
        <v>357709.2364</v>
      </c>
      <c r="Y39" s="258">
        <f t="shared" si="20"/>
        <v>0.3577092364</v>
      </c>
      <c r="Z39" s="334">
        <f t="shared" si="21"/>
        <v>357709.2364</v>
      </c>
      <c r="AA39" s="258">
        <f t="shared" si="22"/>
        <v>0.3577092364</v>
      </c>
      <c r="AB39" s="320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</row>
    <row r="40" ht="19.5" customHeight="1">
      <c r="A40" s="276" t="s">
        <v>134</v>
      </c>
      <c r="B40" s="277">
        <v>34.439999</v>
      </c>
      <c r="C40" s="278">
        <v>40.970001</v>
      </c>
      <c r="D40" s="278">
        <v>33.779999</v>
      </c>
      <c r="E40" s="278">
        <v>39.650002</v>
      </c>
      <c r="F40" s="278">
        <v>33.859234</v>
      </c>
      <c r="G40" s="278">
        <v>1.7210984E9</v>
      </c>
      <c r="H40" s="278"/>
      <c r="I40" s="278">
        <f t="shared" ref="I40:N40" si="45">(I41/B41*B40)/B41*B40</f>
        <v>1.784151779</v>
      </c>
      <c r="J40" s="278">
        <f t="shared" si="45"/>
        <v>2.522709149</v>
      </c>
      <c r="K40" s="278">
        <f t="shared" si="45"/>
        <v>1.71365387</v>
      </c>
      <c r="L40" s="278">
        <f t="shared" si="45"/>
        <v>2.346845714</v>
      </c>
      <c r="M40" s="278">
        <f t="shared" si="45"/>
        <v>1.995203512</v>
      </c>
      <c r="N40" s="278">
        <f t="shared" si="45"/>
        <v>65636094.34</v>
      </c>
      <c r="O40" s="278"/>
      <c r="P40" s="254">
        <f t="shared" si="36"/>
        <v>305376.8217</v>
      </c>
      <c r="Q40" s="254">
        <v>0.0</v>
      </c>
      <c r="R40" s="254">
        <f t="shared" si="37"/>
        <v>104273.9274</v>
      </c>
      <c r="S40" s="254">
        <v>0.0</v>
      </c>
      <c r="T40" s="282"/>
      <c r="U40" s="270">
        <f t="shared" si="18"/>
        <v>0.7454565197</v>
      </c>
      <c r="V40" s="254"/>
      <c r="W40" s="254"/>
      <c r="X40" s="254">
        <f t="shared" si="19"/>
        <v>409650.7491</v>
      </c>
      <c r="Y40" s="258">
        <f t="shared" si="20"/>
        <v>0.4096507491</v>
      </c>
      <c r="Z40" s="334">
        <f t="shared" si="21"/>
        <v>409650.7491</v>
      </c>
      <c r="AA40" s="258">
        <f t="shared" si="22"/>
        <v>0.4096507491</v>
      </c>
      <c r="AB40" s="320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</row>
    <row r="41" ht="19.5" customHeight="1">
      <c r="A41" s="276" t="s">
        <v>135</v>
      </c>
      <c r="B41" s="337">
        <v>39.290001</v>
      </c>
      <c r="C41" s="338">
        <v>43.240002</v>
      </c>
      <c r="D41" s="338">
        <v>38.439999</v>
      </c>
      <c r="E41" s="338">
        <v>38.91</v>
      </c>
      <c r="F41" s="338">
        <v>33.227325</v>
      </c>
      <c r="G41" s="338">
        <v>1.2777654E9</v>
      </c>
      <c r="H41" s="338"/>
      <c r="I41" s="338">
        <f t="shared" ref="I41:N41" si="46">(I42/B42*B41)/B42*B41</f>
        <v>2.322039572</v>
      </c>
      <c r="J41" s="338">
        <f t="shared" si="46"/>
        <v>2.810002096</v>
      </c>
      <c r="K41" s="338">
        <f t="shared" si="46"/>
        <v>2.219067826</v>
      </c>
      <c r="L41" s="338">
        <f t="shared" si="46"/>
        <v>2.260063147</v>
      </c>
      <c r="M41" s="338">
        <f t="shared" si="46"/>
        <v>1.921426171</v>
      </c>
      <c r="N41" s="338">
        <f t="shared" si="46"/>
        <v>36177085.53</v>
      </c>
      <c r="O41" s="338"/>
      <c r="P41" s="254">
        <f t="shared" si="36"/>
        <v>347503.9985</v>
      </c>
      <c r="Q41" s="254">
        <v>0.0</v>
      </c>
      <c r="R41" s="254">
        <f t="shared" si="37"/>
        <v>102607.2607</v>
      </c>
      <c r="S41" s="254">
        <v>0.0</v>
      </c>
      <c r="T41" s="339">
        <f>(P41-P29)/P29</f>
        <v>-0.191292538</v>
      </c>
      <c r="U41" s="270">
        <f t="shared" si="18"/>
        <v>0.7720402265</v>
      </c>
      <c r="V41" s="254"/>
      <c r="W41" s="254"/>
      <c r="X41" s="254">
        <f t="shared" si="19"/>
        <v>450111.2592</v>
      </c>
      <c r="Y41" s="258">
        <f t="shared" si="20"/>
        <v>0.4501112592</v>
      </c>
      <c r="Z41" s="334">
        <f t="shared" si="21"/>
        <v>450111.2592</v>
      </c>
      <c r="AA41" s="258">
        <f t="shared" si="22"/>
        <v>0.4501112592</v>
      </c>
      <c r="AB41" s="320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</row>
    <row r="42" ht="19.5" customHeight="1">
      <c r="A42" s="276" t="s">
        <v>136</v>
      </c>
      <c r="B42" s="277">
        <v>39.57</v>
      </c>
      <c r="C42" s="278">
        <v>42.599998</v>
      </c>
      <c r="D42" s="278">
        <v>36.849998</v>
      </c>
      <c r="E42" s="278">
        <v>38.509998</v>
      </c>
      <c r="F42" s="278">
        <v>32.885727</v>
      </c>
      <c r="G42" s="278">
        <v>1.5794246E9</v>
      </c>
      <c r="H42" s="278"/>
      <c r="I42" s="278">
        <f t="shared" ref="I42:N42" si="47">(I43/B43*B42)/B43*B42</f>
        <v>2.35525339</v>
      </c>
      <c r="J42" s="278">
        <f t="shared" si="47"/>
        <v>2.727434882</v>
      </c>
      <c r="K42" s="278">
        <f t="shared" si="47"/>
        <v>2.039289009</v>
      </c>
      <c r="L42" s="278">
        <f t="shared" si="47"/>
        <v>2.213834261</v>
      </c>
      <c r="M42" s="278">
        <f t="shared" si="47"/>
        <v>1.882122287</v>
      </c>
      <c r="N42" s="278">
        <f t="shared" si="47"/>
        <v>55275047.54</v>
      </c>
      <c r="O42" s="278"/>
      <c r="P42" s="254">
        <f>((P41+R41)*0.8)*D42/D41</f>
        <v>345194.5772</v>
      </c>
      <c r="Q42" s="254">
        <v>0.0</v>
      </c>
      <c r="R42" s="254">
        <f>((P41+R41)*0.2)-($S$8/12)</f>
        <v>88355.58518</v>
      </c>
      <c r="S42" s="254">
        <v>0.0</v>
      </c>
      <c r="T42" s="282"/>
      <c r="U42" s="270">
        <f t="shared" si="18"/>
        <v>0.7962044699</v>
      </c>
      <c r="V42" s="254"/>
      <c r="W42" s="254"/>
      <c r="X42" s="254">
        <f t="shared" si="19"/>
        <v>433550.1624</v>
      </c>
      <c r="Y42" s="258">
        <f t="shared" si="20"/>
        <v>0.4335501624</v>
      </c>
      <c r="Z42" s="334">
        <f t="shared" si="21"/>
        <v>433550.1624</v>
      </c>
      <c r="AA42" s="258">
        <f t="shared" si="22"/>
        <v>0.4335501624</v>
      </c>
      <c r="AB42" s="320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</row>
    <row r="43" ht="19.5" customHeight="1">
      <c r="A43" s="276" t="s">
        <v>137</v>
      </c>
      <c r="B43" s="277">
        <v>38.400002</v>
      </c>
      <c r="C43" s="278">
        <v>38.880001</v>
      </c>
      <c r="D43" s="278">
        <v>33.09</v>
      </c>
      <c r="E43" s="278">
        <v>33.779999</v>
      </c>
      <c r="F43" s="278">
        <v>28.846529</v>
      </c>
      <c r="G43" s="278">
        <v>1.597517E9</v>
      </c>
      <c r="H43" s="278"/>
      <c r="I43" s="278">
        <f t="shared" ref="I43:N43" si="48">(I44/B44*B43)/B44*B43</f>
        <v>2.218033141</v>
      </c>
      <c r="J43" s="278">
        <f t="shared" si="48"/>
        <v>2.271892448</v>
      </c>
      <c r="K43" s="278">
        <f t="shared" si="48"/>
        <v>1.644361787</v>
      </c>
      <c r="L43" s="278">
        <f t="shared" si="48"/>
        <v>1.703402879</v>
      </c>
      <c r="M43" s="278">
        <f t="shared" si="48"/>
        <v>1.448171746</v>
      </c>
      <c r="N43" s="278">
        <f t="shared" si="48"/>
        <v>56548658.37</v>
      </c>
      <c r="O43" s="278"/>
      <c r="P43" s="254">
        <f t="shared" ref="P43:P53" si="50">P42*D43/D42</f>
        <v>309972.5693</v>
      </c>
      <c r="Q43" s="254">
        <v>0.0</v>
      </c>
      <c r="R43" s="254">
        <f t="shared" ref="R43:R53" si="51">R42-($S$8/12)</f>
        <v>86688.91851</v>
      </c>
      <c r="S43" s="254">
        <v>0.0</v>
      </c>
      <c r="T43" s="282"/>
      <c r="U43" s="270">
        <f t="shared" si="18"/>
        <v>0.7814536546</v>
      </c>
      <c r="V43" s="254"/>
      <c r="W43" s="254"/>
      <c r="X43" s="254">
        <f t="shared" si="19"/>
        <v>396661.4878</v>
      </c>
      <c r="Y43" s="258">
        <f t="shared" si="20"/>
        <v>0.3966614878</v>
      </c>
      <c r="Z43" s="334">
        <f t="shared" si="21"/>
        <v>396661.4878</v>
      </c>
      <c r="AA43" s="258">
        <f t="shared" si="22"/>
        <v>0.3966614878</v>
      </c>
      <c r="AB43" s="320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</row>
    <row r="44" ht="19.5" customHeight="1">
      <c r="A44" s="276" t="s">
        <v>138</v>
      </c>
      <c r="B44" s="277">
        <v>34.150002</v>
      </c>
      <c r="C44" s="278">
        <v>39.189999</v>
      </c>
      <c r="D44" s="278">
        <v>34.09</v>
      </c>
      <c r="E44" s="278">
        <v>36.060001</v>
      </c>
      <c r="F44" s="278">
        <v>30.793545</v>
      </c>
      <c r="G44" s="278">
        <v>1.5516643E9</v>
      </c>
      <c r="H44" s="278"/>
      <c r="I44" s="278">
        <f t="shared" ref="I44:N44" si="49">(I45/B45*B44)/B45*B44</f>
        <v>1.754231899</v>
      </c>
      <c r="J44" s="278">
        <f t="shared" si="49"/>
        <v>2.30826538</v>
      </c>
      <c r="K44" s="278">
        <f t="shared" si="49"/>
        <v>1.745250792</v>
      </c>
      <c r="L44" s="278">
        <f t="shared" si="49"/>
        <v>1.94110747</v>
      </c>
      <c r="M44" s="278">
        <f t="shared" si="49"/>
        <v>1.650259798</v>
      </c>
      <c r="N44" s="278">
        <f t="shared" si="49"/>
        <v>53349071.49</v>
      </c>
      <c r="O44" s="278"/>
      <c r="P44" s="254">
        <f t="shared" si="50"/>
        <v>319340.1296</v>
      </c>
      <c r="Q44" s="254">
        <v>0.0</v>
      </c>
      <c r="R44" s="254">
        <f t="shared" si="51"/>
        <v>85022.25185</v>
      </c>
      <c r="S44" s="254">
        <v>0.0</v>
      </c>
      <c r="T44" s="282"/>
      <c r="U44" s="270">
        <f t="shared" si="18"/>
        <v>0.7897374836</v>
      </c>
      <c r="V44" s="254"/>
      <c r="W44" s="254"/>
      <c r="X44" s="254">
        <f t="shared" si="19"/>
        <v>404362.3814</v>
      </c>
      <c r="Y44" s="258">
        <f t="shared" si="20"/>
        <v>0.4043623814</v>
      </c>
      <c r="Z44" s="334">
        <f t="shared" si="21"/>
        <v>404362.3814</v>
      </c>
      <c r="AA44" s="258">
        <f t="shared" si="22"/>
        <v>0.4043623814</v>
      </c>
      <c r="AB44" s="320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</row>
    <row r="45" ht="19.5" customHeight="1">
      <c r="A45" s="276" t="s">
        <v>139</v>
      </c>
      <c r="B45" s="277">
        <v>35.799999</v>
      </c>
      <c r="C45" s="278">
        <v>36.900002</v>
      </c>
      <c r="D45" s="278">
        <v>30.559999</v>
      </c>
      <c r="E45" s="278">
        <v>31.73</v>
      </c>
      <c r="F45" s="278">
        <v>27.095928</v>
      </c>
      <c r="G45" s="278">
        <v>1.7583156E9</v>
      </c>
      <c r="H45" s="278"/>
      <c r="I45" s="278">
        <f t="shared" ref="I45:N45" si="52">(I46/B46*B45)/B46*B45</f>
        <v>1.92784257</v>
      </c>
      <c r="J45" s="278">
        <f t="shared" si="52"/>
        <v>2.046388151</v>
      </c>
      <c r="K45" s="278">
        <f t="shared" si="52"/>
        <v>1.402524682</v>
      </c>
      <c r="L45" s="278">
        <f t="shared" si="52"/>
        <v>1.502928279</v>
      </c>
      <c r="M45" s="278">
        <f t="shared" si="52"/>
        <v>1.277735621</v>
      </c>
      <c r="N45" s="278">
        <f t="shared" si="52"/>
        <v>68505428.52</v>
      </c>
      <c r="O45" s="278"/>
      <c r="P45" s="254">
        <f t="shared" si="50"/>
        <v>286272.6325</v>
      </c>
      <c r="Q45" s="254">
        <v>0.0</v>
      </c>
      <c r="R45" s="254">
        <f t="shared" si="51"/>
        <v>83355.58518</v>
      </c>
      <c r="S45" s="254">
        <v>0.0</v>
      </c>
      <c r="T45" s="282"/>
      <c r="U45" s="270">
        <f t="shared" si="18"/>
        <v>0.7744880364</v>
      </c>
      <c r="V45" s="254"/>
      <c r="W45" s="254"/>
      <c r="X45" s="254">
        <f t="shared" si="19"/>
        <v>369628.2176</v>
      </c>
      <c r="Y45" s="258">
        <f t="shared" si="20"/>
        <v>0.3696282176</v>
      </c>
      <c r="Z45" s="334">
        <f t="shared" si="21"/>
        <v>369628.2176</v>
      </c>
      <c r="AA45" s="258">
        <f t="shared" si="22"/>
        <v>0.3696282176</v>
      </c>
      <c r="AB45" s="320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</row>
    <row r="46" ht="19.5" customHeight="1">
      <c r="A46" s="276" t="s">
        <v>140</v>
      </c>
      <c r="B46" s="277">
        <v>31.67</v>
      </c>
      <c r="C46" s="278">
        <v>33.630001</v>
      </c>
      <c r="D46" s="278">
        <v>28.42</v>
      </c>
      <c r="E46" s="278">
        <v>30.040001</v>
      </c>
      <c r="F46" s="278">
        <v>25.652744</v>
      </c>
      <c r="G46" s="278">
        <v>2.0957427E9</v>
      </c>
      <c r="H46" s="278"/>
      <c r="I46" s="278">
        <f t="shared" ref="I46:N46" si="53">(I47/B47*B46)/B47*B46</f>
        <v>1.508695739</v>
      </c>
      <c r="J46" s="278">
        <f t="shared" si="53"/>
        <v>1.699765435</v>
      </c>
      <c r="K46" s="278">
        <f t="shared" si="53"/>
        <v>1.212975387</v>
      </c>
      <c r="L46" s="278">
        <f t="shared" si="53"/>
        <v>1.347094298</v>
      </c>
      <c r="M46" s="278">
        <f t="shared" si="53"/>
        <v>1.145250783</v>
      </c>
      <c r="N46" s="278">
        <f t="shared" si="53"/>
        <v>97321154.67</v>
      </c>
      <c r="O46" s="278"/>
      <c r="P46" s="254">
        <f t="shared" si="50"/>
        <v>266226.0629</v>
      </c>
      <c r="Q46" s="254">
        <v>0.0</v>
      </c>
      <c r="R46" s="254">
        <f t="shared" si="51"/>
        <v>81688.91851</v>
      </c>
      <c r="S46" s="254">
        <v>0.0</v>
      </c>
      <c r="T46" s="282"/>
      <c r="U46" s="270">
        <f t="shared" si="18"/>
        <v>0.7652043663</v>
      </c>
      <c r="V46" s="254"/>
      <c r="W46" s="254"/>
      <c r="X46" s="254">
        <f t="shared" si="19"/>
        <v>347914.9814</v>
      </c>
      <c r="Y46" s="258">
        <f t="shared" si="20"/>
        <v>0.3479149814</v>
      </c>
      <c r="Z46" s="334">
        <f t="shared" si="21"/>
        <v>347914.9814</v>
      </c>
      <c r="AA46" s="258">
        <f t="shared" si="22"/>
        <v>0.3479149814</v>
      </c>
      <c r="AB46" s="320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</row>
    <row r="47" ht="19.5" customHeight="1">
      <c r="A47" s="276" t="s">
        <v>141</v>
      </c>
      <c r="B47" s="277">
        <v>30.0</v>
      </c>
      <c r="C47" s="278">
        <v>30.25</v>
      </c>
      <c r="D47" s="278">
        <v>24.389999</v>
      </c>
      <c r="E47" s="278">
        <v>26.1</v>
      </c>
      <c r="F47" s="278">
        <v>22.288183</v>
      </c>
      <c r="G47" s="278">
        <v>2.2629351E9</v>
      </c>
      <c r="H47" s="278"/>
      <c r="I47" s="278">
        <f t="shared" ref="I47:N47" si="54">(I48/B48*B47)/B48*B47</f>
        <v>1.353779853</v>
      </c>
      <c r="J47" s="278">
        <f t="shared" si="54"/>
        <v>1.375263735</v>
      </c>
      <c r="K47" s="278">
        <f t="shared" si="54"/>
        <v>0.893361858</v>
      </c>
      <c r="L47" s="278">
        <f t="shared" si="54"/>
        <v>1.016902059</v>
      </c>
      <c r="M47" s="278">
        <f t="shared" si="54"/>
        <v>0.8645343885</v>
      </c>
      <c r="N47" s="278">
        <f t="shared" si="54"/>
        <v>113468555.5</v>
      </c>
      <c r="O47" s="278"/>
      <c r="P47" s="254">
        <f t="shared" si="50"/>
        <v>228474.7856</v>
      </c>
      <c r="Q47" s="254">
        <v>0.0</v>
      </c>
      <c r="R47" s="254">
        <f t="shared" si="51"/>
        <v>80022.25185</v>
      </c>
      <c r="S47" s="254">
        <v>0.0</v>
      </c>
      <c r="T47" s="282"/>
      <c r="U47" s="270">
        <f t="shared" si="18"/>
        <v>0.740606093</v>
      </c>
      <c r="V47" s="254"/>
      <c r="W47" s="254"/>
      <c r="X47" s="254">
        <f t="shared" si="19"/>
        <v>308497.0374</v>
      </c>
      <c r="Y47" s="258">
        <f t="shared" si="20"/>
        <v>0.3084970374</v>
      </c>
      <c r="Z47" s="334">
        <f t="shared" si="21"/>
        <v>308497.0374</v>
      </c>
      <c r="AA47" s="258">
        <f t="shared" si="22"/>
        <v>0.3084970374</v>
      </c>
      <c r="AB47" s="320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</row>
    <row r="48" ht="19.5" customHeight="1">
      <c r="A48" s="276" t="s">
        <v>142</v>
      </c>
      <c r="B48" s="277">
        <v>25.969999</v>
      </c>
      <c r="C48" s="278">
        <v>26.549999</v>
      </c>
      <c r="D48" s="278">
        <v>21.639999</v>
      </c>
      <c r="E48" s="278">
        <v>23.85</v>
      </c>
      <c r="F48" s="278">
        <v>20.366776</v>
      </c>
      <c r="G48" s="278">
        <v>2.6680491E9</v>
      </c>
      <c r="H48" s="278"/>
      <c r="I48" s="278">
        <f t="shared" ref="I48:N48" si="55">(I49/B49*B48)/B49*B48</f>
        <v>1.014493813</v>
      </c>
      <c r="J48" s="278">
        <f t="shared" si="55"/>
        <v>1.059410447</v>
      </c>
      <c r="K48" s="278">
        <f t="shared" si="55"/>
        <v>0.7032638828</v>
      </c>
      <c r="L48" s="278">
        <f t="shared" si="55"/>
        <v>0.8491313569</v>
      </c>
      <c r="M48" s="278">
        <f t="shared" si="55"/>
        <v>0.7219007896</v>
      </c>
      <c r="N48" s="278">
        <f t="shared" si="55"/>
        <v>157731692.7</v>
      </c>
      <c r="O48" s="278"/>
      <c r="P48" s="254">
        <f t="shared" si="50"/>
        <v>202713.9949</v>
      </c>
      <c r="Q48" s="254">
        <v>0.0</v>
      </c>
      <c r="R48" s="254">
        <f t="shared" si="51"/>
        <v>78355.58518</v>
      </c>
      <c r="S48" s="254">
        <v>0.0</v>
      </c>
      <c r="T48" s="282"/>
      <c r="U48" s="270">
        <f t="shared" si="18"/>
        <v>0.7212235306</v>
      </c>
      <c r="V48" s="254"/>
      <c r="W48" s="254"/>
      <c r="X48" s="254">
        <f t="shared" si="19"/>
        <v>281069.58</v>
      </c>
      <c r="Y48" s="258">
        <f t="shared" si="20"/>
        <v>0.28106958</v>
      </c>
      <c r="Z48" s="334">
        <f t="shared" si="21"/>
        <v>281069.58</v>
      </c>
      <c r="AA48" s="258">
        <f t="shared" si="22"/>
        <v>0.28106958</v>
      </c>
      <c r="AB48" s="320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</row>
    <row r="49" ht="19.5" customHeight="1">
      <c r="A49" s="276" t="s">
        <v>143</v>
      </c>
      <c r="B49" s="277">
        <v>23.74</v>
      </c>
      <c r="C49" s="278">
        <v>26.209999</v>
      </c>
      <c r="D49" s="278">
        <v>21.299999</v>
      </c>
      <c r="E49" s="278">
        <v>23.49</v>
      </c>
      <c r="F49" s="278">
        <v>20.059364</v>
      </c>
      <c r="G49" s="278">
        <v>2.0438102E9</v>
      </c>
      <c r="H49" s="278"/>
      <c r="I49" s="278">
        <f t="shared" ref="I49:N49" si="56">(I50/B50*B49)/B50*B49</f>
        <v>0.8477483756</v>
      </c>
      <c r="J49" s="278">
        <f t="shared" si="56"/>
        <v>1.032450507</v>
      </c>
      <c r="K49" s="278">
        <f t="shared" si="56"/>
        <v>0.6813386215</v>
      </c>
      <c r="L49" s="278">
        <f t="shared" si="56"/>
        <v>0.823690668</v>
      </c>
      <c r="M49" s="278">
        <f t="shared" si="56"/>
        <v>0.7002728058</v>
      </c>
      <c r="N49" s="278">
        <f t="shared" si="56"/>
        <v>92557678.51</v>
      </c>
      <c r="O49" s="278"/>
      <c r="P49" s="254">
        <f t="shared" si="50"/>
        <v>199529.0244</v>
      </c>
      <c r="Q49" s="254">
        <v>0.0</v>
      </c>
      <c r="R49" s="254">
        <f t="shared" si="51"/>
        <v>76688.91851</v>
      </c>
      <c r="S49" s="254">
        <v>0.0</v>
      </c>
      <c r="T49" s="282"/>
      <c r="U49" s="270">
        <f t="shared" si="18"/>
        <v>0.7223608368</v>
      </c>
      <c r="V49" s="254"/>
      <c r="W49" s="254"/>
      <c r="X49" s="254">
        <f t="shared" si="19"/>
        <v>276217.9429</v>
      </c>
      <c r="Y49" s="258">
        <f t="shared" si="20"/>
        <v>0.2762179429</v>
      </c>
      <c r="Z49" s="334">
        <f t="shared" si="21"/>
        <v>276217.9429</v>
      </c>
      <c r="AA49" s="258">
        <f t="shared" si="22"/>
        <v>0.2762179429</v>
      </c>
      <c r="AB49" s="320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</row>
    <row r="50" ht="19.5" customHeight="1">
      <c r="A50" s="276" t="s">
        <v>144</v>
      </c>
      <c r="B50" s="277">
        <v>23.059999</v>
      </c>
      <c r="C50" s="278">
        <v>24.35</v>
      </c>
      <c r="D50" s="278">
        <v>20.49</v>
      </c>
      <c r="E50" s="278">
        <v>20.719999</v>
      </c>
      <c r="F50" s="278">
        <v>17.693911</v>
      </c>
      <c r="G50" s="278">
        <v>1.6690474E9</v>
      </c>
      <c r="H50" s="278"/>
      <c r="I50" s="278">
        <f t="shared" ref="I50:N50" si="57">(I51/B51*B50)/B51*B50</f>
        <v>0.7998786506</v>
      </c>
      <c r="J50" s="278">
        <f t="shared" si="57"/>
        <v>0.8911137895</v>
      </c>
      <c r="K50" s="278">
        <f t="shared" si="57"/>
        <v>0.6305038723</v>
      </c>
      <c r="L50" s="278">
        <f t="shared" si="57"/>
        <v>0.6408812597</v>
      </c>
      <c r="M50" s="278">
        <f t="shared" si="57"/>
        <v>0.5448545976</v>
      </c>
      <c r="N50" s="278">
        <f t="shared" si="57"/>
        <v>61726076.1</v>
      </c>
      <c r="O50" s="278"/>
      <c r="P50" s="254">
        <f t="shared" si="50"/>
        <v>191941.3099</v>
      </c>
      <c r="Q50" s="254">
        <v>0.0</v>
      </c>
      <c r="R50" s="254">
        <f t="shared" si="51"/>
        <v>75022.25185</v>
      </c>
      <c r="S50" s="254">
        <v>0.0</v>
      </c>
      <c r="T50" s="282"/>
      <c r="U50" s="270">
        <f t="shared" si="18"/>
        <v>0.7189794317</v>
      </c>
      <c r="V50" s="254"/>
      <c r="W50" s="254"/>
      <c r="X50" s="254">
        <f t="shared" si="19"/>
        <v>266963.5618</v>
      </c>
      <c r="Y50" s="258">
        <f t="shared" si="20"/>
        <v>0.2669635618</v>
      </c>
      <c r="Z50" s="334">
        <f t="shared" si="21"/>
        <v>266963.5618</v>
      </c>
      <c r="AA50" s="258">
        <f t="shared" si="22"/>
        <v>0.2669635618</v>
      </c>
      <c r="AB50" s="320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</row>
    <row r="51" ht="19.5" customHeight="1">
      <c r="A51" s="276" t="s">
        <v>145</v>
      </c>
      <c r="B51" s="277">
        <v>20.91</v>
      </c>
      <c r="C51" s="278">
        <v>25.040001</v>
      </c>
      <c r="D51" s="278">
        <v>19.76</v>
      </c>
      <c r="E51" s="278">
        <v>24.549999</v>
      </c>
      <c r="F51" s="278">
        <v>20.96455</v>
      </c>
      <c r="G51" s="278">
        <v>2.1291501E9</v>
      </c>
      <c r="H51" s="278"/>
      <c r="I51" s="278">
        <f t="shared" ref="I51:N51" si="58">(I52/B52*B51)/B52*B51</f>
        <v>0.6576784364</v>
      </c>
      <c r="J51" s="278">
        <f t="shared" si="58"/>
        <v>0.9423319513</v>
      </c>
      <c r="K51" s="278">
        <f t="shared" si="58"/>
        <v>0.5863780729</v>
      </c>
      <c r="L51" s="278">
        <f t="shared" si="58"/>
        <v>0.8997069383</v>
      </c>
      <c r="M51" s="278">
        <f t="shared" si="58"/>
        <v>0.7648988934</v>
      </c>
      <c r="N51" s="278">
        <f t="shared" si="58"/>
        <v>100448599.8</v>
      </c>
      <c r="O51" s="278"/>
      <c r="P51" s="254">
        <f t="shared" si="50"/>
        <v>185102.9909</v>
      </c>
      <c r="Q51" s="254">
        <v>0.0</v>
      </c>
      <c r="R51" s="254">
        <f t="shared" si="51"/>
        <v>73355.58518</v>
      </c>
      <c r="S51" s="254">
        <v>0.0</v>
      </c>
      <c r="T51" s="282"/>
      <c r="U51" s="270">
        <f t="shared" si="18"/>
        <v>0.7161804948</v>
      </c>
      <c r="V51" s="254"/>
      <c r="W51" s="254"/>
      <c r="X51" s="254">
        <f t="shared" si="19"/>
        <v>258458.5761</v>
      </c>
      <c r="Y51" s="258">
        <f t="shared" si="20"/>
        <v>0.2584585761</v>
      </c>
      <c r="Z51" s="334">
        <f t="shared" si="21"/>
        <v>258458.5761</v>
      </c>
      <c r="AA51" s="258">
        <f t="shared" si="22"/>
        <v>0.2584585761</v>
      </c>
      <c r="AB51" s="320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</row>
    <row r="52" ht="19.5" customHeight="1">
      <c r="A52" s="276" t="s">
        <v>146</v>
      </c>
      <c r="B52" s="277">
        <v>24.370001</v>
      </c>
      <c r="C52" s="278">
        <v>28.290001</v>
      </c>
      <c r="D52" s="278">
        <v>24.139999</v>
      </c>
      <c r="E52" s="278">
        <v>27.719999</v>
      </c>
      <c r="F52" s="278">
        <v>23.671577</v>
      </c>
      <c r="G52" s="278">
        <v>1.6699547E9</v>
      </c>
      <c r="H52" s="278"/>
      <c r="I52" s="278">
        <f t="shared" ref="I52:N52" si="59">(I53/B53*B52)/B53*B52</f>
        <v>0.893339693</v>
      </c>
      <c r="J52" s="278">
        <f t="shared" si="59"/>
        <v>1.202821434</v>
      </c>
      <c r="K52" s="278">
        <f t="shared" si="59"/>
        <v>0.8751416168</v>
      </c>
      <c r="L52" s="278">
        <f t="shared" si="59"/>
        <v>1.147055767</v>
      </c>
      <c r="M52" s="278">
        <f t="shared" si="59"/>
        <v>0.9751857044</v>
      </c>
      <c r="N52" s="278">
        <f t="shared" si="59"/>
        <v>61793203.37</v>
      </c>
      <c r="O52" s="278"/>
      <c r="P52" s="254">
        <f t="shared" si="50"/>
        <v>226132.8955</v>
      </c>
      <c r="Q52" s="254">
        <v>0.0</v>
      </c>
      <c r="R52" s="254">
        <f t="shared" si="51"/>
        <v>71688.91851</v>
      </c>
      <c r="S52" s="254">
        <v>0.0</v>
      </c>
      <c r="T52" s="282"/>
      <c r="U52" s="270">
        <f t="shared" si="18"/>
        <v>0.7592892289</v>
      </c>
      <c r="V52" s="254"/>
      <c r="W52" s="254"/>
      <c r="X52" s="254">
        <f t="shared" si="19"/>
        <v>297821.814</v>
      </c>
      <c r="Y52" s="258">
        <f t="shared" si="20"/>
        <v>0.297821814</v>
      </c>
      <c r="Z52" s="334">
        <f t="shared" si="21"/>
        <v>297821.814</v>
      </c>
      <c r="AA52" s="258">
        <f t="shared" si="22"/>
        <v>0.297821814</v>
      </c>
      <c r="AB52" s="320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</row>
    <row r="53" ht="19.5" customHeight="1">
      <c r="A53" s="276" t="s">
        <v>147</v>
      </c>
      <c r="B53" s="337">
        <v>28.42</v>
      </c>
      <c r="C53" s="338">
        <v>28.790001</v>
      </c>
      <c r="D53" s="338">
        <v>24.280001</v>
      </c>
      <c r="E53" s="338">
        <v>24.370001</v>
      </c>
      <c r="F53" s="338">
        <v>20.810835</v>
      </c>
      <c r="G53" s="338">
        <v>1.3970558E9</v>
      </c>
      <c r="H53" s="338"/>
      <c r="I53" s="338">
        <f t="shared" ref="I53:N53" si="60">(I54/B54*B53)/B54*B53</f>
        <v>1.214936793</v>
      </c>
      <c r="J53" s="338">
        <f t="shared" si="60"/>
        <v>1.24571471</v>
      </c>
      <c r="K53" s="338">
        <f t="shared" si="60"/>
        <v>0.8853219705</v>
      </c>
      <c r="L53" s="338">
        <f t="shared" si="60"/>
        <v>0.886562191</v>
      </c>
      <c r="M53" s="338">
        <f t="shared" si="60"/>
        <v>0.7537233241</v>
      </c>
      <c r="N53" s="338">
        <f t="shared" si="60"/>
        <v>43247283.59</v>
      </c>
      <c r="O53" s="338"/>
      <c r="P53" s="254">
        <f t="shared" si="50"/>
        <v>227444.3727</v>
      </c>
      <c r="Q53" s="254">
        <v>0.0</v>
      </c>
      <c r="R53" s="254">
        <f t="shared" si="51"/>
        <v>70022.25185</v>
      </c>
      <c r="S53" s="254">
        <v>0.0</v>
      </c>
      <c r="T53" s="339">
        <f>(P53-P41)/P41</f>
        <v>-0.3454913506</v>
      </c>
      <c r="U53" s="270">
        <f t="shared" si="18"/>
        <v>0.7646046781</v>
      </c>
      <c r="V53" s="254"/>
      <c r="W53" s="254"/>
      <c r="X53" s="254">
        <f t="shared" si="19"/>
        <v>297466.6246</v>
      </c>
      <c r="Y53" s="258">
        <f t="shared" si="20"/>
        <v>0.2974666246</v>
      </c>
      <c r="Z53" s="334">
        <f t="shared" si="21"/>
        <v>297466.6246</v>
      </c>
      <c r="AA53" s="258">
        <f t="shared" si="22"/>
        <v>0.2974666246</v>
      </c>
      <c r="AB53" s="320"/>
      <c r="AC53" s="299"/>
      <c r="AD53" s="299"/>
      <c r="AE53" s="299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</row>
    <row r="54" ht="19.5" customHeight="1">
      <c r="A54" s="276" t="s">
        <v>148</v>
      </c>
      <c r="B54" s="277">
        <v>24.719999</v>
      </c>
      <c r="C54" s="278">
        <v>27.469999</v>
      </c>
      <c r="D54" s="278">
        <v>24.01</v>
      </c>
      <c r="E54" s="278">
        <v>24.440001</v>
      </c>
      <c r="F54" s="278">
        <v>20.870619</v>
      </c>
      <c r="G54" s="278">
        <v>1.513988E9</v>
      </c>
      <c r="H54" s="278"/>
      <c r="I54" s="278">
        <f t="shared" ref="I54:N54" si="61">(I55/B55*B54)/B55*B54</f>
        <v>0.9191839548</v>
      </c>
      <c r="J54" s="278">
        <f t="shared" si="61"/>
        <v>1.134103055</v>
      </c>
      <c r="K54" s="278">
        <f t="shared" si="61"/>
        <v>0.8657413509</v>
      </c>
      <c r="L54" s="278">
        <f t="shared" si="61"/>
        <v>0.8916625997</v>
      </c>
      <c r="M54" s="278">
        <f t="shared" si="61"/>
        <v>0.758060038</v>
      </c>
      <c r="N54" s="278">
        <f t="shared" si="61"/>
        <v>50789763.98</v>
      </c>
      <c r="O54" s="278"/>
      <c r="P54" s="254">
        <f>((P53+R53)*0.8)*D54/D53</f>
        <v>235326.9641</v>
      </c>
      <c r="Q54" s="254">
        <v>0.0</v>
      </c>
      <c r="R54" s="254">
        <f>((P53+R53)*0.2)-($S$8/12)</f>
        <v>57826.65824</v>
      </c>
      <c r="S54" s="254">
        <v>0.0</v>
      </c>
      <c r="T54" s="282"/>
      <c r="U54" s="270">
        <f t="shared" si="18"/>
        <v>0.8027428153</v>
      </c>
      <c r="V54" s="254"/>
      <c r="W54" s="254"/>
      <c r="X54" s="254">
        <f t="shared" si="19"/>
        <v>293153.6224</v>
      </c>
      <c r="Y54" s="258">
        <f t="shared" si="20"/>
        <v>0.2931536224</v>
      </c>
      <c r="Z54" s="334">
        <f t="shared" si="21"/>
        <v>293153.6224</v>
      </c>
      <c r="AA54" s="258">
        <f t="shared" si="22"/>
        <v>0.2931536224</v>
      </c>
      <c r="AB54" s="320"/>
      <c r="AC54" s="299"/>
      <c r="AD54" s="299"/>
      <c r="AE54" s="299"/>
      <c r="AF54" s="299"/>
      <c r="AG54" s="299"/>
      <c r="AH54" s="299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</row>
    <row r="55" ht="19.5" customHeight="1">
      <c r="A55" s="276" t="s">
        <v>149</v>
      </c>
      <c r="B55" s="277">
        <v>24.52</v>
      </c>
      <c r="C55" s="278">
        <v>25.370001</v>
      </c>
      <c r="D55" s="278">
        <v>23.32</v>
      </c>
      <c r="E55" s="278">
        <v>25.16</v>
      </c>
      <c r="F55" s="278">
        <v>21.485462</v>
      </c>
      <c r="G55" s="278">
        <v>1.2766225E9</v>
      </c>
      <c r="H55" s="278"/>
      <c r="I55" s="278">
        <f t="shared" ref="I55:N55" si="62">(I56/B56*B55)/B56*B55</f>
        <v>0.9043706692</v>
      </c>
      <c r="J55" s="278">
        <f t="shared" si="62"/>
        <v>0.9673334411</v>
      </c>
      <c r="K55" s="278">
        <f t="shared" si="62"/>
        <v>0.8166969497</v>
      </c>
      <c r="L55" s="278">
        <f t="shared" si="62"/>
        <v>0.944972969</v>
      </c>
      <c r="M55" s="278">
        <f t="shared" si="62"/>
        <v>0.8033824429</v>
      </c>
      <c r="N55" s="278">
        <f t="shared" si="62"/>
        <v>36112397.13</v>
      </c>
      <c r="O55" s="278"/>
      <c r="P55" s="254">
        <f t="shared" ref="P55:P65" si="64">P54*D55/D54</f>
        <v>228564.1318</v>
      </c>
      <c r="Q55" s="254">
        <v>0.0</v>
      </c>
      <c r="R55" s="254">
        <f t="shared" ref="R55:R65" si="65">R54-($S$8/12)</f>
        <v>56159.99158</v>
      </c>
      <c r="S55" s="254">
        <v>0.0</v>
      </c>
      <c r="T55" s="282"/>
      <c r="U55" s="270">
        <f t="shared" si="18"/>
        <v>0.8027564685</v>
      </c>
      <c r="V55" s="254"/>
      <c r="W55" s="254"/>
      <c r="X55" s="254">
        <f t="shared" si="19"/>
        <v>284724.1233</v>
      </c>
      <c r="Y55" s="258">
        <f t="shared" si="20"/>
        <v>0.2847241233</v>
      </c>
      <c r="Z55" s="334">
        <f t="shared" si="21"/>
        <v>284724.1233</v>
      </c>
      <c r="AA55" s="258">
        <f t="shared" si="22"/>
        <v>0.2847241233</v>
      </c>
      <c r="AB55" s="320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</row>
    <row r="56" ht="19.5" customHeight="1">
      <c r="A56" s="276" t="s">
        <v>150</v>
      </c>
      <c r="B56" s="277">
        <v>25.27</v>
      </c>
      <c r="C56" s="278">
        <v>27.379999</v>
      </c>
      <c r="D56" s="278">
        <v>23.540001</v>
      </c>
      <c r="E56" s="278">
        <v>25.25</v>
      </c>
      <c r="F56" s="278">
        <v>21.562315</v>
      </c>
      <c r="G56" s="278">
        <v>1.6707162E9</v>
      </c>
      <c r="H56" s="278"/>
      <c r="I56" s="278">
        <f t="shared" ref="I56:N56" si="63">(I57/B57*B56)/B57*B56</f>
        <v>0.9605412515</v>
      </c>
      <c r="J56" s="278">
        <f t="shared" si="63"/>
        <v>1.126683901</v>
      </c>
      <c r="K56" s="278">
        <f t="shared" si="63"/>
        <v>0.8321790826</v>
      </c>
      <c r="L56" s="278">
        <f t="shared" si="63"/>
        <v>0.9517455985</v>
      </c>
      <c r="M56" s="278">
        <f t="shared" si="63"/>
        <v>0.8091400828</v>
      </c>
      <c r="N56" s="278">
        <f t="shared" si="63"/>
        <v>61849571.67</v>
      </c>
      <c r="O56" s="278"/>
      <c r="P56" s="254">
        <f t="shared" si="64"/>
        <v>230720.407</v>
      </c>
      <c r="Q56" s="254">
        <v>0.0</v>
      </c>
      <c r="R56" s="254">
        <f t="shared" si="65"/>
        <v>54493.32491</v>
      </c>
      <c r="S56" s="254">
        <v>0.0</v>
      </c>
      <c r="T56" s="282"/>
      <c r="U56" s="270">
        <f t="shared" si="18"/>
        <v>0.8089386351</v>
      </c>
      <c r="V56" s="254"/>
      <c r="W56" s="254"/>
      <c r="X56" s="254">
        <f t="shared" si="19"/>
        <v>285213.7319</v>
      </c>
      <c r="Y56" s="258">
        <f t="shared" si="20"/>
        <v>0.2852137319</v>
      </c>
      <c r="Z56" s="334">
        <f t="shared" si="21"/>
        <v>285213.7319</v>
      </c>
      <c r="AA56" s="258">
        <f t="shared" si="22"/>
        <v>0.2852137319</v>
      </c>
      <c r="AB56" s="320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</row>
    <row r="57" ht="19.5" customHeight="1">
      <c r="A57" s="276" t="s">
        <v>151</v>
      </c>
      <c r="B57" s="277">
        <v>25.440001</v>
      </c>
      <c r="C57" s="278">
        <v>28.059999</v>
      </c>
      <c r="D57" s="278">
        <v>25.25</v>
      </c>
      <c r="E57" s="278">
        <v>27.450001</v>
      </c>
      <c r="F57" s="278">
        <v>23.44101</v>
      </c>
      <c r="G57" s="278">
        <v>1.4116208E9</v>
      </c>
      <c r="H57" s="278"/>
      <c r="I57" s="278">
        <f t="shared" ref="I57:N57" si="66">(I58/B58*B57)/B58*B57</f>
        <v>0.9735085836</v>
      </c>
      <c r="J57" s="278">
        <f t="shared" si="66"/>
        <v>1.183342699</v>
      </c>
      <c r="K57" s="278">
        <f t="shared" si="66"/>
        <v>0.9574731549</v>
      </c>
      <c r="L57" s="278">
        <f t="shared" si="66"/>
        <v>1.124819512</v>
      </c>
      <c r="M57" s="278">
        <f t="shared" si="66"/>
        <v>0.9562811239</v>
      </c>
      <c r="N57" s="278">
        <f t="shared" si="66"/>
        <v>44153732.97</v>
      </c>
      <c r="O57" s="278"/>
      <c r="P57" s="254">
        <f t="shared" si="64"/>
        <v>247480.46</v>
      </c>
      <c r="Q57" s="254">
        <v>0.0</v>
      </c>
      <c r="R57" s="254">
        <f t="shared" si="65"/>
        <v>52826.65824</v>
      </c>
      <c r="S57" s="254">
        <v>0.0</v>
      </c>
      <c r="T57" s="282"/>
      <c r="U57" s="270">
        <f t="shared" si="18"/>
        <v>0.8240912218</v>
      </c>
      <c r="V57" s="254"/>
      <c r="W57" s="254"/>
      <c r="X57" s="254">
        <f t="shared" si="19"/>
        <v>300307.1182</v>
      </c>
      <c r="Y57" s="258">
        <f t="shared" si="20"/>
        <v>0.3003071182</v>
      </c>
      <c r="Z57" s="334">
        <f t="shared" si="21"/>
        <v>300307.1182</v>
      </c>
      <c r="AA57" s="258">
        <f t="shared" si="22"/>
        <v>0.3003071182</v>
      </c>
      <c r="AB57" s="320"/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</row>
    <row r="58" ht="19.5" customHeight="1">
      <c r="A58" s="276" t="s">
        <v>152</v>
      </c>
      <c r="B58" s="277">
        <v>27.440001</v>
      </c>
      <c r="C58" s="278">
        <v>29.870001</v>
      </c>
      <c r="D58" s="278">
        <v>27.190001</v>
      </c>
      <c r="E58" s="278">
        <v>29.790001</v>
      </c>
      <c r="F58" s="278">
        <v>25.439266</v>
      </c>
      <c r="G58" s="278">
        <v>1.5257083E9</v>
      </c>
      <c r="H58" s="278"/>
      <c r="I58" s="278">
        <f t="shared" ref="I58:N58" si="67">(I59/B59*B58)/B59*B58</f>
        <v>1.132592764</v>
      </c>
      <c r="J58" s="278">
        <f t="shared" si="67"/>
        <v>1.340928766</v>
      </c>
      <c r="K58" s="278">
        <f t="shared" si="67"/>
        <v>1.110253852</v>
      </c>
      <c r="L58" s="278">
        <f t="shared" si="67"/>
        <v>1.324765921</v>
      </c>
      <c r="M58" s="278">
        <f t="shared" si="67"/>
        <v>1.12626891</v>
      </c>
      <c r="N58" s="278">
        <f t="shared" si="67"/>
        <v>51579169.67</v>
      </c>
      <c r="O58" s="278"/>
      <c r="P58" s="254">
        <f t="shared" si="64"/>
        <v>266494.8101</v>
      </c>
      <c r="Q58" s="254">
        <v>0.0</v>
      </c>
      <c r="R58" s="254">
        <f t="shared" si="65"/>
        <v>51159.99158</v>
      </c>
      <c r="S58" s="254">
        <v>0.0</v>
      </c>
      <c r="T58" s="282"/>
      <c r="U58" s="270">
        <f t="shared" si="18"/>
        <v>0.8389446931</v>
      </c>
      <c r="V58" s="254"/>
      <c r="W58" s="254"/>
      <c r="X58" s="254">
        <f t="shared" si="19"/>
        <v>317654.8017</v>
      </c>
      <c r="Y58" s="258">
        <f t="shared" si="20"/>
        <v>0.3176548017</v>
      </c>
      <c r="Z58" s="334">
        <f t="shared" si="21"/>
        <v>317654.8017</v>
      </c>
      <c r="AA58" s="258">
        <f t="shared" si="22"/>
        <v>0.3176548017</v>
      </c>
      <c r="AB58" s="320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  <c r="AU58" s="299"/>
    </row>
    <row r="59" ht="19.5" customHeight="1">
      <c r="A59" s="276" t="s">
        <v>153</v>
      </c>
      <c r="B59" s="277">
        <v>30.08</v>
      </c>
      <c r="C59" s="278">
        <v>31.469999</v>
      </c>
      <c r="D59" s="278">
        <v>29.309999</v>
      </c>
      <c r="E59" s="278">
        <v>29.950001</v>
      </c>
      <c r="F59" s="278">
        <v>25.575897</v>
      </c>
      <c r="G59" s="278">
        <v>1.7997557E9</v>
      </c>
      <c r="H59" s="278"/>
      <c r="I59" s="278">
        <f t="shared" ref="I59:N59" si="68">(I60/B60*B59)/B60*B59</f>
        <v>1.361009639</v>
      </c>
      <c r="J59" s="278">
        <f t="shared" si="68"/>
        <v>1.488430947</v>
      </c>
      <c r="K59" s="278">
        <f t="shared" si="68"/>
        <v>1.290135865</v>
      </c>
      <c r="L59" s="278">
        <f t="shared" si="68"/>
        <v>1.339034586</v>
      </c>
      <c r="M59" s="278">
        <f t="shared" si="68"/>
        <v>1.138399487</v>
      </c>
      <c r="N59" s="278">
        <f t="shared" si="68"/>
        <v>71772561.19</v>
      </c>
      <c r="O59" s="278"/>
      <c r="P59" s="254">
        <f t="shared" si="64"/>
        <v>287273.3479</v>
      </c>
      <c r="Q59" s="254">
        <v>0.0</v>
      </c>
      <c r="R59" s="254">
        <f t="shared" si="65"/>
        <v>49493.32491</v>
      </c>
      <c r="S59" s="254">
        <v>0.0</v>
      </c>
      <c r="T59" s="282"/>
      <c r="U59" s="270">
        <f t="shared" si="18"/>
        <v>0.85303378</v>
      </c>
      <c r="V59" s="254"/>
      <c r="W59" s="254"/>
      <c r="X59" s="254">
        <f t="shared" si="19"/>
        <v>336766.6728</v>
      </c>
      <c r="Y59" s="258">
        <f t="shared" si="20"/>
        <v>0.3367666728</v>
      </c>
      <c r="Z59" s="334">
        <f t="shared" si="21"/>
        <v>336766.6728</v>
      </c>
      <c r="AA59" s="258">
        <f t="shared" si="22"/>
        <v>0.3367666728</v>
      </c>
      <c r="AB59" s="320"/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  <c r="AU59" s="299"/>
    </row>
    <row r="60" ht="19.5" customHeight="1">
      <c r="A60" s="276" t="s">
        <v>154</v>
      </c>
      <c r="B60" s="277">
        <v>29.700001</v>
      </c>
      <c r="C60" s="278">
        <v>32.75</v>
      </c>
      <c r="D60" s="278">
        <v>29.26</v>
      </c>
      <c r="E60" s="278">
        <v>31.799999</v>
      </c>
      <c r="F60" s="278">
        <v>27.155716</v>
      </c>
      <c r="G60" s="278">
        <v>1.8215102E9</v>
      </c>
      <c r="H60" s="278"/>
      <c r="I60" s="278">
        <f t="shared" ref="I60:N60" si="69">(I61/B61*B60)/B61*B60</f>
        <v>1.326839723</v>
      </c>
      <c r="J60" s="278">
        <f t="shared" si="69"/>
        <v>1.611973291</v>
      </c>
      <c r="K60" s="278">
        <f t="shared" si="69"/>
        <v>1.285738016</v>
      </c>
      <c r="L60" s="278">
        <f t="shared" si="69"/>
        <v>1.509566762</v>
      </c>
      <c r="M60" s="278">
        <f t="shared" si="69"/>
        <v>1.283380568</v>
      </c>
      <c r="N60" s="278">
        <f t="shared" si="69"/>
        <v>73518145.58</v>
      </c>
      <c r="O60" s="278"/>
      <c r="P60" s="254">
        <f t="shared" si="64"/>
        <v>286783.2974</v>
      </c>
      <c r="Q60" s="254">
        <v>0.0</v>
      </c>
      <c r="R60" s="254">
        <f t="shared" si="65"/>
        <v>47826.65824</v>
      </c>
      <c r="S60" s="254">
        <v>0.0</v>
      </c>
      <c r="T60" s="282"/>
      <c r="U60" s="270">
        <f t="shared" si="18"/>
        <v>0.857067438</v>
      </c>
      <c r="V60" s="254"/>
      <c r="W60" s="254"/>
      <c r="X60" s="254">
        <f t="shared" si="19"/>
        <v>334609.9556</v>
      </c>
      <c r="Y60" s="258">
        <f t="shared" si="20"/>
        <v>0.3346099556</v>
      </c>
      <c r="Z60" s="334">
        <f t="shared" si="21"/>
        <v>334609.9556</v>
      </c>
      <c r="AA60" s="258">
        <f t="shared" si="22"/>
        <v>0.3346099556</v>
      </c>
      <c r="AB60" s="320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  <c r="AU60" s="299"/>
    </row>
    <row r="61" ht="19.5" customHeight="1">
      <c r="A61" s="276" t="s">
        <v>155</v>
      </c>
      <c r="B61" s="277">
        <v>31.690001</v>
      </c>
      <c r="C61" s="278">
        <v>33.459999</v>
      </c>
      <c r="D61" s="278">
        <v>29.93</v>
      </c>
      <c r="E61" s="278">
        <v>33.389999</v>
      </c>
      <c r="F61" s="278">
        <v>28.513498</v>
      </c>
      <c r="G61" s="278">
        <v>1.4141862E9</v>
      </c>
      <c r="H61" s="278"/>
      <c r="I61" s="278">
        <f t="shared" ref="I61:N61" si="70">(I62/B62*B61)/B62*B61</f>
        <v>1.510601956</v>
      </c>
      <c r="J61" s="278">
        <f t="shared" si="70"/>
        <v>1.682624005</v>
      </c>
      <c r="K61" s="278">
        <f t="shared" si="70"/>
        <v>1.345294216</v>
      </c>
      <c r="L61" s="278">
        <f t="shared" si="70"/>
        <v>1.66429736</v>
      </c>
      <c r="M61" s="278">
        <f t="shared" si="70"/>
        <v>1.414926699</v>
      </c>
      <c r="N61" s="278">
        <f t="shared" si="70"/>
        <v>44314363.8</v>
      </c>
      <c r="O61" s="278"/>
      <c r="P61" s="254">
        <f t="shared" si="64"/>
        <v>293350.1056</v>
      </c>
      <c r="Q61" s="254">
        <v>0.0</v>
      </c>
      <c r="R61" s="254">
        <f t="shared" si="65"/>
        <v>46159.99158</v>
      </c>
      <c r="S61" s="254">
        <v>0.0</v>
      </c>
      <c r="T61" s="282"/>
      <c r="U61" s="270">
        <f t="shared" si="18"/>
        <v>0.8640394146</v>
      </c>
      <c r="V61" s="254"/>
      <c r="W61" s="254"/>
      <c r="X61" s="254">
        <f t="shared" si="19"/>
        <v>339510.0972</v>
      </c>
      <c r="Y61" s="258">
        <f t="shared" si="20"/>
        <v>0.3395100972</v>
      </c>
      <c r="Z61" s="334">
        <f t="shared" si="21"/>
        <v>339510.0972</v>
      </c>
      <c r="AA61" s="258">
        <f t="shared" si="22"/>
        <v>0.3395100972</v>
      </c>
      <c r="AB61" s="320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  <c r="AU61" s="299"/>
    </row>
    <row r="62" ht="19.5" customHeight="1">
      <c r="A62" s="276" t="s">
        <v>156</v>
      </c>
      <c r="B62" s="277">
        <v>33.490002</v>
      </c>
      <c r="C62" s="278">
        <v>34.860001</v>
      </c>
      <c r="D62" s="278">
        <v>32.360001</v>
      </c>
      <c r="E62" s="278">
        <v>32.419998</v>
      </c>
      <c r="F62" s="278">
        <v>27.685154</v>
      </c>
      <c r="G62" s="278">
        <v>1.9045651E9</v>
      </c>
      <c r="H62" s="278"/>
      <c r="I62" s="278">
        <f t="shared" ref="I62:N62" si="71">(I63/B63*B62)/B63*B62</f>
        <v>1.687080804</v>
      </c>
      <c r="J62" s="278">
        <f t="shared" si="71"/>
        <v>1.826375293</v>
      </c>
      <c r="K62" s="278">
        <f t="shared" si="71"/>
        <v>1.572609497</v>
      </c>
      <c r="L62" s="278">
        <f t="shared" si="71"/>
        <v>1.569004104</v>
      </c>
      <c r="M62" s="278">
        <f t="shared" si="71"/>
        <v>1.333910927</v>
      </c>
      <c r="N62" s="278">
        <f t="shared" si="71"/>
        <v>80375367.67</v>
      </c>
      <c r="O62" s="278"/>
      <c r="P62" s="254">
        <f t="shared" si="64"/>
        <v>317167.0468</v>
      </c>
      <c r="Q62" s="254">
        <v>0.0</v>
      </c>
      <c r="R62" s="254">
        <f t="shared" si="65"/>
        <v>44493.32491</v>
      </c>
      <c r="S62" s="254">
        <v>0.0</v>
      </c>
      <c r="T62" s="282"/>
      <c r="U62" s="270">
        <f t="shared" si="18"/>
        <v>0.8769748405</v>
      </c>
      <c r="V62" s="254"/>
      <c r="W62" s="254"/>
      <c r="X62" s="254">
        <f t="shared" si="19"/>
        <v>361660.3717</v>
      </c>
      <c r="Y62" s="258">
        <f t="shared" si="20"/>
        <v>0.3616603717</v>
      </c>
      <c r="Z62" s="334">
        <f t="shared" si="21"/>
        <v>361660.3717</v>
      </c>
      <c r="AA62" s="258">
        <f t="shared" si="22"/>
        <v>0.3616603717</v>
      </c>
      <c r="AB62" s="320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</row>
    <row r="63" ht="19.5" customHeight="1">
      <c r="A63" s="276" t="s">
        <v>157</v>
      </c>
      <c r="B63" s="277">
        <v>32.610001</v>
      </c>
      <c r="C63" s="278">
        <v>36.0</v>
      </c>
      <c r="D63" s="278">
        <v>32.419998</v>
      </c>
      <c r="E63" s="278">
        <v>35.18</v>
      </c>
      <c r="F63" s="278">
        <v>30.04207</v>
      </c>
      <c r="G63" s="278">
        <v>1.9125647E9</v>
      </c>
      <c r="H63" s="278"/>
      <c r="I63" s="278">
        <f t="shared" ref="I63:N63" si="72">(I64/B64*B63)/B64*B63</f>
        <v>1.599584405</v>
      </c>
      <c r="J63" s="278">
        <f t="shared" si="72"/>
        <v>1.947781491</v>
      </c>
      <c r="K63" s="278">
        <f t="shared" si="72"/>
        <v>1.57844629</v>
      </c>
      <c r="L63" s="278">
        <f t="shared" si="72"/>
        <v>1.847522697</v>
      </c>
      <c r="M63" s="278">
        <f t="shared" si="72"/>
        <v>1.570697854</v>
      </c>
      <c r="N63" s="278">
        <f t="shared" si="72"/>
        <v>81051974.74</v>
      </c>
      <c r="O63" s="278"/>
      <c r="P63" s="254">
        <f t="shared" si="64"/>
        <v>317755.0898</v>
      </c>
      <c r="Q63" s="254">
        <v>0.0</v>
      </c>
      <c r="R63" s="254">
        <f t="shared" si="65"/>
        <v>42826.65824</v>
      </c>
      <c r="S63" s="254">
        <v>0.0</v>
      </c>
      <c r="T63" s="282"/>
      <c r="U63" s="270">
        <f t="shared" si="18"/>
        <v>0.8812289904</v>
      </c>
      <c r="V63" s="254"/>
      <c r="W63" s="254"/>
      <c r="X63" s="254">
        <f t="shared" si="19"/>
        <v>360581.7481</v>
      </c>
      <c r="Y63" s="258">
        <f t="shared" si="20"/>
        <v>0.3605817481</v>
      </c>
      <c r="Z63" s="334">
        <f t="shared" si="21"/>
        <v>360581.7481</v>
      </c>
      <c r="AA63" s="258">
        <f t="shared" si="22"/>
        <v>0.3605817481</v>
      </c>
      <c r="AB63" s="320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9"/>
      <c r="AU63" s="299"/>
    </row>
    <row r="64" ht="19.5" customHeight="1">
      <c r="A64" s="276" t="s">
        <v>158</v>
      </c>
      <c r="B64" s="277">
        <v>35.43</v>
      </c>
      <c r="C64" s="278">
        <v>36.18</v>
      </c>
      <c r="D64" s="278">
        <v>33.73</v>
      </c>
      <c r="E64" s="278">
        <v>35.380001</v>
      </c>
      <c r="F64" s="278">
        <v>30.212864</v>
      </c>
      <c r="G64" s="278">
        <v>1.4970104E9</v>
      </c>
      <c r="H64" s="278"/>
      <c r="I64" s="278">
        <f t="shared" ref="I64:N64" si="73">(I65/B65*B64)/B65*B64</f>
        <v>1.888199341</v>
      </c>
      <c r="J64" s="278">
        <f t="shared" si="73"/>
        <v>1.967308001</v>
      </c>
      <c r="K64" s="278">
        <f t="shared" si="73"/>
        <v>1.708584742</v>
      </c>
      <c r="L64" s="278">
        <f t="shared" si="73"/>
        <v>1.868589025</v>
      </c>
      <c r="M64" s="278">
        <f t="shared" si="73"/>
        <v>1.588607961</v>
      </c>
      <c r="N64" s="278">
        <f t="shared" si="73"/>
        <v>49657055.5</v>
      </c>
      <c r="O64" s="278"/>
      <c r="P64" s="254">
        <f t="shared" si="64"/>
        <v>330594.6897</v>
      </c>
      <c r="Q64" s="254">
        <v>0.0</v>
      </c>
      <c r="R64" s="254">
        <f t="shared" si="65"/>
        <v>41159.99158</v>
      </c>
      <c r="S64" s="254">
        <v>0.0</v>
      </c>
      <c r="T64" s="282"/>
      <c r="U64" s="270">
        <f t="shared" si="18"/>
        <v>0.8892818473</v>
      </c>
      <c r="V64" s="254"/>
      <c r="W64" s="254"/>
      <c r="X64" s="254">
        <f t="shared" si="19"/>
        <v>371754.6813</v>
      </c>
      <c r="Y64" s="258">
        <f t="shared" si="20"/>
        <v>0.3717546813</v>
      </c>
      <c r="Z64" s="334">
        <f t="shared" si="21"/>
        <v>371754.6813</v>
      </c>
      <c r="AA64" s="258">
        <f t="shared" si="22"/>
        <v>0.3717546813</v>
      </c>
      <c r="AB64" s="320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  <c r="AU64" s="299"/>
    </row>
    <row r="65" ht="19.5" customHeight="1">
      <c r="A65" s="276" t="s">
        <v>159</v>
      </c>
      <c r="B65" s="337">
        <v>35.709999</v>
      </c>
      <c r="C65" s="338">
        <v>36.639999</v>
      </c>
      <c r="D65" s="338">
        <v>34.130001</v>
      </c>
      <c r="E65" s="338">
        <v>36.459999</v>
      </c>
      <c r="F65" s="338">
        <v>31.135128</v>
      </c>
      <c r="G65" s="338">
        <v>1.7408286E9</v>
      </c>
      <c r="H65" s="338"/>
      <c r="I65" s="338">
        <f t="shared" ref="I65:N65" si="74">(I66/B66*B65)/B66*B65</f>
        <v>1.918161691</v>
      </c>
      <c r="J65" s="338">
        <f t="shared" si="74"/>
        <v>2.017651429</v>
      </c>
      <c r="K65" s="338">
        <f t="shared" si="74"/>
        <v>1.749348929</v>
      </c>
      <c r="L65" s="338">
        <f t="shared" si="74"/>
        <v>1.984410046</v>
      </c>
      <c r="M65" s="338">
        <f t="shared" si="74"/>
        <v>1.687074472</v>
      </c>
      <c r="N65" s="338">
        <f t="shared" si="74"/>
        <v>67149588.4</v>
      </c>
      <c r="O65" s="338"/>
      <c r="P65" s="254">
        <f t="shared" si="64"/>
        <v>334515.1821</v>
      </c>
      <c r="Q65" s="254">
        <v>0.0</v>
      </c>
      <c r="R65" s="254">
        <f t="shared" si="65"/>
        <v>39493.32491</v>
      </c>
      <c r="S65" s="254">
        <v>0.0</v>
      </c>
      <c r="T65" s="339">
        <f>(P65-P53)/P53</f>
        <v>0.4707560274</v>
      </c>
      <c r="U65" s="270">
        <f t="shared" si="18"/>
        <v>0.8944052764</v>
      </c>
      <c r="V65" s="254"/>
      <c r="W65" s="254"/>
      <c r="X65" s="254">
        <f t="shared" si="19"/>
        <v>374008.507</v>
      </c>
      <c r="Y65" s="258">
        <f t="shared" si="20"/>
        <v>0.374008507</v>
      </c>
      <c r="Z65" s="334">
        <f t="shared" si="21"/>
        <v>374008.507</v>
      </c>
      <c r="AA65" s="258">
        <f t="shared" si="22"/>
        <v>0.374008507</v>
      </c>
      <c r="AB65" s="320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9"/>
      <c r="AU65" s="299"/>
    </row>
    <row r="66" ht="19.5" customHeight="1">
      <c r="A66" s="276" t="s">
        <v>160</v>
      </c>
      <c r="B66" s="277">
        <v>36.66</v>
      </c>
      <c r="C66" s="278">
        <v>39.0</v>
      </c>
      <c r="D66" s="278">
        <v>36.220001</v>
      </c>
      <c r="E66" s="278">
        <v>37.07</v>
      </c>
      <c r="F66" s="278">
        <v>31.668415</v>
      </c>
      <c r="G66" s="278">
        <v>1.7593004E9</v>
      </c>
      <c r="H66" s="278"/>
      <c r="I66" s="278">
        <f t="shared" ref="I66:N66" si="75">(I67/B67*B66)/B67*B66</f>
        <v>2.021577793</v>
      </c>
      <c r="J66" s="278">
        <f t="shared" si="75"/>
        <v>2.285938</v>
      </c>
      <c r="K66" s="278">
        <f t="shared" si="75"/>
        <v>1.970156643</v>
      </c>
      <c r="L66" s="278">
        <f t="shared" si="75"/>
        <v>2.051366619</v>
      </c>
      <c r="M66" s="278">
        <f t="shared" si="75"/>
        <v>1.745362329</v>
      </c>
      <c r="N66" s="278">
        <f t="shared" si="75"/>
        <v>68582187.25</v>
      </c>
      <c r="O66" s="278"/>
      <c r="P66" s="254">
        <f>((P65+R65)*0.8)*D66/D65</f>
        <v>317529.1673</v>
      </c>
      <c r="Q66" s="254">
        <v>0.0</v>
      </c>
      <c r="R66" s="254">
        <f>((P65+R65)*0.2)-($S$8/12)</f>
        <v>73135.03473</v>
      </c>
      <c r="S66" s="254">
        <v>0.0</v>
      </c>
      <c r="T66" s="282"/>
      <c r="U66" s="270">
        <f t="shared" si="18"/>
        <v>0.8127930987</v>
      </c>
      <c r="V66" s="254"/>
      <c r="W66" s="254"/>
      <c r="X66" s="254">
        <f t="shared" si="19"/>
        <v>390664.202</v>
      </c>
      <c r="Y66" s="258">
        <f t="shared" si="20"/>
        <v>0.390664202</v>
      </c>
      <c r="Z66" s="334">
        <f t="shared" si="21"/>
        <v>390664.202</v>
      </c>
      <c r="AA66" s="258">
        <f t="shared" si="22"/>
        <v>0.390664202</v>
      </c>
      <c r="AB66" s="320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</row>
    <row r="67" ht="19.5" customHeight="1">
      <c r="A67" s="276" t="s">
        <v>161</v>
      </c>
      <c r="B67" s="277">
        <v>37.200001</v>
      </c>
      <c r="C67" s="278">
        <v>37.970001</v>
      </c>
      <c r="D67" s="278">
        <v>36.099998</v>
      </c>
      <c r="E67" s="278">
        <v>36.57</v>
      </c>
      <c r="F67" s="278">
        <v>31.241268</v>
      </c>
      <c r="G67" s="278">
        <v>1.7281108E9</v>
      </c>
      <c r="H67" s="278"/>
      <c r="I67" s="278">
        <f t="shared" ref="I67:N67" si="76">(I68/B68*B67)/B68*B67</f>
        <v>2.081572013</v>
      </c>
      <c r="J67" s="278">
        <f t="shared" si="76"/>
        <v>2.166788142</v>
      </c>
      <c r="K67" s="278">
        <f t="shared" si="76"/>
        <v>1.957123344</v>
      </c>
      <c r="L67" s="278">
        <f t="shared" si="76"/>
        <v>1.996402168</v>
      </c>
      <c r="M67" s="278">
        <f t="shared" si="76"/>
        <v>1.69859659</v>
      </c>
      <c r="N67" s="278">
        <f t="shared" si="76"/>
        <v>66172036.03</v>
      </c>
      <c r="O67" s="278"/>
      <c r="P67" s="254">
        <f t="shared" ref="P67:P77" si="78">P66*D67/D66</f>
        <v>316477.1394</v>
      </c>
      <c r="Q67" s="254">
        <v>0.0</v>
      </c>
      <c r="R67" s="254">
        <f t="shared" ref="R67:R77" si="79">R66-($S$8/12)</f>
        <v>71468.36806</v>
      </c>
      <c r="S67" s="254">
        <v>0.0</v>
      </c>
      <c r="T67" s="282"/>
      <c r="U67" s="270">
        <f t="shared" si="18"/>
        <v>0.815777302</v>
      </c>
      <c r="V67" s="254"/>
      <c r="W67" s="254"/>
      <c r="X67" s="254">
        <f t="shared" si="19"/>
        <v>387945.5074</v>
      </c>
      <c r="Y67" s="258">
        <f t="shared" si="20"/>
        <v>0.3879455074</v>
      </c>
      <c r="Z67" s="334">
        <f t="shared" si="21"/>
        <v>387945.5074</v>
      </c>
      <c r="AA67" s="258">
        <f t="shared" si="22"/>
        <v>0.3879455074</v>
      </c>
      <c r="AB67" s="320"/>
      <c r="AC67" s="299"/>
      <c r="AD67" s="299"/>
      <c r="AE67" s="299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299"/>
      <c r="AT67" s="299"/>
      <c r="AU67" s="299"/>
    </row>
    <row r="68" ht="19.5" customHeight="1">
      <c r="A68" s="276" t="s">
        <v>162</v>
      </c>
      <c r="B68" s="277">
        <v>36.68</v>
      </c>
      <c r="C68" s="278">
        <v>37.18</v>
      </c>
      <c r="D68" s="278">
        <v>34.009998</v>
      </c>
      <c r="E68" s="278">
        <v>35.84</v>
      </c>
      <c r="F68" s="278">
        <v>30.617641</v>
      </c>
      <c r="G68" s="278">
        <v>2.5094653E9</v>
      </c>
      <c r="H68" s="278"/>
      <c r="I68" s="278">
        <f t="shared" ref="I68:N68" si="77">(I69/B69*B68)/B69*B68</f>
        <v>2.023784154</v>
      </c>
      <c r="J68" s="278">
        <f t="shared" si="77"/>
        <v>2.077562052</v>
      </c>
      <c r="K68" s="278">
        <f t="shared" si="77"/>
        <v>1.737068937</v>
      </c>
      <c r="L68" s="278">
        <f t="shared" si="77"/>
        <v>1.917494443</v>
      </c>
      <c r="M68" s="278">
        <f t="shared" si="77"/>
        <v>1.631459872</v>
      </c>
      <c r="N68" s="278">
        <f t="shared" si="77"/>
        <v>139538393.4</v>
      </c>
      <c r="O68" s="278"/>
      <c r="P68" s="254">
        <f t="shared" si="78"/>
        <v>298154.7776</v>
      </c>
      <c r="Q68" s="254">
        <v>0.0</v>
      </c>
      <c r="R68" s="254">
        <f t="shared" si="79"/>
        <v>69801.70139</v>
      </c>
      <c r="S68" s="254">
        <v>0.0</v>
      </c>
      <c r="T68" s="282"/>
      <c r="U68" s="270">
        <f t="shared" si="18"/>
        <v>0.8102990289</v>
      </c>
      <c r="V68" s="254"/>
      <c r="W68" s="254"/>
      <c r="X68" s="254">
        <f t="shared" si="19"/>
        <v>367956.479</v>
      </c>
      <c r="Y68" s="258">
        <f t="shared" si="20"/>
        <v>0.367956479</v>
      </c>
      <c r="Z68" s="334">
        <f t="shared" si="21"/>
        <v>367956.479</v>
      </c>
      <c r="AA68" s="258">
        <f t="shared" si="22"/>
        <v>0.367956479</v>
      </c>
      <c r="AB68" s="320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  <c r="AU68" s="299"/>
    </row>
    <row r="69" ht="19.5" customHeight="1">
      <c r="A69" s="276" t="s">
        <v>163</v>
      </c>
      <c r="B69" s="277">
        <v>35.810001</v>
      </c>
      <c r="C69" s="278">
        <v>37.5</v>
      </c>
      <c r="D69" s="278">
        <v>34.720001</v>
      </c>
      <c r="E69" s="278">
        <v>34.77</v>
      </c>
      <c r="F69" s="278">
        <v>29.703556</v>
      </c>
      <c r="G69" s="278">
        <v>2.2111731E9</v>
      </c>
      <c r="H69" s="278"/>
      <c r="I69" s="278">
        <f t="shared" ref="I69:N69" si="80">(I70/B70*B69)/B70*B69</f>
        <v>1.928919943</v>
      </c>
      <c r="J69" s="278">
        <f t="shared" si="80"/>
        <v>2.11347818</v>
      </c>
      <c r="K69" s="278">
        <f t="shared" si="80"/>
        <v>1.810353139</v>
      </c>
      <c r="L69" s="278">
        <f t="shared" si="80"/>
        <v>1.804710285</v>
      </c>
      <c r="M69" s="278">
        <f t="shared" si="80"/>
        <v>1.53550004</v>
      </c>
      <c r="N69" s="278">
        <f t="shared" si="80"/>
        <v>108337002.1</v>
      </c>
      <c r="O69" s="278"/>
      <c r="P69" s="254">
        <f t="shared" si="78"/>
        <v>304379.1469</v>
      </c>
      <c r="Q69" s="254">
        <v>0.0</v>
      </c>
      <c r="R69" s="254">
        <f t="shared" si="79"/>
        <v>68135.03473</v>
      </c>
      <c r="S69" s="254">
        <v>0.0</v>
      </c>
      <c r="T69" s="282"/>
      <c r="U69" s="270">
        <f t="shared" si="18"/>
        <v>0.8170941186</v>
      </c>
      <c r="V69" s="254"/>
      <c r="W69" s="254"/>
      <c r="X69" s="254">
        <f t="shared" si="19"/>
        <v>372514.1816</v>
      </c>
      <c r="Y69" s="258">
        <f t="shared" si="20"/>
        <v>0.3725141816</v>
      </c>
      <c r="Z69" s="334">
        <f t="shared" si="21"/>
        <v>372514.1816</v>
      </c>
      <c r="AA69" s="258">
        <f t="shared" si="22"/>
        <v>0.3725141816</v>
      </c>
      <c r="AB69" s="320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  <c r="AU69" s="299"/>
    </row>
    <row r="70" ht="19.5" customHeight="1">
      <c r="A70" s="276" t="s">
        <v>164</v>
      </c>
      <c r="B70" s="277">
        <v>35.0</v>
      </c>
      <c r="C70" s="278">
        <v>36.549999</v>
      </c>
      <c r="D70" s="278">
        <v>34.110001</v>
      </c>
      <c r="E70" s="278">
        <v>36.549999</v>
      </c>
      <c r="F70" s="278">
        <v>31.22418</v>
      </c>
      <c r="G70" s="278">
        <v>2.4296622E9</v>
      </c>
      <c r="H70" s="278"/>
      <c r="I70" s="278">
        <f t="shared" ref="I70:N70" si="81">(I71/B71*B70)/B71*B70</f>
        <v>1.842644799</v>
      </c>
      <c r="J70" s="278">
        <f t="shared" si="81"/>
        <v>2.007751559</v>
      </c>
      <c r="K70" s="278">
        <f t="shared" si="81"/>
        <v>1.747299311</v>
      </c>
      <c r="L70" s="278">
        <f t="shared" si="81"/>
        <v>1.994219006</v>
      </c>
      <c r="M70" s="278">
        <f t="shared" si="81"/>
        <v>1.696738939</v>
      </c>
      <c r="N70" s="278">
        <f t="shared" si="81"/>
        <v>130804631.9</v>
      </c>
      <c r="O70" s="278"/>
      <c r="P70" s="254">
        <f t="shared" si="78"/>
        <v>299031.472</v>
      </c>
      <c r="Q70" s="254">
        <v>0.0</v>
      </c>
      <c r="R70" s="254">
        <f t="shared" si="79"/>
        <v>66468.36806</v>
      </c>
      <c r="S70" s="254">
        <v>0.0</v>
      </c>
      <c r="T70" s="282"/>
      <c r="U70" s="270">
        <f t="shared" si="18"/>
        <v>0.8181439202</v>
      </c>
      <c r="V70" s="254"/>
      <c r="W70" s="254"/>
      <c r="X70" s="254">
        <f t="shared" si="19"/>
        <v>365499.84</v>
      </c>
      <c r="Y70" s="258">
        <f t="shared" si="20"/>
        <v>0.36549984</v>
      </c>
      <c r="Z70" s="334">
        <f t="shared" si="21"/>
        <v>365499.84</v>
      </c>
      <c r="AA70" s="258">
        <f t="shared" si="22"/>
        <v>0.36549984</v>
      </c>
      <c r="AB70" s="320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</row>
    <row r="71" ht="19.5" customHeight="1">
      <c r="A71" s="276" t="s">
        <v>165</v>
      </c>
      <c r="B71" s="277">
        <v>36.27</v>
      </c>
      <c r="C71" s="278">
        <v>37.900002</v>
      </c>
      <c r="D71" s="278">
        <v>35.82</v>
      </c>
      <c r="E71" s="278">
        <v>37.740002</v>
      </c>
      <c r="F71" s="278">
        <v>32.240784</v>
      </c>
      <c r="G71" s="278">
        <v>1.8110722E9</v>
      </c>
      <c r="H71" s="278"/>
      <c r="I71" s="278">
        <f t="shared" ref="I71:N71" si="82">(I72/B72*B71)/B72*B71</f>
        <v>1.978794289</v>
      </c>
      <c r="J71" s="278">
        <f t="shared" si="82"/>
        <v>2.15880641</v>
      </c>
      <c r="K71" s="278">
        <f t="shared" si="82"/>
        <v>1.926881488</v>
      </c>
      <c r="L71" s="278">
        <f t="shared" si="82"/>
        <v>2.126189406</v>
      </c>
      <c r="M71" s="278">
        <f t="shared" si="82"/>
        <v>1.809023177</v>
      </c>
      <c r="N71" s="278">
        <f t="shared" si="82"/>
        <v>72677981.53</v>
      </c>
      <c r="O71" s="278"/>
      <c r="P71" s="254">
        <f t="shared" si="78"/>
        <v>314022.4864</v>
      </c>
      <c r="Q71" s="254">
        <v>0.0</v>
      </c>
      <c r="R71" s="254">
        <f t="shared" si="79"/>
        <v>64801.70139</v>
      </c>
      <c r="S71" s="254">
        <v>0.0</v>
      </c>
      <c r="T71" s="282"/>
      <c r="U71" s="270">
        <f t="shared" si="18"/>
        <v>0.8289399054</v>
      </c>
      <c r="V71" s="254"/>
      <c r="W71" s="254"/>
      <c r="X71" s="254">
        <f t="shared" si="19"/>
        <v>378824.1878</v>
      </c>
      <c r="Y71" s="258">
        <f t="shared" si="20"/>
        <v>0.3788241878</v>
      </c>
      <c r="Z71" s="334">
        <f t="shared" si="21"/>
        <v>378824.1878</v>
      </c>
      <c r="AA71" s="258">
        <f t="shared" si="22"/>
        <v>0.3788241878</v>
      </c>
      <c r="AB71" s="320"/>
      <c r="AC71" s="299"/>
      <c r="AD71" s="299"/>
      <c r="AE71" s="299"/>
      <c r="AF71" s="299"/>
      <c r="AG71" s="299"/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</row>
    <row r="72" ht="19.5" customHeight="1">
      <c r="A72" s="276" t="s">
        <v>166</v>
      </c>
      <c r="B72" s="277">
        <v>37.66</v>
      </c>
      <c r="C72" s="278">
        <v>37.66</v>
      </c>
      <c r="D72" s="278">
        <v>33.700001</v>
      </c>
      <c r="E72" s="278">
        <v>34.889999</v>
      </c>
      <c r="F72" s="278">
        <v>29.806082</v>
      </c>
      <c r="G72" s="278">
        <v>2.2620481E9</v>
      </c>
      <c r="H72" s="278"/>
      <c r="I72" s="278">
        <f t="shared" ref="I72:N72" si="83">(I73/B73*B72)/B73*B72</f>
        <v>2.133369925</v>
      </c>
      <c r="J72" s="278">
        <f t="shared" si="83"/>
        <v>2.131551669</v>
      </c>
      <c r="K72" s="278">
        <f t="shared" si="83"/>
        <v>1.70554691</v>
      </c>
      <c r="L72" s="278">
        <f t="shared" si="83"/>
        <v>1.817188694</v>
      </c>
      <c r="M72" s="278">
        <f t="shared" si="83"/>
        <v>1.546118322</v>
      </c>
      <c r="N72" s="278">
        <f t="shared" si="83"/>
        <v>113379620.7</v>
      </c>
      <c r="O72" s="278"/>
      <c r="P72" s="254">
        <f t="shared" si="78"/>
        <v>295437.1331</v>
      </c>
      <c r="Q72" s="254">
        <v>0.0</v>
      </c>
      <c r="R72" s="254">
        <f t="shared" si="79"/>
        <v>63135.03473</v>
      </c>
      <c r="S72" s="254">
        <v>0.0</v>
      </c>
      <c r="T72" s="282"/>
      <c r="U72" s="270">
        <f t="shared" si="18"/>
        <v>0.823926561</v>
      </c>
      <c r="V72" s="254"/>
      <c r="W72" s="254"/>
      <c r="X72" s="254">
        <f t="shared" si="19"/>
        <v>358572.1678</v>
      </c>
      <c r="Y72" s="258">
        <f t="shared" si="20"/>
        <v>0.3585721678</v>
      </c>
      <c r="Z72" s="334">
        <f t="shared" si="21"/>
        <v>358572.1678</v>
      </c>
      <c r="AA72" s="258">
        <f t="shared" si="22"/>
        <v>0.3585721678</v>
      </c>
      <c r="AB72" s="320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</row>
    <row r="73" ht="19.5" customHeight="1">
      <c r="A73" s="276" t="s">
        <v>167</v>
      </c>
      <c r="B73" s="277">
        <v>34.610001</v>
      </c>
      <c r="C73" s="278">
        <v>35.02</v>
      </c>
      <c r="D73" s="278">
        <v>32.349998</v>
      </c>
      <c r="E73" s="278">
        <v>34.02</v>
      </c>
      <c r="F73" s="278">
        <v>29.062838</v>
      </c>
      <c r="G73" s="278">
        <v>2.012635E9</v>
      </c>
      <c r="H73" s="278"/>
      <c r="I73" s="278">
        <f t="shared" ref="I73:N73" si="84">(I74/B74*B73)/B74*B73</f>
        <v>1.801809037</v>
      </c>
      <c r="J73" s="278">
        <f t="shared" si="84"/>
        <v>1.843179012</v>
      </c>
      <c r="K73" s="278">
        <f t="shared" si="84"/>
        <v>1.571637409</v>
      </c>
      <c r="L73" s="278">
        <f t="shared" si="84"/>
        <v>1.727693625</v>
      </c>
      <c r="M73" s="278">
        <f t="shared" si="84"/>
        <v>1.469971739</v>
      </c>
      <c r="N73" s="278">
        <f t="shared" si="84"/>
        <v>89755561.99</v>
      </c>
      <c r="O73" s="278"/>
      <c r="P73" s="254">
        <f t="shared" si="78"/>
        <v>283602.0884</v>
      </c>
      <c r="Q73" s="254">
        <v>0.0</v>
      </c>
      <c r="R73" s="254">
        <f t="shared" si="79"/>
        <v>61468.36806</v>
      </c>
      <c r="S73" s="254">
        <v>0.0</v>
      </c>
      <c r="T73" s="282"/>
      <c r="U73" s="270">
        <f t="shared" si="18"/>
        <v>0.8218671958</v>
      </c>
      <c r="V73" s="254"/>
      <c r="W73" s="254"/>
      <c r="X73" s="254">
        <f t="shared" si="19"/>
        <v>345070.4565</v>
      </c>
      <c r="Y73" s="258">
        <f t="shared" si="20"/>
        <v>0.3450704565</v>
      </c>
      <c r="Z73" s="334">
        <f t="shared" si="21"/>
        <v>345070.4565</v>
      </c>
      <c r="AA73" s="258">
        <f t="shared" si="22"/>
        <v>0.3450704565</v>
      </c>
      <c r="AB73" s="320"/>
      <c r="AC73" s="299"/>
      <c r="AD73" s="299"/>
      <c r="AE73" s="299"/>
      <c r="AF73" s="299"/>
      <c r="AG73" s="299"/>
      <c r="AH73" s="299"/>
      <c r="AI73" s="299"/>
      <c r="AJ73" s="299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</row>
    <row r="74" ht="19.5" customHeight="1">
      <c r="A74" s="276" t="s">
        <v>168</v>
      </c>
      <c r="B74" s="277">
        <v>33.93</v>
      </c>
      <c r="C74" s="278">
        <v>35.849998</v>
      </c>
      <c r="D74" s="278">
        <v>33.799999</v>
      </c>
      <c r="E74" s="278">
        <v>35.139999</v>
      </c>
      <c r="F74" s="278">
        <v>30.019632</v>
      </c>
      <c r="G74" s="278">
        <v>1.9510891E9</v>
      </c>
      <c r="H74" s="278"/>
      <c r="I74" s="278">
        <f t="shared" ref="I74:N74" si="85">(I75/B75*B74)/B75*B74</f>
        <v>1.73170239</v>
      </c>
      <c r="J74" s="278">
        <f t="shared" si="85"/>
        <v>1.931583579</v>
      </c>
      <c r="K74" s="278">
        <f t="shared" si="85"/>
        <v>1.715683664</v>
      </c>
      <c r="L74" s="278">
        <f t="shared" si="85"/>
        <v>1.843323678</v>
      </c>
      <c r="M74" s="278">
        <f t="shared" si="85"/>
        <v>1.568352466</v>
      </c>
      <c r="N74" s="278">
        <f t="shared" si="85"/>
        <v>84350086.87</v>
      </c>
      <c r="O74" s="278"/>
      <c r="P74" s="254">
        <f t="shared" si="78"/>
        <v>296313.7836</v>
      </c>
      <c r="Q74" s="254">
        <v>0.0</v>
      </c>
      <c r="R74" s="254">
        <f t="shared" si="79"/>
        <v>59801.70139</v>
      </c>
      <c r="S74" s="254">
        <v>0.0</v>
      </c>
      <c r="T74" s="282"/>
      <c r="U74" s="270">
        <f t="shared" si="18"/>
        <v>0.8320721678</v>
      </c>
      <c r="V74" s="254"/>
      <c r="W74" s="254"/>
      <c r="X74" s="254">
        <f t="shared" si="19"/>
        <v>356115.4849</v>
      </c>
      <c r="Y74" s="258">
        <f t="shared" si="20"/>
        <v>0.3561154849</v>
      </c>
      <c r="Z74" s="334">
        <f t="shared" si="21"/>
        <v>356115.4849</v>
      </c>
      <c r="AA74" s="258">
        <f t="shared" si="22"/>
        <v>0.3561154849</v>
      </c>
      <c r="AB74" s="320"/>
      <c r="AC74" s="299"/>
      <c r="AD74" s="299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</row>
    <row r="75" ht="19.5" customHeight="1">
      <c r="A75" s="276" t="s">
        <v>169</v>
      </c>
      <c r="B75" s="277">
        <v>35.450001</v>
      </c>
      <c r="C75" s="278">
        <v>37.240002</v>
      </c>
      <c r="D75" s="278">
        <v>35.200001</v>
      </c>
      <c r="E75" s="278">
        <v>36.900002</v>
      </c>
      <c r="F75" s="278">
        <v>31.523178</v>
      </c>
      <c r="G75" s="278">
        <v>2.2591016E9</v>
      </c>
      <c r="H75" s="278"/>
      <c r="I75" s="278">
        <f t="shared" ref="I75:N75" si="86">(I76/B76*B75)/B76*B75</f>
        <v>1.890331801</v>
      </c>
      <c r="J75" s="278">
        <f t="shared" si="86"/>
        <v>2.084273104</v>
      </c>
      <c r="K75" s="278">
        <f t="shared" si="86"/>
        <v>1.860754993</v>
      </c>
      <c r="L75" s="278">
        <f t="shared" si="86"/>
        <v>2.032595181</v>
      </c>
      <c r="M75" s="278">
        <f t="shared" si="86"/>
        <v>1.729389953</v>
      </c>
      <c r="N75" s="278">
        <f t="shared" si="86"/>
        <v>113084440.9</v>
      </c>
      <c r="O75" s="278"/>
      <c r="P75" s="254">
        <f t="shared" si="78"/>
        <v>308587.1534</v>
      </c>
      <c r="Q75" s="254">
        <v>0.0</v>
      </c>
      <c r="R75" s="254">
        <f t="shared" si="79"/>
        <v>58135.03473</v>
      </c>
      <c r="S75" s="254">
        <v>0.0</v>
      </c>
      <c r="T75" s="282"/>
      <c r="U75" s="270">
        <f t="shared" si="18"/>
        <v>0.8414739097</v>
      </c>
      <c r="V75" s="254"/>
      <c r="W75" s="254"/>
      <c r="X75" s="254">
        <f t="shared" si="19"/>
        <v>366722.1882</v>
      </c>
      <c r="Y75" s="258">
        <f t="shared" si="20"/>
        <v>0.3667221882</v>
      </c>
      <c r="Z75" s="334">
        <f t="shared" si="21"/>
        <v>366722.1882</v>
      </c>
      <c r="AA75" s="258">
        <f t="shared" si="22"/>
        <v>0.3667221882</v>
      </c>
      <c r="AB75" s="320"/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</row>
    <row r="76" ht="19.5" customHeight="1">
      <c r="A76" s="276" t="s">
        <v>170</v>
      </c>
      <c r="B76" s="277">
        <v>36.98</v>
      </c>
      <c r="C76" s="278">
        <v>39.639999</v>
      </c>
      <c r="D76" s="278">
        <v>36.799999</v>
      </c>
      <c r="E76" s="278">
        <v>39.119999</v>
      </c>
      <c r="F76" s="278">
        <v>33.419689</v>
      </c>
      <c r="G76" s="278">
        <v>1.9782253E9</v>
      </c>
      <c r="H76" s="278"/>
      <c r="I76" s="278">
        <f t="shared" ref="I76:N76" si="87">(I77/B77*B76)/B77*B76</f>
        <v>2.057023962</v>
      </c>
      <c r="J76" s="278">
        <f t="shared" si="87"/>
        <v>2.361579133</v>
      </c>
      <c r="K76" s="278">
        <f t="shared" si="87"/>
        <v>2.033758847</v>
      </c>
      <c r="L76" s="278">
        <f t="shared" si="87"/>
        <v>2.284524301</v>
      </c>
      <c r="M76" s="278">
        <f t="shared" si="87"/>
        <v>1.943738116</v>
      </c>
      <c r="N76" s="278">
        <f t="shared" si="87"/>
        <v>86712724.63</v>
      </c>
      <c r="O76" s="278"/>
      <c r="P76" s="254">
        <f t="shared" si="78"/>
        <v>322613.8243</v>
      </c>
      <c r="Q76" s="254">
        <v>0.0</v>
      </c>
      <c r="R76" s="254">
        <f t="shared" si="79"/>
        <v>56468.36806</v>
      </c>
      <c r="S76" s="254">
        <v>0.0</v>
      </c>
      <c r="T76" s="282"/>
      <c r="U76" s="270">
        <f t="shared" si="18"/>
        <v>0.851039249</v>
      </c>
      <c r="V76" s="254"/>
      <c r="W76" s="254"/>
      <c r="X76" s="254">
        <f t="shared" si="19"/>
        <v>379082.1924</v>
      </c>
      <c r="Y76" s="258">
        <f t="shared" si="20"/>
        <v>0.3790821924</v>
      </c>
      <c r="Z76" s="334">
        <f t="shared" si="21"/>
        <v>379082.1924</v>
      </c>
      <c r="AA76" s="258">
        <f t="shared" si="22"/>
        <v>0.3790821924</v>
      </c>
      <c r="AB76" s="320"/>
      <c r="AC76" s="299"/>
      <c r="AD76" s="299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</row>
    <row r="77" ht="19.5" customHeight="1">
      <c r="A77" s="276" t="s">
        <v>171</v>
      </c>
      <c r="B77" s="337">
        <v>39.27</v>
      </c>
      <c r="C77" s="338">
        <v>40.68</v>
      </c>
      <c r="D77" s="338">
        <v>39.09</v>
      </c>
      <c r="E77" s="338">
        <v>39.919998</v>
      </c>
      <c r="F77" s="338">
        <v>34.103149</v>
      </c>
      <c r="G77" s="338">
        <v>1.7794246E9</v>
      </c>
      <c r="H77" s="338"/>
      <c r="I77" s="338">
        <f t="shared" ref="I77:N77" si="88">(I78/B78*B77)/B78*B77</f>
        <v>2.319676055</v>
      </c>
      <c r="J77" s="338">
        <f t="shared" si="88"/>
        <v>2.487122186</v>
      </c>
      <c r="K77" s="338">
        <f t="shared" si="88"/>
        <v>2.294748963</v>
      </c>
      <c r="L77" s="338">
        <f t="shared" si="88"/>
        <v>2.378916145</v>
      </c>
      <c r="M77" s="338">
        <f t="shared" si="88"/>
        <v>2.024053129</v>
      </c>
      <c r="N77" s="338">
        <f t="shared" si="88"/>
        <v>70160150.08</v>
      </c>
      <c r="O77" s="338"/>
      <c r="P77" s="254">
        <f t="shared" si="78"/>
        <v>342689.5308</v>
      </c>
      <c r="Q77" s="254">
        <v>0.0</v>
      </c>
      <c r="R77" s="254">
        <f t="shared" si="79"/>
        <v>54801.70139</v>
      </c>
      <c r="S77" s="254">
        <v>0.0</v>
      </c>
      <c r="T77" s="339">
        <f>(P77-P65)/P65</f>
        <v>0.02443640591</v>
      </c>
      <c r="U77" s="270">
        <f t="shared" si="18"/>
        <v>0.8621310435</v>
      </c>
      <c r="V77" s="254"/>
      <c r="W77" s="254"/>
      <c r="X77" s="254">
        <f t="shared" si="19"/>
        <v>397491.2322</v>
      </c>
      <c r="Y77" s="258">
        <f t="shared" si="20"/>
        <v>0.3974912322</v>
      </c>
      <c r="Z77" s="334">
        <f t="shared" si="21"/>
        <v>397491.2322</v>
      </c>
      <c r="AA77" s="258">
        <f t="shared" si="22"/>
        <v>0.3974912322</v>
      </c>
      <c r="AB77" s="320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</row>
    <row r="78" ht="19.5" customHeight="1">
      <c r="A78" s="276" t="s">
        <v>172</v>
      </c>
      <c r="B78" s="277">
        <v>40.09</v>
      </c>
      <c r="C78" s="278">
        <v>40.290001</v>
      </c>
      <c r="D78" s="278">
        <v>36.459999</v>
      </c>
      <c r="E78" s="278">
        <v>37.400002</v>
      </c>
      <c r="F78" s="278">
        <v>32.256325</v>
      </c>
      <c r="G78" s="278">
        <v>2.2347732E9</v>
      </c>
      <c r="H78" s="278"/>
      <c r="I78" s="278">
        <f t="shared" ref="I78:N78" si="89">(I79/B79*B78)/B79*B78</f>
        <v>2.417562161</v>
      </c>
      <c r="J78" s="278">
        <f t="shared" si="89"/>
        <v>2.439662717</v>
      </c>
      <c r="K78" s="278">
        <f t="shared" si="89"/>
        <v>1.996352124</v>
      </c>
      <c r="L78" s="278">
        <f t="shared" si="89"/>
        <v>2.088052255</v>
      </c>
      <c r="M78" s="278">
        <f t="shared" si="89"/>
        <v>1.810767601</v>
      </c>
      <c r="N78" s="278">
        <f t="shared" si="89"/>
        <v>110661929.4</v>
      </c>
      <c r="O78" s="278"/>
      <c r="P78" s="254">
        <f>((P77+R77)*0.8)*D78/D77</f>
        <v>296598.2078</v>
      </c>
      <c r="Q78" s="254">
        <v>0.0</v>
      </c>
      <c r="R78" s="254">
        <f>((P77+R77)*0.2)-($S$8/12)</f>
        <v>77831.57978</v>
      </c>
      <c r="S78" s="254">
        <v>0.0</v>
      </c>
      <c r="T78" s="282"/>
      <c r="U78" s="270">
        <f t="shared" si="18"/>
        <v>0.7921330451</v>
      </c>
      <c r="V78" s="254"/>
      <c r="W78" s="254"/>
      <c r="X78" s="254">
        <f t="shared" si="19"/>
        <v>374429.7876</v>
      </c>
      <c r="Y78" s="258">
        <f t="shared" si="20"/>
        <v>0.3744297876</v>
      </c>
      <c r="Z78" s="334">
        <f t="shared" si="21"/>
        <v>374429.7876</v>
      </c>
      <c r="AA78" s="258">
        <f t="shared" si="22"/>
        <v>0.3744297876</v>
      </c>
      <c r="AB78" s="320"/>
      <c r="AC78" s="299"/>
      <c r="AD78" s="299"/>
      <c r="AE78" s="299"/>
      <c r="AF78" s="299"/>
      <c r="AG78" s="299"/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9"/>
      <c r="AU78" s="299"/>
    </row>
    <row r="79" ht="19.5" customHeight="1">
      <c r="A79" s="276" t="s">
        <v>173</v>
      </c>
      <c r="B79" s="277">
        <v>37.490002</v>
      </c>
      <c r="C79" s="278">
        <v>38.48</v>
      </c>
      <c r="D79" s="278">
        <v>36.700001</v>
      </c>
      <c r="E79" s="278">
        <v>37.220001</v>
      </c>
      <c r="F79" s="278">
        <v>32.101101</v>
      </c>
      <c r="G79" s="278">
        <v>1.7656106E9</v>
      </c>
      <c r="H79" s="278"/>
      <c r="I79" s="278">
        <f t="shared" ref="I79:N79" si="90">(I80/B80*B79)/B80*B79</f>
        <v>2.114153246</v>
      </c>
      <c r="J79" s="278">
        <f t="shared" si="90"/>
        <v>2.225386042</v>
      </c>
      <c r="K79" s="278">
        <f t="shared" si="90"/>
        <v>2.022721047</v>
      </c>
      <c r="L79" s="278">
        <f t="shared" si="90"/>
        <v>2.068001612</v>
      </c>
      <c r="M79" s="278">
        <f t="shared" si="90"/>
        <v>1.79338197</v>
      </c>
      <c r="N79" s="278">
        <f t="shared" si="90"/>
        <v>69075046.16</v>
      </c>
      <c r="O79" s="278"/>
      <c r="P79" s="254">
        <f t="shared" ref="P79:P89" si="92">P78*D79/D78</f>
        <v>298550.5985</v>
      </c>
      <c r="Q79" s="254">
        <v>0.0</v>
      </c>
      <c r="R79" s="254">
        <f t="shared" ref="R79:R89" si="93">R78-($S$8/12)</f>
        <v>76164.91311</v>
      </c>
      <c r="S79" s="254">
        <v>0.0</v>
      </c>
      <c r="T79" s="282"/>
      <c r="U79" s="270">
        <f t="shared" si="18"/>
        <v>0.7967393643</v>
      </c>
      <c r="V79" s="254"/>
      <c r="W79" s="254"/>
      <c r="X79" s="254">
        <f t="shared" si="19"/>
        <v>374715.5116</v>
      </c>
      <c r="Y79" s="258">
        <f t="shared" si="20"/>
        <v>0.3747155116</v>
      </c>
      <c r="Z79" s="334">
        <f t="shared" si="21"/>
        <v>374715.5116</v>
      </c>
      <c r="AA79" s="258">
        <f t="shared" si="22"/>
        <v>0.3747155116</v>
      </c>
      <c r="AB79" s="320"/>
      <c r="AC79" s="299"/>
      <c r="AD79" s="299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9"/>
      <c r="AU79" s="299"/>
    </row>
    <row r="80" ht="19.5" customHeight="1">
      <c r="A80" s="276" t="s">
        <v>174</v>
      </c>
      <c r="B80" s="277">
        <v>37.369999</v>
      </c>
      <c r="C80" s="278">
        <v>38.290001</v>
      </c>
      <c r="D80" s="278">
        <v>35.939999</v>
      </c>
      <c r="E80" s="278">
        <v>36.57</v>
      </c>
      <c r="F80" s="278">
        <v>31.540487</v>
      </c>
      <c r="G80" s="278">
        <v>2.1339737E9</v>
      </c>
      <c r="H80" s="278"/>
      <c r="I80" s="278">
        <f t="shared" ref="I80:N80" si="91">(I81/B81*B80)/B81*B80</f>
        <v>2.10064038</v>
      </c>
      <c r="J80" s="278">
        <f t="shared" si="91"/>
        <v>2.203464147</v>
      </c>
      <c r="K80" s="278">
        <f t="shared" si="91"/>
        <v>1.939813434</v>
      </c>
      <c r="L80" s="278">
        <f t="shared" si="91"/>
        <v>1.996402168</v>
      </c>
      <c r="M80" s="278">
        <f t="shared" si="91"/>
        <v>1.731289649</v>
      </c>
      <c r="N80" s="278">
        <f t="shared" si="91"/>
        <v>100904248.9</v>
      </c>
      <c r="O80" s="278"/>
      <c r="P80" s="254">
        <f t="shared" si="92"/>
        <v>292368.0632</v>
      </c>
      <c r="Q80" s="254">
        <v>0.0</v>
      </c>
      <c r="R80" s="254">
        <f t="shared" si="93"/>
        <v>74498.24644</v>
      </c>
      <c r="S80" s="254">
        <v>0.0</v>
      </c>
      <c r="T80" s="282"/>
      <c r="U80" s="270">
        <f t="shared" si="18"/>
        <v>0.7969335301</v>
      </c>
      <c r="V80" s="254"/>
      <c r="W80" s="254"/>
      <c r="X80" s="254">
        <f t="shared" si="19"/>
        <v>366866.3096</v>
      </c>
      <c r="Y80" s="258">
        <f t="shared" si="20"/>
        <v>0.3668663096</v>
      </c>
      <c r="Z80" s="334">
        <f t="shared" si="21"/>
        <v>366866.3096</v>
      </c>
      <c r="AA80" s="258">
        <f t="shared" si="22"/>
        <v>0.3668663096</v>
      </c>
      <c r="AB80" s="320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9"/>
      <c r="AU80" s="299"/>
    </row>
    <row r="81" ht="19.5" customHeight="1">
      <c r="A81" s="276" t="s">
        <v>175</v>
      </c>
      <c r="B81" s="277">
        <v>36.82</v>
      </c>
      <c r="C81" s="278">
        <v>37.07</v>
      </c>
      <c r="D81" s="278">
        <v>34.349998</v>
      </c>
      <c r="E81" s="278">
        <v>34.98</v>
      </c>
      <c r="F81" s="278">
        <v>30.169159</v>
      </c>
      <c r="G81" s="278">
        <v>2.3454336E9</v>
      </c>
      <c r="H81" s="278"/>
      <c r="I81" s="278">
        <f t="shared" ref="I81:N81" si="94">(I82/B82*B81)/B82*B81</f>
        <v>2.03926237</v>
      </c>
      <c r="J81" s="278">
        <f t="shared" si="94"/>
        <v>2.06528697</v>
      </c>
      <c r="K81" s="278">
        <f t="shared" si="94"/>
        <v>1.771973708</v>
      </c>
      <c r="L81" s="278">
        <f t="shared" si="94"/>
        <v>1.826575897</v>
      </c>
      <c r="M81" s="278">
        <f t="shared" si="94"/>
        <v>1.584015222</v>
      </c>
      <c r="N81" s="278">
        <f t="shared" si="94"/>
        <v>121892676.6</v>
      </c>
      <c r="O81" s="278"/>
      <c r="P81" s="254">
        <f t="shared" si="92"/>
        <v>279433.5745</v>
      </c>
      <c r="Q81" s="254">
        <v>0.0</v>
      </c>
      <c r="R81" s="254">
        <f t="shared" si="93"/>
        <v>72831.57978</v>
      </c>
      <c r="S81" s="254">
        <v>0.0</v>
      </c>
      <c r="T81" s="282"/>
      <c r="U81" s="270">
        <f t="shared" si="18"/>
        <v>0.793247845</v>
      </c>
      <c r="V81" s="254"/>
      <c r="W81" s="254"/>
      <c r="X81" s="254">
        <f t="shared" si="19"/>
        <v>352265.1542</v>
      </c>
      <c r="Y81" s="258">
        <f t="shared" si="20"/>
        <v>0.3522651542</v>
      </c>
      <c r="Z81" s="334">
        <f t="shared" si="21"/>
        <v>352265.1542</v>
      </c>
      <c r="AA81" s="258">
        <f t="shared" si="22"/>
        <v>0.3522651542</v>
      </c>
      <c r="AB81" s="320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9"/>
      <c r="AU81" s="299"/>
    </row>
    <row r="82" ht="19.5" customHeight="1">
      <c r="A82" s="276" t="s">
        <v>176</v>
      </c>
      <c r="B82" s="277">
        <v>35.099998</v>
      </c>
      <c r="C82" s="278">
        <v>38.27</v>
      </c>
      <c r="D82" s="278">
        <v>34.889999</v>
      </c>
      <c r="E82" s="278">
        <v>38.080002</v>
      </c>
      <c r="F82" s="278">
        <v>32.842834</v>
      </c>
      <c r="G82" s="278">
        <v>1.88134E9</v>
      </c>
      <c r="H82" s="278"/>
      <c r="I82" s="278">
        <f t="shared" ref="I82:N82" si="95">(I83/B83*B82)/B83*B82</f>
        <v>1.853189029</v>
      </c>
      <c r="J82" s="278">
        <f t="shared" si="95"/>
        <v>2.201162764</v>
      </c>
      <c r="K82" s="278">
        <f t="shared" si="95"/>
        <v>1.828124443</v>
      </c>
      <c r="L82" s="278">
        <f t="shared" si="95"/>
        <v>2.164671689</v>
      </c>
      <c r="M82" s="278">
        <f t="shared" si="95"/>
        <v>1.877215768</v>
      </c>
      <c r="N82" s="278">
        <f t="shared" si="95"/>
        <v>78427055.05</v>
      </c>
      <c r="O82" s="278"/>
      <c r="P82" s="254">
        <f t="shared" si="92"/>
        <v>283826.4251</v>
      </c>
      <c r="Q82" s="254">
        <v>0.0</v>
      </c>
      <c r="R82" s="254">
        <f t="shared" si="93"/>
        <v>71164.91311</v>
      </c>
      <c r="S82" s="254">
        <v>0.0</v>
      </c>
      <c r="T82" s="282"/>
      <c r="U82" s="270">
        <f t="shared" si="18"/>
        <v>0.7995305647</v>
      </c>
      <c r="V82" s="254"/>
      <c r="W82" s="254"/>
      <c r="X82" s="254">
        <f t="shared" si="19"/>
        <v>354991.3382</v>
      </c>
      <c r="Y82" s="258">
        <f t="shared" si="20"/>
        <v>0.3549913382</v>
      </c>
      <c r="Z82" s="334">
        <f t="shared" si="21"/>
        <v>354991.3382</v>
      </c>
      <c r="AA82" s="258">
        <f t="shared" si="22"/>
        <v>0.3549913382</v>
      </c>
      <c r="AB82" s="320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/>
      <c r="AO82" s="299"/>
      <c r="AP82" s="299"/>
      <c r="AQ82" s="299"/>
      <c r="AR82" s="299"/>
      <c r="AS82" s="299"/>
      <c r="AT82" s="299"/>
      <c r="AU82" s="299"/>
    </row>
    <row r="83" ht="19.5" customHeight="1">
      <c r="A83" s="276" t="s">
        <v>177</v>
      </c>
      <c r="B83" s="277">
        <v>38.029999</v>
      </c>
      <c r="C83" s="278">
        <v>38.68</v>
      </c>
      <c r="D83" s="278">
        <v>36.700001</v>
      </c>
      <c r="E83" s="278">
        <v>36.779999</v>
      </c>
      <c r="F83" s="278">
        <v>31.721611</v>
      </c>
      <c r="G83" s="278">
        <v>1.9436275E9</v>
      </c>
      <c r="H83" s="278"/>
      <c r="I83" s="278">
        <f t="shared" ref="I83:N83" si="96">(I84/B84*B83)/B84*B83</f>
        <v>2.175495378</v>
      </c>
      <c r="J83" s="278">
        <f t="shared" si="96"/>
        <v>2.24857907</v>
      </c>
      <c r="K83" s="278">
        <f t="shared" si="96"/>
        <v>2.022721047</v>
      </c>
      <c r="L83" s="278">
        <f t="shared" si="96"/>
        <v>2.019396217</v>
      </c>
      <c r="M83" s="278">
        <f t="shared" si="96"/>
        <v>1.751230906</v>
      </c>
      <c r="N83" s="278">
        <f t="shared" si="96"/>
        <v>83706156.14</v>
      </c>
      <c r="O83" s="278"/>
      <c r="P83" s="254">
        <f t="shared" si="92"/>
        <v>298550.5985</v>
      </c>
      <c r="Q83" s="254">
        <v>0.0</v>
      </c>
      <c r="R83" s="254">
        <f t="shared" si="93"/>
        <v>69498.24644</v>
      </c>
      <c r="S83" s="254">
        <v>0.0</v>
      </c>
      <c r="T83" s="282"/>
      <c r="U83" s="270">
        <f t="shared" si="18"/>
        <v>0.8111711329</v>
      </c>
      <c r="V83" s="254"/>
      <c r="W83" s="254"/>
      <c r="X83" s="254">
        <f t="shared" si="19"/>
        <v>368048.845</v>
      </c>
      <c r="Y83" s="258">
        <f t="shared" si="20"/>
        <v>0.368048845</v>
      </c>
      <c r="Z83" s="334">
        <f t="shared" si="21"/>
        <v>368048.845</v>
      </c>
      <c r="AA83" s="258">
        <f t="shared" si="22"/>
        <v>0.368048845</v>
      </c>
      <c r="AB83" s="320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  <c r="AU83" s="299"/>
    </row>
    <row r="84" ht="19.5" customHeight="1">
      <c r="A84" s="276" t="s">
        <v>178</v>
      </c>
      <c r="B84" s="277">
        <v>36.860001</v>
      </c>
      <c r="C84" s="278">
        <v>39.919998</v>
      </c>
      <c r="D84" s="278">
        <v>36.549999</v>
      </c>
      <c r="E84" s="278">
        <v>39.580002</v>
      </c>
      <c r="F84" s="278">
        <v>34.168079</v>
      </c>
      <c r="G84" s="278">
        <v>1.620613E9</v>
      </c>
      <c r="H84" s="278"/>
      <c r="I84" s="278">
        <f t="shared" ref="I84:N84" si="97">(I85/B85*B84)/B85*B84</f>
        <v>2.043695659</v>
      </c>
      <c r="J84" s="278">
        <f t="shared" si="97"/>
        <v>2.395059212</v>
      </c>
      <c r="K84" s="278">
        <f t="shared" si="97"/>
        <v>2.006220114</v>
      </c>
      <c r="L84" s="278">
        <f t="shared" si="97"/>
        <v>2.338566563</v>
      </c>
      <c r="M84" s="278">
        <f t="shared" si="97"/>
        <v>2.031767776</v>
      </c>
      <c r="N84" s="278">
        <f t="shared" si="97"/>
        <v>58195575.26</v>
      </c>
      <c r="O84" s="278"/>
      <c r="P84" s="254">
        <f t="shared" si="92"/>
        <v>297330.3482</v>
      </c>
      <c r="Q84" s="254">
        <v>0.0</v>
      </c>
      <c r="R84" s="254">
        <f t="shared" si="93"/>
        <v>67831.57978</v>
      </c>
      <c r="S84" s="254">
        <v>0.0</v>
      </c>
      <c r="T84" s="282"/>
      <c r="U84" s="270">
        <f t="shared" si="18"/>
        <v>0.8142424646</v>
      </c>
      <c r="V84" s="254"/>
      <c r="W84" s="254"/>
      <c r="X84" s="254">
        <f t="shared" si="19"/>
        <v>365161.928</v>
      </c>
      <c r="Y84" s="258">
        <f t="shared" si="20"/>
        <v>0.365161928</v>
      </c>
      <c r="Z84" s="334">
        <f t="shared" si="21"/>
        <v>365161.928</v>
      </c>
      <c r="AA84" s="258">
        <f t="shared" si="22"/>
        <v>0.365161928</v>
      </c>
      <c r="AB84" s="320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</row>
    <row r="85" ht="19.5" customHeight="1">
      <c r="A85" s="276" t="s">
        <v>179</v>
      </c>
      <c r="B85" s="277">
        <v>39.639999</v>
      </c>
      <c r="C85" s="278">
        <v>40.139999</v>
      </c>
      <c r="D85" s="278">
        <v>38.259998</v>
      </c>
      <c r="E85" s="278">
        <v>38.98</v>
      </c>
      <c r="F85" s="278">
        <v>33.650127</v>
      </c>
      <c r="G85" s="278">
        <v>1.7148903E9</v>
      </c>
      <c r="H85" s="278"/>
      <c r="I85" s="278">
        <f t="shared" ref="I85:N85" si="98">(I86/B86*B85)/B86*B85</f>
        <v>2.363593608</v>
      </c>
      <c r="J85" s="278">
        <f t="shared" si="98"/>
        <v>2.421530524</v>
      </c>
      <c r="K85" s="278">
        <f t="shared" si="98"/>
        <v>2.198334256</v>
      </c>
      <c r="L85" s="278">
        <f t="shared" si="98"/>
        <v>2.268202275</v>
      </c>
      <c r="M85" s="278">
        <f t="shared" si="98"/>
        <v>1.970635755</v>
      </c>
      <c r="N85" s="278">
        <f t="shared" si="98"/>
        <v>65163442.06</v>
      </c>
      <c r="O85" s="278"/>
      <c r="P85" s="254">
        <f t="shared" si="92"/>
        <v>311241.0079</v>
      </c>
      <c r="Q85" s="254">
        <v>0.0</v>
      </c>
      <c r="R85" s="254">
        <f t="shared" si="93"/>
        <v>66164.91311</v>
      </c>
      <c r="S85" s="254">
        <v>0.0</v>
      </c>
      <c r="T85" s="282"/>
      <c r="U85" s="270">
        <f t="shared" si="18"/>
        <v>0.8246850157</v>
      </c>
      <c r="V85" s="254"/>
      <c r="W85" s="254"/>
      <c r="X85" s="254">
        <f t="shared" si="19"/>
        <v>377405.921</v>
      </c>
      <c r="Y85" s="258">
        <f t="shared" si="20"/>
        <v>0.377405921</v>
      </c>
      <c r="Z85" s="334">
        <f t="shared" si="21"/>
        <v>377405.921</v>
      </c>
      <c r="AA85" s="258">
        <f t="shared" si="22"/>
        <v>0.377405921</v>
      </c>
      <c r="AB85" s="320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</row>
    <row r="86" ht="19.5" customHeight="1">
      <c r="A86" s="276" t="s">
        <v>180</v>
      </c>
      <c r="B86" s="277">
        <v>39.0</v>
      </c>
      <c r="C86" s="278">
        <v>39.91</v>
      </c>
      <c r="D86" s="278">
        <v>38.240002</v>
      </c>
      <c r="E86" s="278">
        <v>39.459999</v>
      </c>
      <c r="F86" s="278">
        <v>34.064476</v>
      </c>
      <c r="G86" s="278">
        <v>1.6766625E9</v>
      </c>
      <c r="H86" s="278"/>
      <c r="I86" s="278">
        <f t="shared" ref="I86:N86" si="99">(I87/B87*B86)/B87*B86</f>
        <v>2.287887951</v>
      </c>
      <c r="J86" s="278">
        <f t="shared" si="99"/>
        <v>2.393859673</v>
      </c>
      <c r="K86" s="278">
        <f t="shared" si="99"/>
        <v>2.196037005</v>
      </c>
      <c r="L86" s="278">
        <f t="shared" si="99"/>
        <v>2.324407414</v>
      </c>
      <c r="M86" s="278">
        <f t="shared" si="99"/>
        <v>2.019465176</v>
      </c>
      <c r="N86" s="278">
        <f t="shared" si="99"/>
        <v>62290616.76</v>
      </c>
      <c r="O86" s="278"/>
      <c r="P86" s="254">
        <f t="shared" si="92"/>
        <v>311078.3426</v>
      </c>
      <c r="Q86" s="254">
        <v>0.0</v>
      </c>
      <c r="R86" s="254">
        <f t="shared" si="93"/>
        <v>64498.24644</v>
      </c>
      <c r="S86" s="254">
        <v>0.0</v>
      </c>
      <c r="T86" s="282"/>
      <c r="U86" s="270">
        <f t="shared" si="18"/>
        <v>0.8282687251</v>
      </c>
      <c r="V86" s="254"/>
      <c r="W86" s="254"/>
      <c r="X86" s="254">
        <f t="shared" si="19"/>
        <v>375576.589</v>
      </c>
      <c r="Y86" s="258">
        <f t="shared" si="20"/>
        <v>0.375576589</v>
      </c>
      <c r="Z86" s="334">
        <f t="shared" si="21"/>
        <v>375576.589</v>
      </c>
      <c r="AA86" s="258">
        <f t="shared" si="22"/>
        <v>0.375576589</v>
      </c>
      <c r="AB86" s="320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9"/>
      <c r="AU86" s="299"/>
    </row>
    <row r="87" ht="19.5" customHeight="1">
      <c r="A87" s="276" t="s">
        <v>181</v>
      </c>
      <c r="B87" s="277">
        <v>39.540001</v>
      </c>
      <c r="C87" s="278">
        <v>39.880001</v>
      </c>
      <c r="D87" s="278">
        <v>37.330002</v>
      </c>
      <c r="E87" s="278">
        <v>38.869999</v>
      </c>
      <c r="F87" s="278">
        <v>33.555145</v>
      </c>
      <c r="G87" s="278">
        <v>2.2791697E9</v>
      </c>
      <c r="H87" s="278"/>
      <c r="I87" s="278">
        <f t="shared" ref="I87:N87" si="100">(I88/B88*B87)/B88*B87</f>
        <v>2.351683591</v>
      </c>
      <c r="J87" s="278">
        <f t="shared" si="100"/>
        <v>2.390262258</v>
      </c>
      <c r="K87" s="278">
        <f t="shared" si="100"/>
        <v>2.09276213</v>
      </c>
      <c r="L87" s="278">
        <f t="shared" si="100"/>
        <v>2.255418669</v>
      </c>
      <c r="M87" s="278">
        <f t="shared" si="100"/>
        <v>1.959526688</v>
      </c>
      <c r="N87" s="278">
        <f t="shared" si="100"/>
        <v>115102472.8</v>
      </c>
      <c r="O87" s="278"/>
      <c r="P87" s="254">
        <f t="shared" si="92"/>
        <v>303675.5895</v>
      </c>
      <c r="Q87" s="254">
        <v>0.0</v>
      </c>
      <c r="R87" s="254">
        <f t="shared" si="93"/>
        <v>62831.57978</v>
      </c>
      <c r="S87" s="254">
        <v>0.0</v>
      </c>
      <c r="T87" s="282"/>
      <c r="U87" s="270">
        <f t="shared" si="18"/>
        <v>0.8285665738</v>
      </c>
      <c r="V87" s="254"/>
      <c r="W87" s="254"/>
      <c r="X87" s="254">
        <f t="shared" si="19"/>
        <v>366507.1693</v>
      </c>
      <c r="Y87" s="258">
        <f t="shared" si="20"/>
        <v>0.3665071693</v>
      </c>
      <c r="Z87" s="334">
        <f t="shared" si="21"/>
        <v>366507.1693</v>
      </c>
      <c r="AA87" s="258">
        <f t="shared" si="22"/>
        <v>0.3665071693</v>
      </c>
      <c r="AB87" s="320"/>
      <c r="AC87" s="299"/>
      <c r="AD87" s="299"/>
      <c r="AE87" s="299"/>
      <c r="AF87" s="299"/>
      <c r="AG87" s="299"/>
      <c r="AH87" s="299"/>
      <c r="AI87" s="299"/>
      <c r="AJ87" s="299"/>
      <c r="AK87" s="299"/>
      <c r="AL87" s="299"/>
      <c r="AM87" s="299"/>
      <c r="AN87" s="299"/>
      <c r="AO87" s="299"/>
      <c r="AP87" s="299"/>
      <c r="AQ87" s="299"/>
      <c r="AR87" s="299"/>
      <c r="AS87" s="299"/>
      <c r="AT87" s="299"/>
      <c r="AU87" s="299"/>
    </row>
    <row r="88" ht="19.5" customHeight="1">
      <c r="A88" s="276" t="s">
        <v>182</v>
      </c>
      <c r="B88" s="277">
        <v>38.779999</v>
      </c>
      <c r="C88" s="278">
        <v>42.02</v>
      </c>
      <c r="D88" s="278">
        <v>38.709999</v>
      </c>
      <c r="E88" s="278">
        <v>41.240002</v>
      </c>
      <c r="F88" s="278">
        <v>35.601101</v>
      </c>
      <c r="G88" s="278">
        <v>1.7184917E9</v>
      </c>
      <c r="H88" s="278"/>
      <c r="I88" s="278">
        <f t="shared" ref="I88:N88" si="101">(I89/B89*B88)/B89*B88</f>
        <v>2.262148568</v>
      </c>
      <c r="J88" s="278">
        <f t="shared" si="101"/>
        <v>2.653672533</v>
      </c>
      <c r="K88" s="278">
        <f t="shared" si="101"/>
        <v>2.250350476</v>
      </c>
      <c r="L88" s="278">
        <f t="shared" si="101"/>
        <v>2.538840791</v>
      </c>
      <c r="M88" s="278">
        <f t="shared" si="101"/>
        <v>2.205767845</v>
      </c>
      <c r="N88" s="278">
        <f t="shared" si="101"/>
        <v>65437425.81</v>
      </c>
      <c r="O88" s="278"/>
      <c r="P88" s="254">
        <f t="shared" si="92"/>
        <v>314901.7181</v>
      </c>
      <c r="Q88" s="254">
        <v>0.0</v>
      </c>
      <c r="R88" s="254">
        <f t="shared" si="93"/>
        <v>61164.91311</v>
      </c>
      <c r="S88" s="254">
        <v>0.0</v>
      </c>
      <c r="T88" s="282"/>
      <c r="U88" s="270">
        <f t="shared" si="18"/>
        <v>0.837356181</v>
      </c>
      <c r="V88" s="254"/>
      <c r="W88" s="254"/>
      <c r="X88" s="254">
        <f t="shared" si="19"/>
        <v>376066.6312</v>
      </c>
      <c r="Y88" s="258">
        <f t="shared" si="20"/>
        <v>0.3760666312</v>
      </c>
      <c r="Z88" s="334">
        <f t="shared" si="21"/>
        <v>376066.6312</v>
      </c>
      <c r="AA88" s="258">
        <f t="shared" si="22"/>
        <v>0.3760666312</v>
      </c>
      <c r="AB88" s="320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  <c r="AQ88" s="299"/>
      <c r="AR88" s="299"/>
      <c r="AS88" s="299"/>
      <c r="AT88" s="299"/>
      <c r="AU88" s="299"/>
    </row>
    <row r="89" ht="19.5" customHeight="1">
      <c r="A89" s="276" t="s">
        <v>183</v>
      </c>
      <c r="B89" s="337">
        <v>41.509998</v>
      </c>
      <c r="C89" s="338">
        <v>42.310001</v>
      </c>
      <c r="D89" s="338">
        <v>40.360001</v>
      </c>
      <c r="E89" s="338">
        <v>40.41</v>
      </c>
      <c r="F89" s="338">
        <v>34.884583</v>
      </c>
      <c r="G89" s="338">
        <v>1.4167064E9</v>
      </c>
      <c r="H89" s="338"/>
      <c r="I89" s="338">
        <f t="shared" ref="I89:N89" si="102">(I90/B90*B89)/B90*B89</f>
        <v>2.591856554</v>
      </c>
      <c r="J89" s="338">
        <f t="shared" si="102"/>
        <v>2.690427567</v>
      </c>
      <c r="K89" s="338">
        <f t="shared" si="102"/>
        <v>2.446280075</v>
      </c>
      <c r="L89" s="338">
        <f t="shared" si="102"/>
        <v>2.437675054</v>
      </c>
      <c r="M89" s="338">
        <f t="shared" si="102"/>
        <v>2.117873493</v>
      </c>
      <c r="N89" s="338">
        <f t="shared" si="102"/>
        <v>44472448.46</v>
      </c>
      <c r="O89" s="338"/>
      <c r="P89" s="254">
        <f t="shared" si="92"/>
        <v>328324.3086</v>
      </c>
      <c r="Q89" s="254">
        <v>0.0</v>
      </c>
      <c r="R89" s="254">
        <f t="shared" si="93"/>
        <v>59498.24644</v>
      </c>
      <c r="S89" s="254">
        <v>0.0</v>
      </c>
      <c r="T89" s="339">
        <f>(P89-P77)/P77</f>
        <v>-0.04191905768</v>
      </c>
      <c r="U89" s="270">
        <f t="shared" si="18"/>
        <v>0.8465838418</v>
      </c>
      <c r="V89" s="254"/>
      <c r="W89" s="254"/>
      <c r="X89" s="254">
        <f t="shared" si="19"/>
        <v>387822.5551</v>
      </c>
      <c r="Y89" s="258">
        <f t="shared" si="20"/>
        <v>0.3878225551</v>
      </c>
      <c r="Z89" s="334">
        <f t="shared" si="21"/>
        <v>387822.5551</v>
      </c>
      <c r="AA89" s="258">
        <f t="shared" si="22"/>
        <v>0.3878225551</v>
      </c>
      <c r="AB89" s="320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  <c r="AU89" s="299"/>
    </row>
    <row r="90" ht="19.5" customHeight="1">
      <c r="A90" s="276" t="s">
        <v>184</v>
      </c>
      <c r="B90" s="277">
        <v>40.650002</v>
      </c>
      <c r="C90" s="278">
        <v>43.310001</v>
      </c>
      <c r="D90" s="278">
        <v>40.16</v>
      </c>
      <c r="E90" s="278">
        <v>42.0</v>
      </c>
      <c r="F90" s="278">
        <v>36.344654</v>
      </c>
      <c r="G90" s="278">
        <v>1.9689058E9</v>
      </c>
      <c r="H90" s="278"/>
      <c r="I90" s="278">
        <f t="shared" ref="I90:N90" si="103">(I91/B91*B90)/B91*B90</f>
        <v>2.485573898</v>
      </c>
      <c r="J90" s="278">
        <f t="shared" si="103"/>
        <v>2.819107394</v>
      </c>
      <c r="K90" s="278">
        <f t="shared" si="103"/>
        <v>2.422095427</v>
      </c>
      <c r="L90" s="278">
        <f t="shared" si="103"/>
        <v>2.633277892</v>
      </c>
      <c r="M90" s="278">
        <f t="shared" si="103"/>
        <v>2.298867923</v>
      </c>
      <c r="N90" s="278">
        <f t="shared" si="103"/>
        <v>85897634.76</v>
      </c>
      <c r="O90" s="278"/>
      <c r="P90" s="254">
        <f>((P89+R89)*0.8)*D90/D89</f>
        <v>308720.5833</v>
      </c>
      <c r="Q90" s="254">
        <v>0.0</v>
      </c>
      <c r="R90" s="254">
        <f>((P89+R89)*0.2)-($S$8/12)</f>
        <v>75897.84435</v>
      </c>
      <c r="S90" s="254">
        <v>0.0</v>
      </c>
      <c r="T90" s="282"/>
      <c r="U90" s="270">
        <f t="shared" si="18"/>
        <v>0.802667166</v>
      </c>
      <c r="V90" s="254"/>
      <c r="W90" s="254"/>
      <c r="X90" s="254">
        <f t="shared" si="19"/>
        <v>384618.4276</v>
      </c>
      <c r="Y90" s="258">
        <f t="shared" si="20"/>
        <v>0.3846184276</v>
      </c>
      <c r="Z90" s="334">
        <f t="shared" si="21"/>
        <v>384618.4276</v>
      </c>
      <c r="AA90" s="258">
        <f t="shared" si="22"/>
        <v>0.3846184276</v>
      </c>
      <c r="AB90" s="320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  <c r="AU90" s="299"/>
    </row>
    <row r="91" ht="19.5" customHeight="1">
      <c r="A91" s="276" t="s">
        <v>185</v>
      </c>
      <c r="B91" s="277">
        <v>41.740002</v>
      </c>
      <c r="C91" s="278">
        <v>42.169998</v>
      </c>
      <c r="D91" s="278">
        <v>40.259998</v>
      </c>
      <c r="E91" s="278">
        <v>41.099998</v>
      </c>
      <c r="F91" s="278">
        <v>35.565819</v>
      </c>
      <c r="G91" s="278">
        <v>1.6465621E9</v>
      </c>
      <c r="H91" s="278"/>
      <c r="I91" s="278">
        <f t="shared" ref="I91:N91" si="104">(I92/B92*B91)/B92*B91</f>
        <v>2.620658722</v>
      </c>
      <c r="J91" s="278">
        <f t="shared" si="104"/>
        <v>2.672651877</v>
      </c>
      <c r="K91" s="278">
        <f t="shared" si="104"/>
        <v>2.434172431</v>
      </c>
      <c r="L91" s="278">
        <f t="shared" si="104"/>
        <v>2.521632038</v>
      </c>
      <c r="M91" s="278">
        <f t="shared" si="104"/>
        <v>2.201398017</v>
      </c>
      <c r="N91" s="278">
        <f t="shared" si="104"/>
        <v>60074139.45</v>
      </c>
      <c r="O91" s="278"/>
      <c r="P91" s="254">
        <f t="shared" ref="P91:P101" si="106">P90*D91/D90</f>
        <v>309489.2944</v>
      </c>
      <c r="Q91" s="254">
        <v>0.0</v>
      </c>
      <c r="R91" s="254">
        <f t="shared" ref="R91:R101" si="107">R90-($S$8/12)</f>
        <v>74231.17768</v>
      </c>
      <c r="S91" s="254">
        <v>0.0</v>
      </c>
      <c r="T91" s="282"/>
      <c r="U91" s="270">
        <f t="shared" si="18"/>
        <v>0.8065488212</v>
      </c>
      <c r="V91" s="254"/>
      <c r="W91" s="254"/>
      <c r="X91" s="254">
        <f t="shared" si="19"/>
        <v>383720.4721</v>
      </c>
      <c r="Y91" s="258">
        <f t="shared" si="20"/>
        <v>0.3837204721</v>
      </c>
      <c r="Z91" s="334">
        <f t="shared" si="21"/>
        <v>383720.4721</v>
      </c>
      <c r="AA91" s="258">
        <f t="shared" si="22"/>
        <v>0.3837204721</v>
      </c>
      <c r="AB91" s="320"/>
      <c r="AC91" s="299"/>
      <c r="AD91" s="299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299"/>
      <c r="AT91" s="299"/>
      <c r="AU91" s="299"/>
    </row>
    <row r="92" ht="19.5" customHeight="1">
      <c r="A92" s="276" t="s">
        <v>186</v>
      </c>
      <c r="B92" s="277">
        <v>41.23</v>
      </c>
      <c r="C92" s="278">
        <v>42.299999</v>
      </c>
      <c r="D92" s="278">
        <v>40.189999</v>
      </c>
      <c r="E92" s="278">
        <v>41.93</v>
      </c>
      <c r="F92" s="278">
        <v>36.284084</v>
      </c>
      <c r="G92" s="278">
        <v>2.1858623E9</v>
      </c>
      <c r="H92" s="278"/>
      <c r="I92" s="278">
        <f t="shared" ref="I92:N92" si="105">(I93/B93*B92)/B93*B92</f>
        <v>2.557008706</v>
      </c>
      <c r="J92" s="278">
        <f t="shared" si="105"/>
        <v>2.689155694</v>
      </c>
      <c r="K92" s="278">
        <f t="shared" si="105"/>
        <v>2.425715326</v>
      </c>
      <c r="L92" s="278">
        <f t="shared" si="105"/>
        <v>2.624507613</v>
      </c>
      <c r="M92" s="278">
        <f t="shared" si="105"/>
        <v>2.291211975</v>
      </c>
      <c r="N92" s="278">
        <f t="shared" si="105"/>
        <v>105870978.8</v>
      </c>
      <c r="O92" s="278"/>
      <c r="P92" s="254">
        <f t="shared" si="106"/>
        <v>308951.1935</v>
      </c>
      <c r="Q92" s="254">
        <v>0.0</v>
      </c>
      <c r="R92" s="254">
        <f t="shared" si="107"/>
        <v>72564.51101</v>
      </c>
      <c r="S92" s="254">
        <v>0.0</v>
      </c>
      <c r="T92" s="282"/>
      <c r="U92" s="270">
        <f t="shared" si="18"/>
        <v>0.8097994128</v>
      </c>
      <c r="V92" s="254"/>
      <c r="W92" s="254"/>
      <c r="X92" s="254">
        <f t="shared" si="19"/>
        <v>381515.7045</v>
      </c>
      <c r="Y92" s="258">
        <f t="shared" si="20"/>
        <v>0.3815157045</v>
      </c>
      <c r="Z92" s="334">
        <f t="shared" si="21"/>
        <v>381515.7045</v>
      </c>
      <c r="AA92" s="258">
        <f t="shared" si="22"/>
        <v>0.3815157045</v>
      </c>
      <c r="AB92" s="320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9"/>
      <c r="AU92" s="299"/>
    </row>
    <row r="93" ht="19.5" customHeight="1">
      <c r="A93" s="276" t="s">
        <v>187</v>
      </c>
      <c r="B93" s="277">
        <v>42.150002</v>
      </c>
      <c r="C93" s="278">
        <v>43.049999</v>
      </c>
      <c r="D93" s="278">
        <v>41.389999</v>
      </c>
      <c r="E93" s="278">
        <v>41.849998</v>
      </c>
      <c r="F93" s="278">
        <v>36.240246</v>
      </c>
      <c r="G93" s="278">
        <v>1.7639047E9</v>
      </c>
      <c r="H93" s="278"/>
      <c r="I93" s="278">
        <f t="shared" ref="I93:N93" si="108">(I94/B94*B93)/B94*B93</f>
        <v>2.672395527</v>
      </c>
      <c r="J93" s="278">
        <f t="shared" si="108"/>
        <v>2.785361219</v>
      </c>
      <c r="K93" s="278">
        <f t="shared" si="108"/>
        <v>2.572732739</v>
      </c>
      <c r="L93" s="278">
        <f t="shared" si="108"/>
        <v>2.614502102</v>
      </c>
      <c r="M93" s="278">
        <f t="shared" si="108"/>
        <v>2.285678889</v>
      </c>
      <c r="N93" s="278">
        <f t="shared" si="108"/>
        <v>68941632.6</v>
      </c>
      <c r="O93" s="278"/>
      <c r="P93" s="254">
        <f t="shared" si="106"/>
        <v>318175.9122</v>
      </c>
      <c r="Q93" s="254">
        <v>0.0</v>
      </c>
      <c r="R93" s="254">
        <f t="shared" si="107"/>
        <v>70897.84435</v>
      </c>
      <c r="S93" s="254">
        <v>0.0</v>
      </c>
      <c r="T93" s="282"/>
      <c r="U93" s="270">
        <f t="shared" si="18"/>
        <v>0.817777881</v>
      </c>
      <c r="V93" s="254"/>
      <c r="W93" s="254"/>
      <c r="X93" s="254">
        <f t="shared" si="19"/>
        <v>389073.7565</v>
      </c>
      <c r="Y93" s="258">
        <f t="shared" si="20"/>
        <v>0.3890737565</v>
      </c>
      <c r="Z93" s="334">
        <f t="shared" si="21"/>
        <v>389073.7565</v>
      </c>
      <c r="AA93" s="258">
        <f t="shared" si="22"/>
        <v>0.3890737565</v>
      </c>
      <c r="AB93" s="320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299"/>
      <c r="AT93" s="299"/>
      <c r="AU93" s="299"/>
    </row>
    <row r="94" ht="19.5" customHeight="1">
      <c r="A94" s="276" t="s">
        <v>188</v>
      </c>
      <c r="B94" s="277">
        <v>41.919998</v>
      </c>
      <c r="C94" s="278">
        <v>42.279999</v>
      </c>
      <c r="D94" s="278">
        <v>38.23</v>
      </c>
      <c r="E94" s="278">
        <v>38.82</v>
      </c>
      <c r="F94" s="278">
        <v>33.61639</v>
      </c>
      <c r="G94" s="278">
        <v>2.7095353E9</v>
      </c>
      <c r="H94" s="278"/>
      <c r="I94" s="278">
        <f t="shared" ref="I94:N94" si="109">(I95/B95*B94)/B95*B94</f>
        <v>2.643309663</v>
      </c>
      <c r="J94" s="278">
        <f t="shared" si="109"/>
        <v>2.686613358</v>
      </c>
      <c r="K94" s="278">
        <f t="shared" si="109"/>
        <v>2.19488837</v>
      </c>
      <c r="L94" s="278">
        <f t="shared" si="109"/>
        <v>2.249620051</v>
      </c>
      <c r="M94" s="278">
        <f t="shared" si="109"/>
        <v>1.966686289</v>
      </c>
      <c r="N94" s="278">
        <f t="shared" si="109"/>
        <v>162675052.5</v>
      </c>
      <c r="O94" s="278"/>
      <c r="P94" s="254">
        <f t="shared" si="106"/>
        <v>293884.1608</v>
      </c>
      <c r="Q94" s="254">
        <v>0.0</v>
      </c>
      <c r="R94" s="254">
        <f t="shared" si="107"/>
        <v>69231.17768</v>
      </c>
      <c r="S94" s="254">
        <v>0.0</v>
      </c>
      <c r="T94" s="282"/>
      <c r="U94" s="270">
        <f t="shared" si="18"/>
        <v>0.8093410816</v>
      </c>
      <c r="V94" s="254"/>
      <c r="W94" s="254"/>
      <c r="X94" s="254">
        <f t="shared" si="19"/>
        <v>363115.3385</v>
      </c>
      <c r="Y94" s="258">
        <f t="shared" si="20"/>
        <v>0.3631153385</v>
      </c>
      <c r="Z94" s="334">
        <f t="shared" si="21"/>
        <v>363115.3385</v>
      </c>
      <c r="AA94" s="258">
        <f t="shared" si="22"/>
        <v>0.3631153385</v>
      </c>
      <c r="AB94" s="320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  <c r="AQ94" s="299"/>
      <c r="AR94" s="299"/>
      <c r="AS94" s="299"/>
      <c r="AT94" s="299"/>
      <c r="AU94" s="299"/>
    </row>
    <row r="95" ht="19.5" customHeight="1">
      <c r="A95" s="276" t="s">
        <v>189</v>
      </c>
      <c r="B95" s="277">
        <v>38.93</v>
      </c>
      <c r="C95" s="278">
        <v>40.0</v>
      </c>
      <c r="D95" s="278">
        <v>37.16</v>
      </c>
      <c r="E95" s="278">
        <v>38.77</v>
      </c>
      <c r="F95" s="278">
        <v>33.573109</v>
      </c>
      <c r="G95" s="278">
        <v>3.052135E9</v>
      </c>
      <c r="H95" s="278"/>
      <c r="I95" s="278">
        <f t="shared" ref="I95:N95" si="110">(I96/B96*B95)/B96*B95</f>
        <v>2.27968239</v>
      </c>
      <c r="J95" s="278">
        <f t="shared" si="110"/>
        <v>2.404668508</v>
      </c>
      <c r="K95" s="278">
        <f t="shared" si="110"/>
        <v>2.073744523</v>
      </c>
      <c r="L95" s="278">
        <f t="shared" si="110"/>
        <v>2.24382878</v>
      </c>
      <c r="M95" s="278">
        <f t="shared" si="110"/>
        <v>1.961625344</v>
      </c>
      <c r="N95" s="278">
        <f t="shared" si="110"/>
        <v>206413837.1</v>
      </c>
      <c r="O95" s="278"/>
      <c r="P95" s="254">
        <f t="shared" si="106"/>
        <v>285658.7867</v>
      </c>
      <c r="Q95" s="254">
        <v>0.0</v>
      </c>
      <c r="R95" s="254">
        <f t="shared" si="107"/>
        <v>67564.51101</v>
      </c>
      <c r="S95" s="254">
        <v>0.0</v>
      </c>
      <c r="T95" s="282"/>
      <c r="U95" s="270">
        <f t="shared" si="18"/>
        <v>0.8087201171</v>
      </c>
      <c r="V95" s="254"/>
      <c r="W95" s="254"/>
      <c r="X95" s="254">
        <f t="shared" si="19"/>
        <v>353223.2977</v>
      </c>
      <c r="Y95" s="258">
        <f t="shared" si="20"/>
        <v>0.3532232977</v>
      </c>
      <c r="Z95" s="334">
        <f t="shared" si="21"/>
        <v>353223.2977</v>
      </c>
      <c r="AA95" s="258">
        <f t="shared" si="22"/>
        <v>0.3532232977</v>
      </c>
      <c r="AB95" s="320"/>
      <c r="AC95" s="299"/>
      <c r="AD95" s="299"/>
      <c r="AE95" s="299"/>
      <c r="AF95" s="299"/>
      <c r="AG95" s="299"/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9"/>
      <c r="AU95" s="299"/>
    </row>
    <row r="96" ht="19.5" customHeight="1">
      <c r="A96" s="276" t="s">
        <v>190</v>
      </c>
      <c r="B96" s="277">
        <v>38.889999</v>
      </c>
      <c r="C96" s="278">
        <v>39.0</v>
      </c>
      <c r="D96" s="278">
        <v>35.540001</v>
      </c>
      <c r="E96" s="278">
        <v>37.099998</v>
      </c>
      <c r="F96" s="278">
        <v>32.14859</v>
      </c>
      <c r="G96" s="278">
        <v>2.462886E9</v>
      </c>
      <c r="H96" s="283" t="s">
        <v>190</v>
      </c>
      <c r="I96" s="278">
        <v>2.275</v>
      </c>
      <c r="J96" s="278">
        <v>2.285938</v>
      </c>
      <c r="K96" s="278">
        <v>1.896875</v>
      </c>
      <c r="L96" s="278">
        <v>2.054688</v>
      </c>
      <c r="M96" s="278">
        <v>1.798692</v>
      </c>
      <c r="N96" s="278">
        <v>1.344064E8</v>
      </c>
      <c r="O96" s="278"/>
      <c r="P96" s="254">
        <f t="shared" si="106"/>
        <v>273205.4242</v>
      </c>
      <c r="Q96" s="254">
        <v>0.0</v>
      </c>
      <c r="R96" s="254">
        <f t="shared" si="107"/>
        <v>65897.84435</v>
      </c>
      <c r="S96" s="254">
        <v>0.0</v>
      </c>
      <c r="T96" s="282"/>
      <c r="U96" s="270">
        <f t="shared" si="18"/>
        <v>0.8056702767</v>
      </c>
      <c r="V96" s="254"/>
      <c r="W96" s="254"/>
      <c r="X96" s="254">
        <f t="shared" si="19"/>
        <v>339103.2686</v>
      </c>
      <c r="Y96" s="258">
        <f t="shared" si="20"/>
        <v>0.3391032686</v>
      </c>
      <c r="Z96" s="334">
        <f t="shared" si="21"/>
        <v>339103.2686</v>
      </c>
      <c r="AA96" s="258">
        <f t="shared" si="22"/>
        <v>0.3391032686</v>
      </c>
      <c r="AB96" s="320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9"/>
      <c r="AU96" s="299"/>
    </row>
    <row r="97" ht="19.5" customHeight="1">
      <c r="A97" s="276" t="s">
        <v>191</v>
      </c>
      <c r="B97" s="277">
        <v>36.77</v>
      </c>
      <c r="C97" s="278">
        <v>39.029999</v>
      </c>
      <c r="D97" s="278">
        <v>36.259998</v>
      </c>
      <c r="E97" s="278">
        <v>38.869999</v>
      </c>
      <c r="F97" s="278">
        <v>33.682358</v>
      </c>
      <c r="G97" s="278">
        <v>2.2819291E9</v>
      </c>
      <c r="H97" s="283" t="s">
        <v>191</v>
      </c>
      <c r="I97" s="278">
        <v>2.017188</v>
      </c>
      <c r="J97" s="278">
        <v>2.259375</v>
      </c>
      <c r="K97" s="278">
        <v>1.9625</v>
      </c>
      <c r="L97" s="278">
        <v>2.240625</v>
      </c>
      <c r="M97" s="278">
        <v>1.961462</v>
      </c>
      <c r="N97" s="278">
        <v>2.36656E8</v>
      </c>
      <c r="O97" s="278"/>
      <c r="P97" s="254">
        <f t="shared" si="106"/>
        <v>278740.2324</v>
      </c>
      <c r="Q97" s="254">
        <v>0.0</v>
      </c>
      <c r="R97" s="254">
        <f t="shared" si="107"/>
        <v>64231.17768</v>
      </c>
      <c r="S97" s="254">
        <v>0.0</v>
      </c>
      <c r="T97" s="282"/>
      <c r="U97" s="270">
        <f t="shared" si="18"/>
        <v>0.8127214812</v>
      </c>
      <c r="V97" s="254"/>
      <c r="W97" s="254"/>
      <c r="X97" s="254">
        <f t="shared" si="19"/>
        <v>342971.41</v>
      </c>
      <c r="Y97" s="258">
        <f t="shared" si="20"/>
        <v>0.34297141</v>
      </c>
      <c r="Z97" s="334">
        <f t="shared" si="21"/>
        <v>342971.41</v>
      </c>
      <c r="AA97" s="258">
        <f t="shared" si="22"/>
        <v>0.34297141</v>
      </c>
      <c r="AB97" s="320"/>
      <c r="AC97" s="299"/>
      <c r="AD97" s="299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/>
      <c r="AO97" s="299"/>
      <c r="AP97" s="299"/>
      <c r="AQ97" s="299"/>
      <c r="AR97" s="299"/>
      <c r="AS97" s="299"/>
      <c r="AT97" s="299"/>
      <c r="AU97" s="299"/>
    </row>
    <row r="98" ht="19.5" customHeight="1">
      <c r="A98" s="276" t="s">
        <v>192</v>
      </c>
      <c r="B98" s="277">
        <v>39.080002</v>
      </c>
      <c r="C98" s="278">
        <v>40.950001</v>
      </c>
      <c r="D98" s="278">
        <v>38.32</v>
      </c>
      <c r="E98" s="278">
        <v>40.650002</v>
      </c>
      <c r="F98" s="278">
        <v>35.224796</v>
      </c>
      <c r="G98" s="278">
        <v>2.234461E9</v>
      </c>
      <c r="H98" s="283" t="s">
        <v>192</v>
      </c>
      <c r="I98" s="278">
        <v>2.271875</v>
      </c>
      <c r="J98" s="278">
        <v>2.550938</v>
      </c>
      <c r="K98" s="278">
        <v>2.16875</v>
      </c>
      <c r="L98" s="278">
        <v>2.434375</v>
      </c>
      <c r="M98" s="278">
        <v>2.131073</v>
      </c>
      <c r="N98" s="278">
        <v>2.230688E8</v>
      </c>
      <c r="O98" s="278"/>
      <c r="P98" s="254">
        <f t="shared" si="106"/>
        <v>294576.0147</v>
      </c>
      <c r="Q98" s="254">
        <v>0.0</v>
      </c>
      <c r="R98" s="254">
        <f t="shared" si="107"/>
        <v>62564.51101</v>
      </c>
      <c r="S98" s="254">
        <v>0.0</v>
      </c>
      <c r="T98" s="282"/>
      <c r="U98" s="270">
        <f t="shared" si="18"/>
        <v>0.8248182256</v>
      </c>
      <c r="V98" s="254"/>
      <c r="W98" s="254"/>
      <c r="X98" s="254">
        <f t="shared" si="19"/>
        <v>357140.5257</v>
      </c>
      <c r="Y98" s="258">
        <f t="shared" si="20"/>
        <v>0.3571405257</v>
      </c>
      <c r="Z98" s="334">
        <f t="shared" si="21"/>
        <v>357140.5257</v>
      </c>
      <c r="AA98" s="258">
        <f t="shared" si="22"/>
        <v>0.3571405257</v>
      </c>
      <c r="AB98" s="320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  <c r="AU98" s="299"/>
    </row>
    <row r="99" ht="19.5" customHeight="1">
      <c r="A99" s="276" t="s">
        <v>193</v>
      </c>
      <c r="B99" s="277">
        <v>40.599998</v>
      </c>
      <c r="C99" s="278">
        <v>42.919998</v>
      </c>
      <c r="D99" s="278">
        <v>39.880001</v>
      </c>
      <c r="E99" s="278">
        <v>42.580002</v>
      </c>
      <c r="F99" s="278">
        <v>36.918461</v>
      </c>
      <c r="G99" s="278">
        <v>2.410484E9</v>
      </c>
      <c r="H99" s="283" t="s">
        <v>193</v>
      </c>
      <c r="I99" s="278">
        <v>2.423438</v>
      </c>
      <c r="J99" s="278">
        <v>2.697188</v>
      </c>
      <c r="K99" s="278">
        <v>2.33875</v>
      </c>
      <c r="L99" s="278">
        <v>2.653125</v>
      </c>
      <c r="M99" s="278">
        <v>2.322569</v>
      </c>
      <c r="N99" s="278">
        <v>2.854912E8</v>
      </c>
      <c r="O99" s="278"/>
      <c r="P99" s="254">
        <f t="shared" si="106"/>
        <v>306568.1566</v>
      </c>
      <c r="Q99" s="254">
        <v>0.0</v>
      </c>
      <c r="R99" s="254">
        <f t="shared" si="107"/>
        <v>60897.84435</v>
      </c>
      <c r="S99" s="254">
        <v>0.0</v>
      </c>
      <c r="T99" s="282"/>
      <c r="U99" s="270">
        <f t="shared" si="18"/>
        <v>0.8342762482</v>
      </c>
      <c r="V99" s="254"/>
      <c r="W99" s="254"/>
      <c r="X99" s="254">
        <f t="shared" si="19"/>
        <v>367466.0009</v>
      </c>
      <c r="Y99" s="258">
        <f t="shared" si="20"/>
        <v>0.3674660009</v>
      </c>
      <c r="Z99" s="334">
        <f t="shared" si="21"/>
        <v>367466.0009</v>
      </c>
      <c r="AA99" s="258">
        <f t="shared" si="22"/>
        <v>0.3674660009</v>
      </c>
      <c r="AB99" s="320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  <c r="AU99" s="299"/>
    </row>
    <row r="100" ht="19.5" customHeight="1">
      <c r="A100" s="276" t="s">
        <v>194</v>
      </c>
      <c r="B100" s="277">
        <v>42.73</v>
      </c>
      <c r="C100" s="278">
        <v>44.860001</v>
      </c>
      <c r="D100" s="278">
        <v>41.610001</v>
      </c>
      <c r="E100" s="278">
        <v>44.040001</v>
      </c>
      <c r="F100" s="278">
        <v>38.184303</v>
      </c>
      <c r="G100" s="278">
        <v>2.370363E9</v>
      </c>
      <c r="H100" s="283" t="s">
        <v>194</v>
      </c>
      <c r="I100" s="278">
        <v>2.671875</v>
      </c>
      <c r="J100" s="278">
        <v>2.929688</v>
      </c>
      <c r="K100" s="278">
        <v>2.53</v>
      </c>
      <c r="L100" s="278">
        <v>2.813125</v>
      </c>
      <c r="M100" s="278">
        <v>2.462634</v>
      </c>
      <c r="N100" s="278">
        <v>3.429184E8</v>
      </c>
      <c r="O100" s="278"/>
      <c r="P100" s="254">
        <f t="shared" si="106"/>
        <v>319867.1259</v>
      </c>
      <c r="Q100" s="254">
        <v>0.0</v>
      </c>
      <c r="R100" s="254">
        <f t="shared" si="107"/>
        <v>59231.17768</v>
      </c>
      <c r="S100" s="254">
        <v>0.0</v>
      </c>
      <c r="T100" s="282"/>
      <c r="U100" s="270">
        <f t="shared" si="18"/>
        <v>0.8437577348</v>
      </c>
      <c r="V100" s="254"/>
      <c r="W100" s="254"/>
      <c r="X100" s="254">
        <f t="shared" si="19"/>
        <v>379098.3036</v>
      </c>
      <c r="Y100" s="258">
        <f t="shared" si="20"/>
        <v>0.3790983036</v>
      </c>
      <c r="Z100" s="334">
        <f t="shared" si="21"/>
        <v>379098.3036</v>
      </c>
      <c r="AA100" s="258">
        <f t="shared" si="22"/>
        <v>0.3790983036</v>
      </c>
      <c r="AB100" s="320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299"/>
      <c r="AM100" s="299"/>
      <c r="AN100" s="299"/>
      <c r="AO100" s="299"/>
      <c r="AP100" s="299"/>
      <c r="AQ100" s="299"/>
      <c r="AR100" s="299"/>
      <c r="AS100" s="299"/>
      <c r="AT100" s="299"/>
      <c r="AU100" s="299"/>
    </row>
    <row r="101" ht="19.5" customHeight="1">
      <c r="A101" s="276" t="s">
        <v>195</v>
      </c>
      <c r="B101" s="337">
        <v>44.0</v>
      </c>
      <c r="C101" s="338">
        <v>44.759998</v>
      </c>
      <c r="D101" s="338">
        <v>42.880001</v>
      </c>
      <c r="E101" s="338">
        <v>43.16</v>
      </c>
      <c r="F101" s="338">
        <v>37.421341</v>
      </c>
      <c r="G101" s="338">
        <v>1.8982755E9</v>
      </c>
      <c r="H101" s="340" t="s">
        <v>195</v>
      </c>
      <c r="I101" s="338">
        <v>2.819688</v>
      </c>
      <c r="J101" s="338">
        <v>2.908125</v>
      </c>
      <c r="K101" s="338">
        <v>2.503125</v>
      </c>
      <c r="L101" s="338">
        <v>2.5325</v>
      </c>
      <c r="M101" s="338">
        <v>2.216972</v>
      </c>
      <c r="N101" s="338">
        <v>3.636512E8</v>
      </c>
      <c r="O101" s="338"/>
      <c r="P101" s="254">
        <f t="shared" si="106"/>
        <v>329629.9532</v>
      </c>
      <c r="Q101" s="254">
        <v>0.0</v>
      </c>
      <c r="R101" s="254">
        <f t="shared" si="107"/>
        <v>57564.51101</v>
      </c>
      <c r="S101" s="254">
        <v>0.0</v>
      </c>
      <c r="T101" s="339">
        <f>(P101-P89)/P89</f>
        <v>0.003976691661</v>
      </c>
      <c r="U101" s="270">
        <f t="shared" si="18"/>
        <v>0.8513291993</v>
      </c>
      <c r="V101" s="254"/>
      <c r="W101" s="254"/>
      <c r="X101" s="254">
        <f t="shared" si="19"/>
        <v>387194.4642</v>
      </c>
      <c r="Y101" s="258">
        <f t="shared" si="20"/>
        <v>0.3871944642</v>
      </c>
      <c r="Z101" s="334">
        <f t="shared" si="21"/>
        <v>387194.4642</v>
      </c>
      <c r="AA101" s="258">
        <f t="shared" si="22"/>
        <v>0.3871944642</v>
      </c>
      <c r="AB101" s="320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  <c r="AU101" s="299"/>
    </row>
    <row r="102" ht="19.5" customHeight="1">
      <c r="A102" s="276" t="s">
        <v>196</v>
      </c>
      <c r="B102" s="277">
        <v>43.459999</v>
      </c>
      <c r="C102" s="278">
        <v>45.400002</v>
      </c>
      <c r="D102" s="278">
        <v>42.52</v>
      </c>
      <c r="E102" s="278">
        <v>44.07</v>
      </c>
      <c r="F102" s="278">
        <v>38.256889</v>
      </c>
      <c r="G102" s="278">
        <v>2.6205577E9</v>
      </c>
      <c r="H102" s="283" t="s">
        <v>196</v>
      </c>
      <c r="I102" s="278">
        <v>2.58625</v>
      </c>
      <c r="J102" s="278">
        <v>2.794375</v>
      </c>
      <c r="K102" s="278">
        <v>2.4625</v>
      </c>
      <c r="L102" s="278">
        <v>2.607813</v>
      </c>
      <c r="M102" s="278">
        <v>2.430443</v>
      </c>
      <c r="N102" s="278">
        <v>4.98256E8</v>
      </c>
      <c r="O102" s="278"/>
      <c r="P102" s="254">
        <f>((P101+R101)*0.8)*D102/D101</f>
        <v>307155.0043</v>
      </c>
      <c r="Q102" s="254">
        <v>0.0</v>
      </c>
      <c r="R102" s="254">
        <f>((P101+R101)*0.2)-($S$8/12)</f>
        <v>75772.22617</v>
      </c>
      <c r="S102" s="254">
        <v>0.0</v>
      </c>
      <c r="T102" s="282"/>
      <c r="U102" s="270">
        <f t="shared" si="18"/>
        <v>0.8021236931</v>
      </c>
      <c r="V102" s="254"/>
      <c r="W102" s="254"/>
      <c r="X102" s="254">
        <f t="shared" si="19"/>
        <v>382927.2305</v>
      </c>
      <c r="Y102" s="258">
        <f t="shared" si="20"/>
        <v>0.3829272305</v>
      </c>
      <c r="Z102" s="334">
        <f t="shared" si="21"/>
        <v>382927.2305</v>
      </c>
      <c r="AA102" s="258">
        <f t="shared" si="22"/>
        <v>0.3829272305</v>
      </c>
      <c r="AB102" s="320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299"/>
      <c r="AM102" s="299"/>
      <c r="AN102" s="299"/>
      <c r="AO102" s="299"/>
      <c r="AP102" s="299"/>
      <c r="AQ102" s="299"/>
      <c r="AR102" s="299"/>
      <c r="AS102" s="299"/>
      <c r="AT102" s="299"/>
      <c r="AU102" s="299"/>
    </row>
    <row r="103" ht="19.5" customHeight="1">
      <c r="A103" s="276" t="s">
        <v>197</v>
      </c>
      <c r="B103" s="277">
        <v>44.27</v>
      </c>
      <c r="C103" s="278">
        <v>45.549999</v>
      </c>
      <c r="D103" s="278">
        <v>42.93</v>
      </c>
      <c r="E103" s="278">
        <v>43.330002</v>
      </c>
      <c r="F103" s="278">
        <v>37.614506</v>
      </c>
      <c r="G103" s="278">
        <v>2.3943033E9</v>
      </c>
      <c r="H103" s="283" t="s">
        <v>197</v>
      </c>
      <c r="I103" s="278">
        <v>2.639688</v>
      </c>
      <c r="J103" s="278">
        <v>2.785313</v>
      </c>
      <c r="K103" s="278">
        <v>2.453125</v>
      </c>
      <c r="L103" s="278">
        <v>2.515313</v>
      </c>
      <c r="M103" s="278">
        <v>2.344234</v>
      </c>
      <c r="N103" s="278">
        <v>4.683744E8</v>
      </c>
      <c r="O103" s="278"/>
      <c r="P103" s="254">
        <f t="shared" ref="P103:P113" si="111">P102*D103/D102</f>
        <v>310116.753</v>
      </c>
      <c r="Q103" s="254">
        <v>0.0</v>
      </c>
      <c r="R103" s="254">
        <f t="shared" ref="R103:R113" si="112">R102-($S$8/12)</f>
        <v>74105.5595</v>
      </c>
      <c r="S103" s="254">
        <v>0.0</v>
      </c>
      <c r="T103" s="282"/>
      <c r="U103" s="270">
        <f t="shared" si="18"/>
        <v>0.807128433</v>
      </c>
      <c r="V103" s="254"/>
      <c r="W103" s="254"/>
      <c r="X103" s="254">
        <f t="shared" si="19"/>
        <v>384222.3125</v>
      </c>
      <c r="Y103" s="258">
        <f t="shared" si="20"/>
        <v>0.3842223125</v>
      </c>
      <c r="Z103" s="334">
        <f t="shared" si="21"/>
        <v>384222.3125</v>
      </c>
      <c r="AA103" s="258">
        <f t="shared" si="22"/>
        <v>0.3842223125</v>
      </c>
      <c r="AB103" s="320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299"/>
      <c r="AM103" s="299"/>
      <c r="AN103" s="299"/>
      <c r="AO103" s="299"/>
      <c r="AP103" s="299"/>
      <c r="AQ103" s="299"/>
      <c r="AR103" s="299"/>
      <c r="AS103" s="299"/>
      <c r="AT103" s="299"/>
      <c r="AU103" s="299"/>
    </row>
    <row r="104" ht="19.5" customHeight="1">
      <c r="A104" s="276" t="s">
        <v>198</v>
      </c>
      <c r="B104" s="277">
        <v>42.549999</v>
      </c>
      <c r="C104" s="278">
        <v>44.450001</v>
      </c>
      <c r="D104" s="278">
        <v>42.060001</v>
      </c>
      <c r="E104" s="278">
        <v>43.529999</v>
      </c>
      <c r="F104" s="278">
        <v>37.788136</v>
      </c>
      <c r="G104" s="278">
        <v>2.8868317E9</v>
      </c>
      <c r="H104" s="283" t="s">
        <v>198</v>
      </c>
      <c r="I104" s="278">
        <v>2.439063</v>
      </c>
      <c r="J104" s="278">
        <v>2.6325</v>
      </c>
      <c r="K104" s="278">
        <v>2.363438</v>
      </c>
      <c r="L104" s="278">
        <v>2.530625</v>
      </c>
      <c r="M104" s="278">
        <v>2.358504</v>
      </c>
      <c r="N104" s="278">
        <v>9.582016E8</v>
      </c>
      <c r="O104" s="278"/>
      <c r="P104" s="254">
        <f t="shared" si="111"/>
        <v>303832.0741</v>
      </c>
      <c r="Q104" s="254">
        <v>0.0</v>
      </c>
      <c r="R104" s="254">
        <f t="shared" si="112"/>
        <v>72438.89283</v>
      </c>
      <c r="S104" s="254">
        <v>0.0</v>
      </c>
      <c r="T104" s="282"/>
      <c r="U104" s="270">
        <f t="shared" si="18"/>
        <v>0.8074821094</v>
      </c>
      <c r="V104" s="254"/>
      <c r="W104" s="254"/>
      <c r="X104" s="254">
        <f t="shared" si="19"/>
        <v>376270.9669</v>
      </c>
      <c r="Y104" s="258">
        <f t="shared" si="20"/>
        <v>0.3762709669</v>
      </c>
      <c r="Z104" s="334">
        <f t="shared" si="21"/>
        <v>376270.9669</v>
      </c>
      <c r="AA104" s="258">
        <f t="shared" si="22"/>
        <v>0.3762709669</v>
      </c>
      <c r="AB104" s="320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99"/>
      <c r="AS104" s="299"/>
      <c r="AT104" s="299"/>
      <c r="AU104" s="299"/>
    </row>
    <row r="105" ht="19.5" customHeight="1">
      <c r="A105" s="276" t="s">
        <v>199</v>
      </c>
      <c r="B105" s="277">
        <v>43.669998</v>
      </c>
      <c r="C105" s="278">
        <v>46.700001</v>
      </c>
      <c r="D105" s="278">
        <v>43.299999</v>
      </c>
      <c r="E105" s="278">
        <v>45.959999</v>
      </c>
      <c r="F105" s="278">
        <v>39.922726</v>
      </c>
      <c r="G105" s="278">
        <v>1.8404487E9</v>
      </c>
      <c r="H105" s="283" t="s">
        <v>199</v>
      </c>
      <c r="I105" s="278">
        <v>2.539063</v>
      </c>
      <c r="J105" s="278">
        <v>2.878125</v>
      </c>
      <c r="K105" s="278">
        <v>2.495</v>
      </c>
      <c r="L105" s="278">
        <v>2.795313</v>
      </c>
      <c r="M105" s="278">
        <v>2.605565</v>
      </c>
      <c r="N105" s="278">
        <v>5.435744E8</v>
      </c>
      <c r="O105" s="278"/>
      <c r="P105" s="254">
        <f t="shared" si="111"/>
        <v>312789.5433</v>
      </c>
      <c r="Q105" s="254">
        <v>0.0</v>
      </c>
      <c r="R105" s="254">
        <f t="shared" si="112"/>
        <v>70772.22617</v>
      </c>
      <c r="S105" s="254">
        <v>0.0</v>
      </c>
      <c r="T105" s="282"/>
      <c r="U105" s="270">
        <f t="shared" si="18"/>
        <v>0.8154867565</v>
      </c>
      <c r="V105" s="254"/>
      <c r="W105" s="254"/>
      <c r="X105" s="254">
        <f t="shared" si="19"/>
        <v>383561.7695</v>
      </c>
      <c r="Y105" s="258">
        <f t="shared" si="20"/>
        <v>0.3835617695</v>
      </c>
      <c r="Z105" s="334">
        <f t="shared" si="21"/>
        <v>383561.7695</v>
      </c>
      <c r="AA105" s="258">
        <f t="shared" si="22"/>
        <v>0.3835617695</v>
      </c>
      <c r="AB105" s="320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9"/>
      <c r="AU105" s="299"/>
    </row>
    <row r="106" ht="19.5" customHeight="1">
      <c r="A106" s="276" t="s">
        <v>200</v>
      </c>
      <c r="B106" s="277">
        <v>45.970001</v>
      </c>
      <c r="C106" s="278">
        <v>47.52</v>
      </c>
      <c r="D106" s="278">
        <v>45.66</v>
      </c>
      <c r="E106" s="278">
        <v>47.41</v>
      </c>
      <c r="F106" s="278">
        <v>41.182247</v>
      </c>
      <c r="G106" s="278">
        <v>2.5755019E9</v>
      </c>
      <c r="H106" s="283" t="s">
        <v>200</v>
      </c>
      <c r="I106" s="278">
        <v>2.796875</v>
      </c>
      <c r="J106" s="278">
        <v>2.963125</v>
      </c>
      <c r="K106" s="278">
        <v>2.755625</v>
      </c>
      <c r="L106" s="278">
        <v>2.959688</v>
      </c>
      <c r="M106" s="278">
        <v>2.758782</v>
      </c>
      <c r="N106" s="278">
        <v>7.289664E8</v>
      </c>
      <c r="O106" s="278"/>
      <c r="P106" s="254">
        <f t="shared" si="111"/>
        <v>329837.6646</v>
      </c>
      <c r="Q106" s="254">
        <v>0.0</v>
      </c>
      <c r="R106" s="254">
        <f t="shared" si="112"/>
        <v>69105.5595</v>
      </c>
      <c r="S106" s="254">
        <v>0.0</v>
      </c>
      <c r="T106" s="282"/>
      <c r="U106" s="270">
        <f t="shared" si="18"/>
        <v>0.8267784604</v>
      </c>
      <c r="V106" s="254"/>
      <c r="W106" s="254"/>
      <c r="X106" s="254">
        <f t="shared" si="19"/>
        <v>398943.2241</v>
      </c>
      <c r="Y106" s="258">
        <f t="shared" si="20"/>
        <v>0.3989432241</v>
      </c>
      <c r="Z106" s="334">
        <f t="shared" si="21"/>
        <v>398943.2241</v>
      </c>
      <c r="AA106" s="258">
        <f t="shared" si="22"/>
        <v>0.3989432241</v>
      </c>
      <c r="AB106" s="320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9"/>
      <c r="AU106" s="299"/>
    </row>
    <row r="107" ht="19.5" customHeight="1">
      <c r="A107" s="276" t="s">
        <v>201</v>
      </c>
      <c r="B107" s="277">
        <v>47.580002</v>
      </c>
      <c r="C107" s="278">
        <v>47.919998</v>
      </c>
      <c r="D107" s="278">
        <v>46.16</v>
      </c>
      <c r="E107" s="278">
        <v>47.599998</v>
      </c>
      <c r="F107" s="278">
        <v>41.347279</v>
      </c>
      <c r="G107" s="278">
        <v>2.8152099E9</v>
      </c>
      <c r="H107" s="283" t="s">
        <v>201</v>
      </c>
      <c r="I107" s="278">
        <v>2.970938</v>
      </c>
      <c r="J107" s="278">
        <v>3.006563</v>
      </c>
      <c r="K107" s="278">
        <v>2.792188</v>
      </c>
      <c r="L107" s="278">
        <v>2.972813</v>
      </c>
      <c r="M107" s="278">
        <v>2.771016</v>
      </c>
      <c r="N107" s="278">
        <v>8.598144E8</v>
      </c>
      <c r="O107" s="278"/>
      <c r="P107" s="254">
        <f t="shared" si="111"/>
        <v>333449.5532</v>
      </c>
      <c r="Q107" s="254">
        <v>0.0</v>
      </c>
      <c r="R107" s="254">
        <f t="shared" si="112"/>
        <v>67438.89283</v>
      </c>
      <c r="S107" s="254">
        <v>0.0</v>
      </c>
      <c r="T107" s="282"/>
      <c r="U107" s="270">
        <f t="shared" si="18"/>
        <v>0.8317764118</v>
      </c>
      <c r="V107" s="254"/>
      <c r="W107" s="254"/>
      <c r="X107" s="254">
        <f t="shared" si="19"/>
        <v>400888.446</v>
      </c>
      <c r="Y107" s="258">
        <f t="shared" si="20"/>
        <v>0.400888446</v>
      </c>
      <c r="Z107" s="334">
        <f t="shared" si="21"/>
        <v>400888.446</v>
      </c>
      <c r="AA107" s="258">
        <f t="shared" si="22"/>
        <v>0.400888446</v>
      </c>
      <c r="AB107" s="320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  <c r="AU107" s="299"/>
    </row>
    <row r="108" ht="19.5" customHeight="1">
      <c r="A108" s="276" t="s">
        <v>202</v>
      </c>
      <c r="B108" s="277">
        <v>47.709999</v>
      </c>
      <c r="C108" s="278">
        <v>50.66</v>
      </c>
      <c r="D108" s="278">
        <v>47.43</v>
      </c>
      <c r="E108" s="278">
        <v>47.529999</v>
      </c>
      <c r="F108" s="278">
        <v>41.318756</v>
      </c>
      <c r="G108" s="278">
        <v>2.7804525E9</v>
      </c>
      <c r="H108" s="283" t="s">
        <v>202</v>
      </c>
      <c r="I108" s="278">
        <v>2.973438</v>
      </c>
      <c r="J108" s="278">
        <v>3.339375</v>
      </c>
      <c r="K108" s="278">
        <v>2.9225</v>
      </c>
      <c r="L108" s="278">
        <v>2.9375</v>
      </c>
      <c r="M108" s="278">
        <v>2.738101</v>
      </c>
      <c r="N108" s="278">
        <v>1.0265664E9</v>
      </c>
      <c r="O108" s="278"/>
      <c r="P108" s="254">
        <f t="shared" si="111"/>
        <v>342623.7501</v>
      </c>
      <c r="Q108" s="254">
        <v>0.0</v>
      </c>
      <c r="R108" s="254">
        <f t="shared" si="112"/>
        <v>65772.22617</v>
      </c>
      <c r="S108" s="254">
        <v>0.0</v>
      </c>
      <c r="T108" s="282"/>
      <c r="U108" s="270">
        <f t="shared" si="18"/>
        <v>0.8389498673</v>
      </c>
      <c r="V108" s="254"/>
      <c r="W108" s="254"/>
      <c r="X108" s="254">
        <f t="shared" si="19"/>
        <v>408395.9763</v>
      </c>
      <c r="Y108" s="258">
        <f t="shared" si="20"/>
        <v>0.4083959763</v>
      </c>
      <c r="Z108" s="334">
        <f t="shared" si="21"/>
        <v>408395.9763</v>
      </c>
      <c r="AA108" s="258">
        <f t="shared" si="22"/>
        <v>0.4083959763</v>
      </c>
      <c r="AB108" s="320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9"/>
      <c r="AU108" s="299"/>
    </row>
    <row r="109" ht="19.5" customHeight="1">
      <c r="A109" s="276" t="s">
        <v>203</v>
      </c>
      <c r="B109" s="277">
        <v>47.389999</v>
      </c>
      <c r="C109" s="278">
        <v>49.060001</v>
      </c>
      <c r="D109" s="278">
        <v>44.389999</v>
      </c>
      <c r="E109" s="278">
        <v>48.869999</v>
      </c>
      <c r="F109" s="278">
        <v>42.483643</v>
      </c>
      <c r="G109" s="278">
        <v>3.8355835E9</v>
      </c>
      <c r="H109" s="283" t="s">
        <v>203</v>
      </c>
      <c r="I109" s="278">
        <v>2.916563</v>
      </c>
      <c r="J109" s="278">
        <v>3.1125</v>
      </c>
      <c r="K109" s="278">
        <v>2.543125</v>
      </c>
      <c r="L109" s="278">
        <v>3.060313</v>
      </c>
      <c r="M109" s="278">
        <v>2.852576</v>
      </c>
      <c r="N109" s="278">
        <v>2.0026688E9</v>
      </c>
      <c r="O109" s="278"/>
      <c r="P109" s="254">
        <f t="shared" si="111"/>
        <v>320663.4604</v>
      </c>
      <c r="Q109" s="254">
        <v>0.0</v>
      </c>
      <c r="R109" s="254">
        <f t="shared" si="112"/>
        <v>64105.5595</v>
      </c>
      <c r="S109" s="254">
        <v>0.0</v>
      </c>
      <c r="T109" s="282"/>
      <c r="U109" s="270">
        <f t="shared" si="18"/>
        <v>0.8333920971</v>
      </c>
      <c r="V109" s="254"/>
      <c r="W109" s="254"/>
      <c r="X109" s="254">
        <f t="shared" si="19"/>
        <v>384769.0199</v>
      </c>
      <c r="Y109" s="258">
        <f t="shared" si="20"/>
        <v>0.3847690199</v>
      </c>
      <c r="Z109" s="334">
        <f t="shared" si="21"/>
        <v>384769.0199</v>
      </c>
      <c r="AA109" s="258">
        <f t="shared" si="22"/>
        <v>0.3847690199</v>
      </c>
      <c r="AB109" s="320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  <c r="AU109" s="299"/>
    </row>
    <row r="110" ht="19.5" customHeight="1">
      <c r="A110" s="276" t="s">
        <v>204</v>
      </c>
      <c r="B110" s="277">
        <v>48.93</v>
      </c>
      <c r="C110" s="278">
        <v>51.68</v>
      </c>
      <c r="D110" s="278">
        <v>47.810001</v>
      </c>
      <c r="E110" s="278">
        <v>51.41</v>
      </c>
      <c r="F110" s="278">
        <v>44.691727</v>
      </c>
      <c r="G110" s="278">
        <v>1.9806399E9</v>
      </c>
      <c r="H110" s="283" t="s">
        <v>204</v>
      </c>
      <c r="I110" s="278">
        <v>3.0775</v>
      </c>
      <c r="J110" s="278">
        <v>3.406875</v>
      </c>
      <c r="K110" s="278">
        <v>2.927188</v>
      </c>
      <c r="L110" s="278">
        <v>3.378125</v>
      </c>
      <c r="M110" s="278">
        <v>3.148816</v>
      </c>
      <c r="N110" s="278">
        <v>1.138864E9</v>
      </c>
      <c r="O110" s="278"/>
      <c r="P110" s="254">
        <f t="shared" si="111"/>
        <v>345368.7927</v>
      </c>
      <c r="Q110" s="254">
        <v>0.0</v>
      </c>
      <c r="R110" s="254">
        <f t="shared" si="112"/>
        <v>62438.89283</v>
      </c>
      <c r="S110" s="254">
        <v>0.0</v>
      </c>
      <c r="T110" s="282"/>
      <c r="U110" s="270">
        <f t="shared" si="18"/>
        <v>0.8468913288</v>
      </c>
      <c r="V110" s="254"/>
      <c r="W110" s="254"/>
      <c r="X110" s="254">
        <f t="shared" si="19"/>
        <v>407807.6855</v>
      </c>
      <c r="Y110" s="258">
        <f t="shared" si="20"/>
        <v>0.4078076855</v>
      </c>
      <c r="Z110" s="334">
        <f t="shared" si="21"/>
        <v>407807.6855</v>
      </c>
      <c r="AA110" s="258">
        <f t="shared" si="22"/>
        <v>0.4078076855</v>
      </c>
      <c r="AB110" s="320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9"/>
      <c r="AU110" s="299"/>
    </row>
    <row r="111" ht="19.5" customHeight="1">
      <c r="A111" s="276" t="s">
        <v>205</v>
      </c>
      <c r="B111" s="277">
        <v>51.450001</v>
      </c>
      <c r="C111" s="278">
        <v>55.07</v>
      </c>
      <c r="D111" s="278">
        <v>51.34</v>
      </c>
      <c r="E111" s="278">
        <v>55.029999</v>
      </c>
      <c r="F111" s="278">
        <v>47.863544</v>
      </c>
      <c r="G111" s="278">
        <v>3.4002851E9</v>
      </c>
      <c r="H111" s="283" t="s">
        <v>205</v>
      </c>
      <c r="I111" s="278">
        <v>3.383438</v>
      </c>
      <c r="J111" s="278">
        <v>3.835938</v>
      </c>
      <c r="K111" s="278">
        <v>3.36</v>
      </c>
      <c r="L111" s="278">
        <v>3.827188</v>
      </c>
      <c r="M111" s="278">
        <v>3.567395</v>
      </c>
      <c r="N111" s="278">
        <v>1.8249248E9</v>
      </c>
      <c r="O111" s="278"/>
      <c r="P111" s="254">
        <f t="shared" si="111"/>
        <v>370868.7188</v>
      </c>
      <c r="Q111" s="254">
        <v>0.0</v>
      </c>
      <c r="R111" s="254">
        <f t="shared" si="112"/>
        <v>60772.22617</v>
      </c>
      <c r="S111" s="254">
        <v>0.0</v>
      </c>
      <c r="T111" s="282"/>
      <c r="U111" s="270">
        <f t="shared" si="18"/>
        <v>0.8592065306</v>
      </c>
      <c r="V111" s="254"/>
      <c r="W111" s="254"/>
      <c r="X111" s="254">
        <f t="shared" si="19"/>
        <v>431640.945</v>
      </c>
      <c r="Y111" s="258">
        <f t="shared" si="20"/>
        <v>0.431640945</v>
      </c>
      <c r="Z111" s="334">
        <f t="shared" si="21"/>
        <v>431640.945</v>
      </c>
      <c r="AA111" s="258">
        <f t="shared" si="22"/>
        <v>0.431640945</v>
      </c>
      <c r="AB111" s="320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  <c r="AU111" s="299"/>
    </row>
    <row r="112" ht="19.5" customHeight="1">
      <c r="A112" s="276" t="s">
        <v>206</v>
      </c>
      <c r="B112" s="277">
        <v>54.68</v>
      </c>
      <c r="C112" s="278">
        <v>54.77</v>
      </c>
      <c r="D112" s="278">
        <v>48.650002</v>
      </c>
      <c r="E112" s="278">
        <v>51.310001</v>
      </c>
      <c r="F112" s="278">
        <v>44.627987</v>
      </c>
      <c r="G112" s="278">
        <v>4.5677763E9</v>
      </c>
      <c r="H112" s="283" t="s">
        <v>206</v>
      </c>
      <c r="I112" s="278">
        <v>3.78125</v>
      </c>
      <c r="J112" s="278">
        <v>3.803125</v>
      </c>
      <c r="K112" s="278">
        <v>2.975</v>
      </c>
      <c r="L112" s="278">
        <v>3.295625</v>
      </c>
      <c r="M112" s="278">
        <v>3.071915</v>
      </c>
      <c r="N112" s="278">
        <v>3.321216E9</v>
      </c>
      <c r="O112" s="278"/>
      <c r="P112" s="254">
        <f t="shared" si="111"/>
        <v>351436.7727</v>
      </c>
      <c r="Q112" s="254">
        <v>0.0</v>
      </c>
      <c r="R112" s="254">
        <f t="shared" si="112"/>
        <v>59105.5595</v>
      </c>
      <c r="S112" s="254">
        <v>0.0</v>
      </c>
      <c r="T112" s="282"/>
      <c r="U112" s="270">
        <f t="shared" si="18"/>
        <v>0.856030536</v>
      </c>
      <c r="V112" s="254"/>
      <c r="W112" s="254"/>
      <c r="X112" s="254">
        <f t="shared" si="19"/>
        <v>410542.3322</v>
      </c>
      <c r="Y112" s="258">
        <f t="shared" si="20"/>
        <v>0.4105423322</v>
      </c>
      <c r="Z112" s="334">
        <f t="shared" si="21"/>
        <v>410542.3322</v>
      </c>
      <c r="AA112" s="258">
        <f t="shared" si="22"/>
        <v>0.4105423322</v>
      </c>
      <c r="AB112" s="320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  <c r="AU112" s="299"/>
    </row>
    <row r="113" ht="19.5" customHeight="1">
      <c r="A113" s="276" t="s">
        <v>207</v>
      </c>
      <c r="B113" s="337">
        <v>51.09</v>
      </c>
      <c r="C113" s="338">
        <v>52.84</v>
      </c>
      <c r="D113" s="338">
        <v>49.18</v>
      </c>
      <c r="E113" s="338">
        <v>51.220001</v>
      </c>
      <c r="F113" s="338">
        <v>44.549709</v>
      </c>
      <c r="G113" s="338">
        <v>2.2338677E9</v>
      </c>
      <c r="H113" s="340" t="s">
        <v>207</v>
      </c>
      <c r="I113" s="338">
        <v>3.258125</v>
      </c>
      <c r="J113" s="338">
        <v>3.481563</v>
      </c>
      <c r="K113" s="338">
        <v>2.971875</v>
      </c>
      <c r="L113" s="338">
        <v>3.100625</v>
      </c>
      <c r="M113" s="338">
        <v>2.890152</v>
      </c>
      <c r="N113" s="338">
        <v>2.4572352E9</v>
      </c>
      <c r="O113" s="338"/>
      <c r="P113" s="254">
        <f t="shared" si="111"/>
        <v>355265.3601</v>
      </c>
      <c r="Q113" s="254">
        <v>0.0</v>
      </c>
      <c r="R113" s="254">
        <f t="shared" si="112"/>
        <v>57438.89283</v>
      </c>
      <c r="S113" s="254">
        <v>0.0</v>
      </c>
      <c r="T113" s="339">
        <f>(P113-P101)/P101</f>
        <v>0.07777025947</v>
      </c>
      <c r="U113" s="270">
        <f t="shared" si="18"/>
        <v>0.8608231138</v>
      </c>
      <c r="V113" s="254"/>
      <c r="W113" s="254"/>
      <c r="X113" s="254">
        <f t="shared" si="19"/>
        <v>412704.253</v>
      </c>
      <c r="Y113" s="258">
        <f t="shared" si="20"/>
        <v>0.412704253</v>
      </c>
      <c r="Z113" s="334">
        <f t="shared" si="21"/>
        <v>412704.253</v>
      </c>
      <c r="AA113" s="258">
        <f t="shared" si="22"/>
        <v>0.412704253</v>
      </c>
      <c r="AB113" s="320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  <c r="AU113" s="299"/>
    </row>
    <row r="114" ht="19.5" customHeight="1">
      <c r="A114" s="276" t="s">
        <v>208</v>
      </c>
      <c r="B114" s="277">
        <v>51.27</v>
      </c>
      <c r="C114" s="278">
        <v>51.470001</v>
      </c>
      <c r="D114" s="278">
        <v>41.610001</v>
      </c>
      <c r="E114" s="278">
        <v>45.130001</v>
      </c>
      <c r="F114" s="278">
        <v>39.293713</v>
      </c>
      <c r="G114" s="278">
        <v>4.8286946E9</v>
      </c>
      <c r="H114" s="283" t="s">
        <v>208</v>
      </c>
      <c r="I114" s="278">
        <v>3.10625</v>
      </c>
      <c r="J114" s="278">
        <v>3.125</v>
      </c>
      <c r="K114" s="278">
        <v>2.016563</v>
      </c>
      <c r="L114" s="278">
        <v>2.345313</v>
      </c>
      <c r="M114" s="278">
        <v>2.303613</v>
      </c>
      <c r="N114" s="278">
        <v>8.814496E9</v>
      </c>
      <c r="O114" s="278"/>
      <c r="P114" s="254">
        <f>((P113+R113)*0.8)*D114/D113</f>
        <v>279343.2189</v>
      </c>
      <c r="Q114" s="254">
        <v>0.0</v>
      </c>
      <c r="R114" s="254">
        <f>((P113+R113)*0.2)-($S$8/12)</f>
        <v>80874.18393</v>
      </c>
      <c r="S114" s="254">
        <v>0.0</v>
      </c>
      <c r="T114" s="282"/>
      <c r="U114" s="270">
        <f t="shared" si="18"/>
        <v>0.7754850729</v>
      </c>
      <c r="V114" s="254"/>
      <c r="W114" s="254"/>
      <c r="X114" s="254">
        <f t="shared" si="19"/>
        <v>360217.4028</v>
      </c>
      <c r="Y114" s="258">
        <f t="shared" si="20"/>
        <v>0.3602174028</v>
      </c>
      <c r="Z114" s="334">
        <f t="shared" si="21"/>
        <v>360217.4028</v>
      </c>
      <c r="AA114" s="258">
        <f t="shared" si="22"/>
        <v>0.3602174028</v>
      </c>
      <c r="AB114" s="320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  <c r="AU114" s="299"/>
    </row>
    <row r="115" ht="19.5" customHeight="1">
      <c r="A115" s="276" t="s">
        <v>209</v>
      </c>
      <c r="B115" s="277">
        <v>45.5</v>
      </c>
      <c r="C115" s="278">
        <v>45.880001</v>
      </c>
      <c r="D115" s="278">
        <v>42.150002</v>
      </c>
      <c r="E115" s="278">
        <v>42.950001</v>
      </c>
      <c r="F115" s="278">
        <v>37.395638</v>
      </c>
      <c r="G115" s="278">
        <v>3.0205166E9</v>
      </c>
      <c r="H115" s="283" t="s">
        <v>209</v>
      </c>
      <c r="I115" s="278">
        <v>2.406563</v>
      </c>
      <c r="J115" s="278">
        <v>2.449688</v>
      </c>
      <c r="K115" s="278">
        <v>2.066563</v>
      </c>
      <c r="L115" s="278">
        <v>2.148125</v>
      </c>
      <c r="M115" s="278">
        <v>2.109931</v>
      </c>
      <c r="N115" s="278">
        <v>6.5404352E9</v>
      </c>
      <c r="O115" s="278"/>
      <c r="P115" s="254">
        <f t="shared" ref="P115:P125" si="113">P114*D115/D114</f>
        <v>282968.4439</v>
      </c>
      <c r="Q115" s="254">
        <v>0.0</v>
      </c>
      <c r="R115" s="254">
        <f t="shared" ref="R115:R125" si="114">R114-($S$8/12)</f>
        <v>79207.51726</v>
      </c>
      <c r="S115" s="254">
        <v>0.0</v>
      </c>
      <c r="T115" s="282"/>
      <c r="U115" s="270">
        <f t="shared" si="18"/>
        <v>0.781301009</v>
      </c>
      <c r="V115" s="254"/>
      <c r="W115" s="254"/>
      <c r="X115" s="254">
        <f t="shared" si="19"/>
        <v>362175.9612</v>
      </c>
      <c r="Y115" s="258">
        <f t="shared" si="20"/>
        <v>0.3621759612</v>
      </c>
      <c r="Z115" s="334">
        <f t="shared" si="21"/>
        <v>362175.9612</v>
      </c>
      <c r="AA115" s="258">
        <f t="shared" si="22"/>
        <v>0.3621759612</v>
      </c>
      <c r="AB115" s="320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  <c r="AU115" s="299"/>
    </row>
    <row r="116" ht="19.5" customHeight="1">
      <c r="A116" s="276" t="s">
        <v>210</v>
      </c>
      <c r="B116" s="277">
        <v>42.919998</v>
      </c>
      <c r="C116" s="278">
        <v>45.07</v>
      </c>
      <c r="D116" s="278">
        <v>41.049999</v>
      </c>
      <c r="E116" s="278">
        <v>43.720001</v>
      </c>
      <c r="F116" s="278">
        <v>38.066055</v>
      </c>
      <c r="G116" s="278">
        <v>3.4042797E9</v>
      </c>
      <c r="H116" s="283" t="s">
        <v>210</v>
      </c>
      <c r="I116" s="278">
        <v>2.130313</v>
      </c>
      <c r="J116" s="278">
        <v>2.326563</v>
      </c>
      <c r="K116" s="278">
        <v>1.937813</v>
      </c>
      <c r="L116" s="278">
        <v>2.185938</v>
      </c>
      <c r="M116" s="278">
        <v>2.147072</v>
      </c>
      <c r="N116" s="278">
        <v>8.8120896E9</v>
      </c>
      <c r="O116" s="278"/>
      <c r="P116" s="254">
        <f t="shared" si="113"/>
        <v>275583.7198</v>
      </c>
      <c r="Q116" s="254">
        <v>0.0</v>
      </c>
      <c r="R116" s="254">
        <f t="shared" si="114"/>
        <v>77540.8506</v>
      </c>
      <c r="S116" s="254">
        <v>0.0</v>
      </c>
      <c r="T116" s="282"/>
      <c r="U116" s="270">
        <f t="shared" si="18"/>
        <v>0.7804150232</v>
      </c>
      <c r="V116" s="254"/>
      <c r="W116" s="254"/>
      <c r="X116" s="254">
        <f t="shared" si="19"/>
        <v>353124.5704</v>
      </c>
      <c r="Y116" s="258">
        <f t="shared" si="20"/>
        <v>0.3531245704</v>
      </c>
      <c r="Z116" s="334">
        <f t="shared" si="21"/>
        <v>353124.5704</v>
      </c>
      <c r="AA116" s="258">
        <f t="shared" si="22"/>
        <v>0.3531245704</v>
      </c>
      <c r="AB116" s="320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  <c r="AU116" s="299"/>
    </row>
    <row r="117" ht="19.5" customHeight="1">
      <c r="A117" s="276" t="s">
        <v>211</v>
      </c>
      <c r="B117" s="277">
        <v>44.419998</v>
      </c>
      <c r="C117" s="278">
        <v>48.060001</v>
      </c>
      <c r="D117" s="278">
        <v>43.68</v>
      </c>
      <c r="E117" s="278">
        <v>47.209999</v>
      </c>
      <c r="F117" s="278">
        <v>41.136848</v>
      </c>
      <c r="G117" s="278">
        <v>2.6168109E9</v>
      </c>
      <c r="H117" s="283" t="s">
        <v>211</v>
      </c>
      <c r="I117" s="278">
        <v>2.264063</v>
      </c>
      <c r="J117" s="278">
        <v>2.623125</v>
      </c>
      <c r="K117" s="278">
        <v>2.175938</v>
      </c>
      <c r="L117" s="278">
        <v>2.526563</v>
      </c>
      <c r="M117" s="278">
        <v>2.48164</v>
      </c>
      <c r="N117" s="278">
        <v>8.311296E9</v>
      </c>
      <c r="O117" s="278"/>
      <c r="P117" s="254">
        <f t="shared" si="113"/>
        <v>293239.8824</v>
      </c>
      <c r="Q117" s="254">
        <v>0.0</v>
      </c>
      <c r="R117" s="254">
        <f t="shared" si="114"/>
        <v>75874.18393</v>
      </c>
      <c r="S117" s="254">
        <v>0.0</v>
      </c>
      <c r="T117" s="282"/>
      <c r="U117" s="270">
        <f t="shared" si="18"/>
        <v>0.7944424479</v>
      </c>
      <c r="V117" s="254"/>
      <c r="W117" s="254"/>
      <c r="X117" s="254">
        <f t="shared" si="19"/>
        <v>369114.0663</v>
      </c>
      <c r="Y117" s="258">
        <f t="shared" si="20"/>
        <v>0.3691140663</v>
      </c>
      <c r="Z117" s="334">
        <f t="shared" si="21"/>
        <v>369114.0663</v>
      </c>
      <c r="AA117" s="258">
        <f t="shared" si="22"/>
        <v>0.3691140663</v>
      </c>
      <c r="AB117" s="320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  <c r="AU117" s="299"/>
    </row>
    <row r="118" ht="19.5" customHeight="1">
      <c r="A118" s="276" t="s">
        <v>212</v>
      </c>
      <c r="B118" s="277">
        <v>47.23</v>
      </c>
      <c r="C118" s="278">
        <v>50.470001</v>
      </c>
      <c r="D118" s="278">
        <v>47.220001</v>
      </c>
      <c r="E118" s="278">
        <v>50.009998</v>
      </c>
      <c r="F118" s="278">
        <v>43.576656</v>
      </c>
      <c r="G118" s="278">
        <v>2.6827977E9</v>
      </c>
      <c r="H118" s="283" t="s">
        <v>212</v>
      </c>
      <c r="I118" s="278">
        <v>2.529375</v>
      </c>
      <c r="J118" s="278">
        <v>2.880938</v>
      </c>
      <c r="K118" s="278">
        <v>2.529375</v>
      </c>
      <c r="L118" s="278">
        <v>2.828125</v>
      </c>
      <c r="M118" s="278">
        <v>2.777841</v>
      </c>
      <c r="N118" s="278">
        <v>9.3869152E9</v>
      </c>
      <c r="O118" s="278"/>
      <c r="P118" s="254">
        <f t="shared" si="113"/>
        <v>317005.2092</v>
      </c>
      <c r="Q118" s="254">
        <v>0.0</v>
      </c>
      <c r="R118" s="254">
        <f t="shared" si="114"/>
        <v>74207.51726</v>
      </c>
      <c r="S118" s="254">
        <v>0.0</v>
      </c>
      <c r="T118" s="282"/>
      <c r="U118" s="270">
        <f t="shared" si="18"/>
        <v>0.8103141533</v>
      </c>
      <c r="V118" s="254"/>
      <c r="W118" s="254"/>
      <c r="X118" s="254">
        <f t="shared" si="19"/>
        <v>391212.7265</v>
      </c>
      <c r="Y118" s="258">
        <f t="shared" si="20"/>
        <v>0.3912127265</v>
      </c>
      <c r="Z118" s="334">
        <f t="shared" si="21"/>
        <v>391212.7265</v>
      </c>
      <c r="AA118" s="258">
        <f t="shared" si="22"/>
        <v>0.3912127265</v>
      </c>
      <c r="AB118" s="320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  <c r="AU118" s="299"/>
    </row>
    <row r="119" ht="19.5" customHeight="1">
      <c r="A119" s="276" t="s">
        <v>213</v>
      </c>
      <c r="B119" s="277">
        <v>49.919998</v>
      </c>
      <c r="C119" s="278">
        <v>50.610001</v>
      </c>
      <c r="D119" s="278">
        <v>44.970001</v>
      </c>
      <c r="E119" s="278">
        <v>45.169998</v>
      </c>
      <c r="F119" s="278">
        <v>39.35928</v>
      </c>
      <c r="G119" s="278">
        <v>3.5429091E9</v>
      </c>
      <c r="H119" s="283" t="s">
        <v>213</v>
      </c>
      <c r="I119" s="278">
        <v>2.811563</v>
      </c>
      <c r="J119" s="278">
        <v>2.892188</v>
      </c>
      <c r="K119" s="278">
        <v>2.265625</v>
      </c>
      <c r="L119" s="278">
        <v>2.292188</v>
      </c>
      <c r="M119" s="278">
        <v>2.251433</v>
      </c>
      <c r="N119" s="278">
        <v>1.03091968E10</v>
      </c>
      <c r="O119" s="278"/>
      <c r="P119" s="254">
        <f t="shared" si="113"/>
        <v>301900.1329</v>
      </c>
      <c r="Q119" s="254">
        <v>0.0</v>
      </c>
      <c r="R119" s="254">
        <f t="shared" si="114"/>
        <v>72540.8506</v>
      </c>
      <c r="S119" s="254">
        <v>0.0</v>
      </c>
      <c r="T119" s="282"/>
      <c r="U119" s="270">
        <f t="shared" si="18"/>
        <v>0.8062689348</v>
      </c>
      <c r="V119" s="254"/>
      <c r="W119" s="254"/>
      <c r="X119" s="254">
        <f t="shared" si="19"/>
        <v>374440.9835</v>
      </c>
      <c r="Y119" s="258">
        <f t="shared" si="20"/>
        <v>0.3744409835</v>
      </c>
      <c r="Z119" s="334">
        <f t="shared" si="21"/>
        <v>374440.9835</v>
      </c>
      <c r="AA119" s="258">
        <f t="shared" si="22"/>
        <v>0.3744409835</v>
      </c>
      <c r="AB119" s="320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  <c r="AU119" s="299"/>
    </row>
    <row r="120" ht="19.5" customHeight="1">
      <c r="A120" s="276" t="s">
        <v>214</v>
      </c>
      <c r="B120" s="277">
        <v>44.810001</v>
      </c>
      <c r="C120" s="278">
        <v>46.150002</v>
      </c>
      <c r="D120" s="278">
        <v>43.299999</v>
      </c>
      <c r="E120" s="278">
        <v>45.459999</v>
      </c>
      <c r="F120" s="278">
        <v>39.639614</v>
      </c>
      <c r="G120" s="278">
        <v>3.9532643E9</v>
      </c>
      <c r="H120" s="283" t="s">
        <v>214</v>
      </c>
      <c r="I120" s="278">
        <v>2.250938</v>
      </c>
      <c r="J120" s="278">
        <v>2.38375</v>
      </c>
      <c r="K120" s="278">
        <v>2.091875</v>
      </c>
      <c r="L120" s="278">
        <v>2.302188</v>
      </c>
      <c r="M120" s="278">
        <v>2.262195</v>
      </c>
      <c r="N120" s="278">
        <v>1.24590432E10</v>
      </c>
      <c r="O120" s="278"/>
      <c r="P120" s="254">
        <f t="shared" si="113"/>
        <v>290688.7961</v>
      </c>
      <c r="Q120" s="254">
        <v>0.0</v>
      </c>
      <c r="R120" s="254">
        <f t="shared" si="114"/>
        <v>70874.18393</v>
      </c>
      <c r="S120" s="254">
        <v>0.0</v>
      </c>
      <c r="T120" s="282"/>
      <c r="U120" s="270">
        <f t="shared" si="18"/>
        <v>0.8039783168</v>
      </c>
      <c r="V120" s="254"/>
      <c r="W120" s="254"/>
      <c r="X120" s="254">
        <f t="shared" si="19"/>
        <v>361562.98</v>
      </c>
      <c r="Y120" s="258">
        <f t="shared" si="20"/>
        <v>0.36156298</v>
      </c>
      <c r="Z120" s="334">
        <f t="shared" si="21"/>
        <v>361562.98</v>
      </c>
      <c r="AA120" s="258">
        <f t="shared" si="22"/>
        <v>0.36156298</v>
      </c>
      <c r="AB120" s="320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  <c r="AU120" s="299"/>
    </row>
    <row r="121" ht="19.5" customHeight="1">
      <c r="A121" s="276" t="s">
        <v>215</v>
      </c>
      <c r="B121" s="277">
        <v>45.509998</v>
      </c>
      <c r="C121" s="278">
        <v>48.57</v>
      </c>
      <c r="D121" s="278">
        <v>44.299999</v>
      </c>
      <c r="E121" s="278">
        <v>46.119999</v>
      </c>
      <c r="F121" s="278">
        <v>40.215099</v>
      </c>
      <c r="G121" s="278">
        <v>2.8938663E9</v>
      </c>
      <c r="H121" s="283" t="s">
        <v>215</v>
      </c>
      <c r="I121" s="278">
        <v>2.303125</v>
      </c>
      <c r="J121" s="278">
        <v>2.610938</v>
      </c>
      <c r="K121" s="278">
        <v>2.180313</v>
      </c>
      <c r="L121" s="278">
        <v>2.34625</v>
      </c>
      <c r="M121" s="278">
        <v>2.305491</v>
      </c>
      <c r="N121" s="278">
        <v>8.982672E9</v>
      </c>
      <c r="O121" s="278"/>
      <c r="P121" s="254">
        <f t="shared" si="113"/>
        <v>297402.1634</v>
      </c>
      <c r="Q121" s="254">
        <v>0.0</v>
      </c>
      <c r="R121" s="254">
        <f t="shared" si="114"/>
        <v>69207.51726</v>
      </c>
      <c r="S121" s="254">
        <v>0.0</v>
      </c>
      <c r="T121" s="282"/>
      <c r="U121" s="270">
        <f t="shared" si="18"/>
        <v>0.8112228866</v>
      </c>
      <c r="V121" s="254"/>
      <c r="W121" s="254"/>
      <c r="X121" s="254">
        <f t="shared" si="19"/>
        <v>366609.6806</v>
      </c>
      <c r="Y121" s="258">
        <f t="shared" si="20"/>
        <v>0.3666096806</v>
      </c>
      <c r="Z121" s="334">
        <f t="shared" si="21"/>
        <v>366609.6806</v>
      </c>
      <c r="AA121" s="258">
        <f t="shared" si="22"/>
        <v>0.3666096806</v>
      </c>
      <c r="AB121" s="320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  <c r="AU121" s="299"/>
    </row>
    <row r="122" ht="19.5" customHeight="1">
      <c r="A122" s="276" t="s">
        <v>216</v>
      </c>
      <c r="B122" s="277">
        <v>46.869999</v>
      </c>
      <c r="C122" s="278">
        <v>47.080002</v>
      </c>
      <c r="D122" s="278">
        <v>37.18</v>
      </c>
      <c r="E122" s="278">
        <v>38.91</v>
      </c>
      <c r="F122" s="278">
        <v>33.928226</v>
      </c>
      <c r="G122" s="278">
        <v>5.1886704E9</v>
      </c>
      <c r="H122" s="283" t="s">
        <v>216</v>
      </c>
      <c r="I122" s="278">
        <v>2.424063</v>
      </c>
      <c r="J122" s="278">
        <v>2.444063</v>
      </c>
      <c r="K122" s="278">
        <v>1.4625</v>
      </c>
      <c r="L122" s="278">
        <v>1.636875</v>
      </c>
      <c r="M122" s="278">
        <v>1.60844</v>
      </c>
      <c r="N122" s="278">
        <v>1.62776288E10</v>
      </c>
      <c r="O122" s="278"/>
      <c r="P122" s="254">
        <f t="shared" si="113"/>
        <v>249602.9951</v>
      </c>
      <c r="Q122" s="254">
        <v>0.0</v>
      </c>
      <c r="R122" s="254">
        <f t="shared" si="114"/>
        <v>67540.8506</v>
      </c>
      <c r="S122" s="254">
        <v>0.0</v>
      </c>
      <c r="T122" s="282"/>
      <c r="U122" s="270">
        <f t="shared" si="18"/>
        <v>0.7870340178</v>
      </c>
      <c r="V122" s="254"/>
      <c r="W122" s="254"/>
      <c r="X122" s="254">
        <f t="shared" si="19"/>
        <v>317143.8457</v>
      </c>
      <c r="Y122" s="258">
        <f t="shared" si="20"/>
        <v>0.3171438457</v>
      </c>
      <c r="Z122" s="334">
        <f t="shared" si="21"/>
        <v>317143.8457</v>
      </c>
      <c r="AA122" s="258">
        <f t="shared" si="22"/>
        <v>0.3171438457</v>
      </c>
      <c r="AB122" s="320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299"/>
      <c r="AM122" s="299"/>
      <c r="AN122" s="299"/>
      <c r="AO122" s="299"/>
      <c r="AP122" s="299"/>
      <c r="AQ122" s="299"/>
      <c r="AR122" s="299"/>
      <c r="AS122" s="299"/>
      <c r="AT122" s="299"/>
      <c r="AU122" s="299"/>
    </row>
    <row r="123" ht="19.5" customHeight="1">
      <c r="A123" s="276" t="s">
        <v>217</v>
      </c>
      <c r="B123" s="277">
        <v>38.84</v>
      </c>
      <c r="C123" s="278">
        <v>38.970001</v>
      </c>
      <c r="D123" s="278">
        <v>28.09</v>
      </c>
      <c r="E123" s="278">
        <v>32.889999</v>
      </c>
      <c r="F123" s="278">
        <v>28.698313</v>
      </c>
      <c r="G123" s="278">
        <v>7.2407798E9</v>
      </c>
      <c r="H123" s="283" t="s">
        <v>217</v>
      </c>
      <c r="I123" s="278">
        <v>1.6125</v>
      </c>
      <c r="J123" s="278">
        <v>1.627188</v>
      </c>
      <c r="K123" s="278">
        <v>0.798125</v>
      </c>
      <c r="L123" s="278">
        <v>1.086875</v>
      </c>
      <c r="M123" s="278">
        <v>1.067994</v>
      </c>
      <c r="N123" s="278">
        <v>3.89495552E10</v>
      </c>
      <c r="O123" s="278"/>
      <c r="P123" s="254">
        <f t="shared" si="113"/>
        <v>188578.4866</v>
      </c>
      <c r="Q123" s="254">
        <v>0.0</v>
      </c>
      <c r="R123" s="254">
        <f t="shared" si="114"/>
        <v>65874.18393</v>
      </c>
      <c r="S123" s="254">
        <v>0.0</v>
      </c>
      <c r="T123" s="282"/>
      <c r="U123" s="270">
        <f t="shared" si="18"/>
        <v>0.7411141971</v>
      </c>
      <c r="V123" s="254"/>
      <c r="W123" s="254"/>
      <c r="X123" s="254">
        <f t="shared" si="19"/>
        <v>254452.6706</v>
      </c>
      <c r="Y123" s="258">
        <f t="shared" si="20"/>
        <v>0.2544526706</v>
      </c>
      <c r="Z123" s="334">
        <f t="shared" si="21"/>
        <v>254452.6706</v>
      </c>
      <c r="AA123" s="258">
        <f t="shared" si="22"/>
        <v>0.2544526706</v>
      </c>
      <c r="AB123" s="320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  <c r="AP123" s="299"/>
      <c r="AQ123" s="299"/>
      <c r="AR123" s="299"/>
      <c r="AS123" s="299"/>
      <c r="AT123" s="299"/>
      <c r="AU123" s="299"/>
    </row>
    <row r="124" ht="21.0" customHeight="1">
      <c r="A124" s="276" t="s">
        <v>218</v>
      </c>
      <c r="B124" s="277">
        <v>32.810001</v>
      </c>
      <c r="C124" s="278">
        <v>34.009998</v>
      </c>
      <c r="D124" s="278">
        <v>25.049999</v>
      </c>
      <c r="E124" s="278">
        <v>29.120001</v>
      </c>
      <c r="F124" s="278">
        <v>25.408783</v>
      </c>
      <c r="G124" s="278">
        <v>3.9192859E9</v>
      </c>
      <c r="H124" s="283" t="s">
        <v>218</v>
      </c>
      <c r="I124" s="278">
        <v>1.085625</v>
      </c>
      <c r="J124" s="278">
        <v>1.165313</v>
      </c>
      <c r="K124" s="278">
        <v>0.61625</v>
      </c>
      <c r="L124" s="278">
        <v>0.82625</v>
      </c>
      <c r="M124" s="278">
        <v>0.811897</v>
      </c>
      <c r="N124" s="278">
        <v>3.02495424E10</v>
      </c>
      <c r="O124" s="278"/>
      <c r="P124" s="254">
        <f t="shared" si="113"/>
        <v>168169.8434</v>
      </c>
      <c r="Q124" s="254">
        <v>0.0</v>
      </c>
      <c r="R124" s="254">
        <f t="shared" si="114"/>
        <v>64207.51726</v>
      </c>
      <c r="S124" s="254">
        <v>0.0</v>
      </c>
      <c r="T124" s="282"/>
      <c r="U124" s="270">
        <f t="shared" si="18"/>
        <v>0.7236928887</v>
      </c>
      <c r="V124" s="285"/>
      <c r="W124" s="254"/>
      <c r="X124" s="285">
        <f t="shared" si="19"/>
        <v>232377.3607</v>
      </c>
      <c r="Y124" s="346">
        <f t="shared" si="20"/>
        <v>0.2323773607</v>
      </c>
      <c r="Z124" s="347">
        <f t="shared" si="21"/>
        <v>232377.3607</v>
      </c>
      <c r="AA124" s="346">
        <f t="shared" si="22"/>
        <v>0.2323773607</v>
      </c>
      <c r="AB124" s="320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299"/>
      <c r="AM124" s="299"/>
      <c r="AN124" s="299"/>
      <c r="AO124" s="299"/>
      <c r="AP124" s="299"/>
      <c r="AQ124" s="299"/>
      <c r="AR124" s="299"/>
      <c r="AS124" s="299"/>
      <c r="AT124" s="299"/>
      <c r="AU124" s="299"/>
    </row>
    <row r="125" ht="19.5" customHeight="1">
      <c r="A125" s="276" t="s">
        <v>219</v>
      </c>
      <c r="B125" s="337">
        <v>28.5</v>
      </c>
      <c r="C125" s="338">
        <v>30.83</v>
      </c>
      <c r="D125" s="338">
        <v>26.84</v>
      </c>
      <c r="E125" s="338">
        <v>29.74</v>
      </c>
      <c r="F125" s="338">
        <v>25.949766</v>
      </c>
      <c r="G125" s="338">
        <v>2.9442387E9</v>
      </c>
      <c r="H125" s="340" t="s">
        <v>219</v>
      </c>
      <c r="I125" s="338">
        <v>0.791563</v>
      </c>
      <c r="J125" s="338">
        <v>0.911563</v>
      </c>
      <c r="K125" s="338">
        <v>0.697188</v>
      </c>
      <c r="L125" s="338">
        <v>0.840313</v>
      </c>
      <c r="M125" s="338">
        <v>0.825715</v>
      </c>
      <c r="N125" s="338">
        <v>2.20434048E10</v>
      </c>
      <c r="O125" s="338"/>
      <c r="P125" s="254">
        <f t="shared" si="113"/>
        <v>180186.7776</v>
      </c>
      <c r="Q125" s="254">
        <v>0.0</v>
      </c>
      <c r="R125" s="254">
        <f t="shared" si="114"/>
        <v>62540.8506</v>
      </c>
      <c r="S125" s="254">
        <v>0.0</v>
      </c>
      <c r="T125" s="339">
        <f>(P125-P113)/P113</f>
        <v>-0.4928107331</v>
      </c>
      <c r="U125" s="270">
        <f t="shared" si="18"/>
        <v>0.7423414422</v>
      </c>
      <c r="V125" s="254"/>
      <c r="W125" s="254"/>
      <c r="X125" s="254">
        <f t="shared" si="19"/>
        <v>242727.6281</v>
      </c>
      <c r="Y125" s="258">
        <f t="shared" si="20"/>
        <v>0.2427276281</v>
      </c>
      <c r="Z125" s="334">
        <f t="shared" si="21"/>
        <v>242727.6281</v>
      </c>
      <c r="AA125" s="258">
        <f t="shared" si="22"/>
        <v>0.2427276281</v>
      </c>
      <c r="AB125" s="320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  <c r="AP125" s="299"/>
      <c r="AQ125" s="299"/>
      <c r="AR125" s="299"/>
      <c r="AS125" s="299"/>
      <c r="AT125" s="299"/>
      <c r="AU125" s="299"/>
    </row>
    <row r="126" ht="19.5" customHeight="1">
      <c r="A126" s="276" t="s">
        <v>220</v>
      </c>
      <c r="B126" s="277">
        <v>29.75</v>
      </c>
      <c r="C126" s="278">
        <v>31.629999</v>
      </c>
      <c r="D126" s="278">
        <v>27.959999</v>
      </c>
      <c r="E126" s="278">
        <v>29.059999</v>
      </c>
      <c r="F126" s="278">
        <v>25.393248</v>
      </c>
      <c r="G126" s="278">
        <v>2.8295426E9</v>
      </c>
      <c r="H126" s="283" t="s">
        <v>220</v>
      </c>
      <c r="I126" s="278">
        <v>0.84625</v>
      </c>
      <c r="J126" s="278">
        <v>0.951563</v>
      </c>
      <c r="K126" s="278">
        <v>0.73875</v>
      </c>
      <c r="L126" s="278">
        <v>0.791563</v>
      </c>
      <c r="M126" s="278">
        <v>0.777812</v>
      </c>
      <c r="N126" s="278">
        <v>1.90438528E10</v>
      </c>
      <c r="O126" s="278"/>
      <c r="P126" s="254">
        <f>((P125+R125)*0.8)*D126/D125</f>
        <v>202285.0742</v>
      </c>
      <c r="Q126" s="254">
        <v>0.0</v>
      </c>
      <c r="R126" s="254">
        <f>((P125+R125)*0.2)-($S$8/12)</f>
        <v>46878.85896</v>
      </c>
      <c r="S126" s="254">
        <v>0.0</v>
      </c>
      <c r="T126" s="282"/>
      <c r="U126" s="270">
        <f t="shared" si="18"/>
        <v>0.8118553582</v>
      </c>
      <c r="V126" s="254"/>
      <c r="W126" s="254"/>
      <c r="X126" s="254">
        <f t="shared" si="19"/>
        <v>249163.9332</v>
      </c>
      <c r="Y126" s="258">
        <f t="shared" si="20"/>
        <v>0.2491639332</v>
      </c>
      <c r="Z126" s="334">
        <f t="shared" si="21"/>
        <v>249163.9332</v>
      </c>
      <c r="AA126" s="258">
        <f t="shared" si="22"/>
        <v>0.2491639332</v>
      </c>
      <c r="AB126" s="320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  <c r="AP126" s="299"/>
      <c r="AQ126" s="299"/>
      <c r="AR126" s="299"/>
      <c r="AS126" s="299"/>
      <c r="AT126" s="299"/>
      <c r="AU126" s="299"/>
    </row>
    <row r="127" ht="19.5" customHeight="1">
      <c r="A127" s="276" t="s">
        <v>221</v>
      </c>
      <c r="B127" s="277">
        <v>28.780001</v>
      </c>
      <c r="C127" s="278">
        <v>31.68</v>
      </c>
      <c r="D127" s="278">
        <v>27.389999</v>
      </c>
      <c r="E127" s="278">
        <v>27.530001</v>
      </c>
      <c r="F127" s="278">
        <v>24.056301</v>
      </c>
      <c r="G127" s="278">
        <v>3.3240742E9</v>
      </c>
      <c r="H127" s="283" t="s">
        <v>221</v>
      </c>
      <c r="I127" s="278">
        <v>0.776875</v>
      </c>
      <c r="J127" s="278">
        <v>0.940938</v>
      </c>
      <c r="K127" s="278">
        <v>0.6975</v>
      </c>
      <c r="L127" s="278">
        <v>0.70375</v>
      </c>
      <c r="M127" s="278">
        <v>0.691525</v>
      </c>
      <c r="N127" s="278">
        <v>2.3277392E10</v>
      </c>
      <c r="O127" s="278"/>
      <c r="P127" s="254">
        <f t="shared" ref="P127:P137" si="115">P126*D127/D126</f>
        <v>198161.2367</v>
      </c>
      <c r="Q127" s="254">
        <v>0.0</v>
      </c>
      <c r="R127" s="254">
        <f t="shared" ref="R127:R137" si="116">R126-($S$8/12)</f>
        <v>45212.1923</v>
      </c>
      <c r="S127" s="254">
        <v>0.0</v>
      </c>
      <c r="T127" s="282"/>
      <c r="U127" s="270">
        <f t="shared" si="18"/>
        <v>0.8142270811</v>
      </c>
      <c r="V127" s="254"/>
      <c r="W127" s="254"/>
      <c r="X127" s="254">
        <f t="shared" si="19"/>
        <v>243373.429</v>
      </c>
      <c r="Y127" s="258">
        <f t="shared" si="20"/>
        <v>0.243373429</v>
      </c>
      <c r="Z127" s="334">
        <f t="shared" si="21"/>
        <v>243373.429</v>
      </c>
      <c r="AA127" s="258">
        <f t="shared" si="22"/>
        <v>0.243373429</v>
      </c>
      <c r="AB127" s="320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299"/>
      <c r="AM127" s="299"/>
      <c r="AN127" s="299"/>
      <c r="AO127" s="299"/>
      <c r="AP127" s="299"/>
      <c r="AQ127" s="299"/>
      <c r="AR127" s="299"/>
      <c r="AS127" s="299"/>
      <c r="AT127" s="299"/>
      <c r="AU127" s="299"/>
    </row>
    <row r="128" ht="22.5" customHeight="1">
      <c r="A128" s="341" t="s">
        <v>222</v>
      </c>
      <c r="B128" s="342">
        <v>27.120001</v>
      </c>
      <c r="C128" s="343">
        <v>31.459999</v>
      </c>
      <c r="D128" s="343">
        <v>25.629999</v>
      </c>
      <c r="E128" s="343">
        <v>30.32</v>
      </c>
      <c r="F128" s="343">
        <v>26.494261</v>
      </c>
      <c r="G128" s="343">
        <v>3.8051238E9</v>
      </c>
      <c r="H128" s="344" t="s">
        <v>222</v>
      </c>
      <c r="I128" s="343">
        <v>0.683438</v>
      </c>
      <c r="J128" s="343">
        <v>0.90625</v>
      </c>
      <c r="K128" s="343">
        <v>0.608125</v>
      </c>
      <c r="L128" s="343">
        <v>0.844063</v>
      </c>
      <c r="M128" s="343">
        <v>0.8294</v>
      </c>
      <c r="N128" s="343">
        <v>2.59328192E10</v>
      </c>
      <c r="O128" s="343"/>
      <c r="P128" s="254">
        <f t="shared" si="115"/>
        <v>185427.9841</v>
      </c>
      <c r="Q128" s="254">
        <v>0.0</v>
      </c>
      <c r="R128" s="254">
        <f t="shared" si="116"/>
        <v>43545.52563</v>
      </c>
      <c r="S128" s="254">
        <v>0.0</v>
      </c>
      <c r="T128" s="345"/>
      <c r="U128" s="270">
        <f t="shared" si="18"/>
        <v>0.8098228669</v>
      </c>
      <c r="V128" s="350"/>
      <c r="W128" s="350"/>
      <c r="X128" s="350">
        <f t="shared" si="19"/>
        <v>228973.5097</v>
      </c>
      <c r="Y128" s="351">
        <f t="shared" si="20"/>
        <v>0.2289735097</v>
      </c>
      <c r="Z128" s="352">
        <f t="shared" si="21"/>
        <v>228973.5097</v>
      </c>
      <c r="AA128" s="351">
        <f t="shared" si="22"/>
        <v>0.2289735097</v>
      </c>
      <c r="AB128" s="348"/>
      <c r="AC128" s="349"/>
      <c r="AD128" s="349"/>
      <c r="AE128" s="349"/>
      <c r="AF128" s="349"/>
      <c r="AG128" s="349"/>
      <c r="AH128" s="349"/>
      <c r="AI128" s="349"/>
      <c r="AJ128" s="349"/>
      <c r="AK128" s="349"/>
      <c r="AL128" s="349"/>
      <c r="AM128" s="349"/>
      <c r="AN128" s="349"/>
      <c r="AO128" s="349"/>
      <c r="AP128" s="349"/>
      <c r="AQ128" s="349"/>
      <c r="AR128" s="349"/>
      <c r="AS128" s="349"/>
      <c r="AT128" s="349"/>
      <c r="AU128" s="349"/>
    </row>
    <row r="129" ht="19.5" customHeight="1">
      <c r="A129" s="276" t="s">
        <v>223</v>
      </c>
      <c r="B129" s="277">
        <v>29.940001</v>
      </c>
      <c r="C129" s="278">
        <v>34.900002</v>
      </c>
      <c r="D129" s="278">
        <v>29.790001</v>
      </c>
      <c r="E129" s="278">
        <v>34.279999</v>
      </c>
      <c r="F129" s="278">
        <v>30.00412</v>
      </c>
      <c r="G129" s="278">
        <v>2.9916321E9</v>
      </c>
      <c r="H129" s="283" t="s">
        <v>223</v>
      </c>
      <c r="I129" s="278">
        <v>0.820313</v>
      </c>
      <c r="J129" s="278">
        <v>1.105313</v>
      </c>
      <c r="K129" s="278">
        <v>0.8125</v>
      </c>
      <c r="L129" s="278">
        <v>1.06625</v>
      </c>
      <c r="M129" s="278">
        <v>1.047727</v>
      </c>
      <c r="N129" s="278">
        <v>1.79410016E10</v>
      </c>
      <c r="O129" s="278"/>
      <c r="P129" s="254">
        <f t="shared" si="115"/>
        <v>215524.7775</v>
      </c>
      <c r="Q129" s="254">
        <v>0.0</v>
      </c>
      <c r="R129" s="254">
        <f t="shared" si="116"/>
        <v>41878.85896</v>
      </c>
      <c r="S129" s="254">
        <v>0.0</v>
      </c>
      <c r="T129" s="282"/>
      <c r="U129" s="270">
        <f t="shared" si="18"/>
        <v>0.8373027688</v>
      </c>
      <c r="V129" s="254"/>
      <c r="W129" s="254"/>
      <c r="X129" s="254">
        <f t="shared" si="19"/>
        <v>257403.6365</v>
      </c>
      <c r="Y129" s="258">
        <f t="shared" si="20"/>
        <v>0.2574036365</v>
      </c>
      <c r="Z129" s="334">
        <f t="shared" si="21"/>
        <v>257403.6365</v>
      </c>
      <c r="AA129" s="258">
        <f t="shared" si="22"/>
        <v>0.2574036365</v>
      </c>
      <c r="AB129" s="320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9"/>
      <c r="AU129" s="299"/>
    </row>
    <row r="130" ht="19.5" customHeight="1">
      <c r="A130" s="276" t="s">
        <v>224</v>
      </c>
      <c r="B130" s="277">
        <v>34.27</v>
      </c>
      <c r="C130" s="278">
        <v>35.5</v>
      </c>
      <c r="D130" s="278">
        <v>32.959999</v>
      </c>
      <c r="E130" s="278">
        <v>35.380001</v>
      </c>
      <c r="F130" s="278">
        <v>30.966921</v>
      </c>
      <c r="G130" s="278">
        <v>2.7340762E9</v>
      </c>
      <c r="H130" s="283" t="s">
        <v>224</v>
      </c>
      <c r="I130" s="278">
        <v>1.0675</v>
      </c>
      <c r="J130" s="278">
        <v>1.132813</v>
      </c>
      <c r="K130" s="278">
        <v>0.985</v>
      </c>
      <c r="L130" s="278">
        <v>1.128125</v>
      </c>
      <c r="M130" s="278">
        <v>1.108527</v>
      </c>
      <c r="N130" s="278">
        <v>1.26884736E10</v>
      </c>
      <c r="O130" s="278"/>
      <c r="P130" s="254">
        <f t="shared" si="115"/>
        <v>238459.0874</v>
      </c>
      <c r="Q130" s="254">
        <v>0.0</v>
      </c>
      <c r="R130" s="254">
        <f t="shared" si="116"/>
        <v>40212.1923</v>
      </c>
      <c r="S130" s="254">
        <v>0.0</v>
      </c>
      <c r="T130" s="282"/>
      <c r="U130" s="270">
        <f t="shared" si="18"/>
        <v>0.8557002632</v>
      </c>
      <c r="V130" s="254"/>
      <c r="W130" s="254"/>
      <c r="X130" s="254">
        <f t="shared" si="19"/>
        <v>278671.2797</v>
      </c>
      <c r="Y130" s="258">
        <f t="shared" si="20"/>
        <v>0.2786712797</v>
      </c>
      <c r="Z130" s="334">
        <f t="shared" si="21"/>
        <v>278671.2797</v>
      </c>
      <c r="AA130" s="258">
        <f t="shared" si="22"/>
        <v>0.2786712797</v>
      </c>
      <c r="AB130" s="320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9"/>
      <c r="AU130" s="299"/>
    </row>
    <row r="131" ht="19.5" customHeight="1">
      <c r="A131" s="276" t="s">
        <v>225</v>
      </c>
      <c r="B131" s="277">
        <v>35.759998</v>
      </c>
      <c r="C131" s="278">
        <v>37.23</v>
      </c>
      <c r="D131" s="278">
        <v>34.77</v>
      </c>
      <c r="E131" s="278">
        <v>36.380001</v>
      </c>
      <c r="F131" s="278">
        <v>31.842188</v>
      </c>
      <c r="G131" s="278">
        <v>2.511948E9</v>
      </c>
      <c r="H131" s="283" t="s">
        <v>225</v>
      </c>
      <c r="I131" s="278">
        <v>1.1525</v>
      </c>
      <c r="J131" s="278">
        <v>1.249375</v>
      </c>
      <c r="K131" s="278">
        <v>1.09</v>
      </c>
      <c r="L131" s="278">
        <v>1.190625</v>
      </c>
      <c r="M131" s="278">
        <v>1.169942</v>
      </c>
      <c r="N131" s="278">
        <v>1.22738016E10</v>
      </c>
      <c r="O131" s="278"/>
      <c r="P131" s="254">
        <f t="shared" si="115"/>
        <v>251554.0874</v>
      </c>
      <c r="Q131" s="254">
        <v>0.0</v>
      </c>
      <c r="R131" s="254">
        <f t="shared" si="116"/>
        <v>38545.52563</v>
      </c>
      <c r="S131" s="254">
        <v>0.0</v>
      </c>
      <c r="T131" s="282"/>
      <c r="U131" s="270">
        <f t="shared" si="18"/>
        <v>0.8671300343</v>
      </c>
      <c r="V131" s="254"/>
      <c r="W131" s="254"/>
      <c r="X131" s="254">
        <f t="shared" si="19"/>
        <v>290099.613</v>
      </c>
      <c r="Y131" s="258">
        <f t="shared" si="20"/>
        <v>0.290099613</v>
      </c>
      <c r="Z131" s="334">
        <f t="shared" si="21"/>
        <v>290099.613</v>
      </c>
      <c r="AA131" s="258">
        <f t="shared" si="22"/>
        <v>0.290099613</v>
      </c>
      <c r="AB131" s="320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9"/>
      <c r="AU131" s="299"/>
    </row>
    <row r="132" ht="19.5" customHeight="1">
      <c r="A132" s="276" t="s">
        <v>226</v>
      </c>
      <c r="B132" s="277">
        <v>36.560001</v>
      </c>
      <c r="C132" s="278">
        <v>40.18</v>
      </c>
      <c r="D132" s="278">
        <v>34.299999</v>
      </c>
      <c r="E132" s="278">
        <v>39.450001</v>
      </c>
      <c r="F132" s="278">
        <v>34.571716</v>
      </c>
      <c r="G132" s="278">
        <v>2.5756078E9</v>
      </c>
      <c r="H132" s="283" t="s">
        <v>226</v>
      </c>
      <c r="I132" s="278">
        <v>1.201875</v>
      </c>
      <c r="J132" s="278">
        <v>1.446875</v>
      </c>
      <c r="K132" s="278">
        <v>1.05875</v>
      </c>
      <c r="L132" s="278">
        <v>1.393125</v>
      </c>
      <c r="M132" s="278">
        <v>1.368924</v>
      </c>
      <c r="N132" s="278">
        <v>9.5885504E9</v>
      </c>
      <c r="O132" s="278"/>
      <c r="P132" s="254">
        <f t="shared" si="115"/>
        <v>248153.7229</v>
      </c>
      <c r="Q132" s="254">
        <v>0.0</v>
      </c>
      <c r="R132" s="254">
        <f t="shared" si="116"/>
        <v>36878.85896</v>
      </c>
      <c r="S132" s="254">
        <v>0.0</v>
      </c>
      <c r="T132" s="282"/>
      <c r="U132" s="270">
        <f t="shared" si="18"/>
        <v>0.8706152864</v>
      </c>
      <c r="V132" s="254"/>
      <c r="W132" s="254"/>
      <c r="X132" s="254">
        <f t="shared" si="19"/>
        <v>285032.5818</v>
      </c>
      <c r="Y132" s="258">
        <f t="shared" si="20"/>
        <v>0.2850325818</v>
      </c>
      <c r="Z132" s="334">
        <f t="shared" si="21"/>
        <v>285032.5818</v>
      </c>
      <c r="AA132" s="258">
        <f t="shared" si="22"/>
        <v>0.2850325818</v>
      </c>
      <c r="AB132" s="320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  <c r="AP132" s="299"/>
      <c r="AQ132" s="299"/>
      <c r="AR132" s="299"/>
      <c r="AS132" s="299"/>
      <c r="AT132" s="299"/>
      <c r="AU132" s="299"/>
    </row>
    <row r="133" ht="19.5" customHeight="1">
      <c r="A133" s="276" t="s">
        <v>227</v>
      </c>
      <c r="B133" s="277">
        <v>39.869999</v>
      </c>
      <c r="C133" s="278">
        <v>41.080002</v>
      </c>
      <c r="D133" s="278">
        <v>38.459999</v>
      </c>
      <c r="E133" s="278">
        <v>40.029999</v>
      </c>
      <c r="F133" s="278">
        <v>35.079987</v>
      </c>
      <c r="G133" s="278">
        <v>2.2481495E9</v>
      </c>
      <c r="H133" s="283" t="s">
        <v>227</v>
      </c>
      <c r="I133" s="278">
        <v>1.425938</v>
      </c>
      <c r="J133" s="278">
        <v>1.5075</v>
      </c>
      <c r="K133" s="278">
        <v>1.322813</v>
      </c>
      <c r="L133" s="278">
        <v>1.430313</v>
      </c>
      <c r="M133" s="278">
        <v>1.405466</v>
      </c>
      <c r="N133" s="278">
        <v>7.6431936E9</v>
      </c>
      <c r="O133" s="278"/>
      <c r="P133" s="254">
        <f t="shared" si="115"/>
        <v>278250.5018</v>
      </c>
      <c r="Q133" s="254">
        <v>0.0</v>
      </c>
      <c r="R133" s="254">
        <f t="shared" si="116"/>
        <v>35212.1923</v>
      </c>
      <c r="S133" s="254">
        <v>0.0</v>
      </c>
      <c r="T133" s="282"/>
      <c r="U133" s="270">
        <f t="shared" si="18"/>
        <v>0.8876670399</v>
      </c>
      <c r="V133" s="254"/>
      <c r="W133" s="254"/>
      <c r="X133" s="254">
        <f t="shared" si="19"/>
        <v>313462.6941</v>
      </c>
      <c r="Y133" s="258">
        <f t="shared" si="20"/>
        <v>0.3134626941</v>
      </c>
      <c r="Z133" s="334">
        <f t="shared" si="21"/>
        <v>313462.6941</v>
      </c>
      <c r="AA133" s="258">
        <f t="shared" si="22"/>
        <v>0.3134626941</v>
      </c>
      <c r="AB133" s="320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9"/>
      <c r="AU133" s="299"/>
    </row>
    <row r="134" ht="19.5" customHeight="1">
      <c r="A134" s="276" t="s">
        <v>228</v>
      </c>
      <c r="B134" s="277">
        <v>39.889999</v>
      </c>
      <c r="C134" s="278">
        <v>43.169998</v>
      </c>
      <c r="D134" s="278">
        <v>39.02</v>
      </c>
      <c r="E134" s="278">
        <v>42.25</v>
      </c>
      <c r="F134" s="278">
        <v>37.025475</v>
      </c>
      <c r="G134" s="278">
        <v>2.1147749E9</v>
      </c>
      <c r="H134" s="283" t="s">
        <v>228</v>
      </c>
      <c r="I134" s="278">
        <v>1.420313</v>
      </c>
      <c r="J134" s="278">
        <v>1.664688</v>
      </c>
      <c r="K134" s="278">
        <v>1.36</v>
      </c>
      <c r="L134" s="278">
        <v>1.592813</v>
      </c>
      <c r="M134" s="278">
        <v>1.565143</v>
      </c>
      <c r="N134" s="278">
        <v>6.6059104E9</v>
      </c>
      <c r="O134" s="278"/>
      <c r="P134" s="254">
        <f t="shared" si="115"/>
        <v>282301.9985</v>
      </c>
      <c r="Q134" s="254">
        <v>0.0</v>
      </c>
      <c r="R134" s="254">
        <f t="shared" si="116"/>
        <v>33545.52563</v>
      </c>
      <c r="S134" s="254">
        <v>0.0</v>
      </c>
      <c r="T134" s="282"/>
      <c r="U134" s="270">
        <f t="shared" si="18"/>
        <v>0.893792026</v>
      </c>
      <c r="V134" s="254"/>
      <c r="W134" s="254"/>
      <c r="X134" s="254">
        <f t="shared" si="19"/>
        <v>315847.5241</v>
      </c>
      <c r="Y134" s="258">
        <f t="shared" si="20"/>
        <v>0.3158475241</v>
      </c>
      <c r="Z134" s="334">
        <f t="shared" si="21"/>
        <v>315847.5241</v>
      </c>
      <c r="AA134" s="258">
        <f t="shared" si="22"/>
        <v>0.3158475241</v>
      </c>
      <c r="AB134" s="320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  <c r="AP134" s="299"/>
      <c r="AQ134" s="299"/>
      <c r="AR134" s="299"/>
      <c r="AS134" s="299"/>
      <c r="AT134" s="299"/>
      <c r="AU134" s="299"/>
    </row>
    <row r="135" ht="19.5" customHeight="1">
      <c r="A135" s="276" t="s">
        <v>229</v>
      </c>
      <c r="B135" s="277">
        <v>42.099998</v>
      </c>
      <c r="C135" s="278">
        <v>43.82</v>
      </c>
      <c r="D135" s="278">
        <v>40.720001</v>
      </c>
      <c r="E135" s="278">
        <v>40.959999</v>
      </c>
      <c r="F135" s="278">
        <v>35.929726</v>
      </c>
      <c r="G135" s="278">
        <v>2.2910659E9</v>
      </c>
      <c r="H135" s="283" t="s">
        <v>229</v>
      </c>
      <c r="I135" s="278">
        <v>1.582188</v>
      </c>
      <c r="J135" s="278">
        <v>1.70875</v>
      </c>
      <c r="K135" s="278">
        <v>1.478438</v>
      </c>
      <c r="L135" s="278">
        <v>1.490625</v>
      </c>
      <c r="M135" s="278">
        <v>1.46473</v>
      </c>
      <c r="N135" s="278">
        <v>7.4376E9</v>
      </c>
      <c r="O135" s="278"/>
      <c r="P135" s="254">
        <f t="shared" si="115"/>
        <v>294601.1702</v>
      </c>
      <c r="Q135" s="254">
        <v>0.0</v>
      </c>
      <c r="R135" s="254">
        <f t="shared" si="116"/>
        <v>31878.85896</v>
      </c>
      <c r="S135" s="254">
        <v>0.0</v>
      </c>
      <c r="T135" s="282"/>
      <c r="U135" s="270">
        <f t="shared" si="18"/>
        <v>0.9023558683</v>
      </c>
      <c r="V135" s="254"/>
      <c r="W135" s="254"/>
      <c r="X135" s="254">
        <f t="shared" si="19"/>
        <v>326480.0292</v>
      </c>
      <c r="Y135" s="258">
        <f t="shared" si="20"/>
        <v>0.3264800292</v>
      </c>
      <c r="Z135" s="334">
        <f t="shared" si="21"/>
        <v>326480.0292</v>
      </c>
      <c r="AA135" s="258">
        <f t="shared" si="22"/>
        <v>0.3264800292</v>
      </c>
      <c r="AB135" s="320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9"/>
      <c r="AU135" s="299"/>
    </row>
    <row r="136" ht="19.5" customHeight="1">
      <c r="A136" s="276" t="s">
        <v>230</v>
      </c>
      <c r="B136" s="277">
        <v>41.0</v>
      </c>
      <c r="C136" s="278">
        <v>44.650002</v>
      </c>
      <c r="D136" s="278">
        <v>40.639999</v>
      </c>
      <c r="E136" s="278">
        <v>43.560001</v>
      </c>
      <c r="F136" s="278">
        <v>38.210426</v>
      </c>
      <c r="G136" s="278">
        <v>1.8079224E9</v>
      </c>
      <c r="H136" s="283" t="s">
        <v>230</v>
      </c>
      <c r="I136" s="278">
        <v>1.494063</v>
      </c>
      <c r="J136" s="278">
        <v>1.76875</v>
      </c>
      <c r="K136" s="278">
        <v>1.467813</v>
      </c>
      <c r="L136" s="278">
        <v>1.67875</v>
      </c>
      <c r="M136" s="278">
        <v>1.649587</v>
      </c>
      <c r="N136" s="278">
        <v>5.7410208E9</v>
      </c>
      <c r="O136" s="278"/>
      <c r="P136" s="254">
        <f t="shared" si="115"/>
        <v>294022.3715</v>
      </c>
      <c r="Q136" s="254">
        <v>0.0</v>
      </c>
      <c r="R136" s="254">
        <f t="shared" si="116"/>
        <v>30212.1923</v>
      </c>
      <c r="S136" s="254">
        <v>0.0</v>
      </c>
      <c r="T136" s="282"/>
      <c r="U136" s="270">
        <f t="shared" si="18"/>
        <v>0.9068199518</v>
      </c>
      <c r="V136" s="254"/>
      <c r="W136" s="254"/>
      <c r="X136" s="254">
        <f t="shared" si="19"/>
        <v>324234.5638</v>
      </c>
      <c r="Y136" s="258">
        <f t="shared" si="20"/>
        <v>0.3242345638</v>
      </c>
      <c r="Z136" s="334">
        <f t="shared" si="21"/>
        <v>324234.5638</v>
      </c>
      <c r="AA136" s="258">
        <f t="shared" si="22"/>
        <v>0.3242345638</v>
      </c>
      <c r="AB136" s="320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  <c r="AP136" s="299"/>
      <c r="AQ136" s="299"/>
      <c r="AR136" s="299"/>
      <c r="AS136" s="299"/>
      <c r="AT136" s="299"/>
      <c r="AU136" s="299"/>
    </row>
    <row r="137" ht="19.5" customHeight="1">
      <c r="A137" s="276" t="s">
        <v>231</v>
      </c>
      <c r="B137" s="337">
        <v>43.889999</v>
      </c>
      <c r="C137" s="338">
        <v>46.299999</v>
      </c>
      <c r="D137" s="338">
        <v>43.32</v>
      </c>
      <c r="E137" s="338">
        <v>45.75</v>
      </c>
      <c r="F137" s="338">
        <v>40.13147</v>
      </c>
      <c r="G137" s="338">
        <v>1.5240367E9</v>
      </c>
      <c r="H137" s="340" t="s">
        <v>231</v>
      </c>
      <c r="I137" s="338">
        <v>1.705313</v>
      </c>
      <c r="J137" s="338">
        <v>1.900625</v>
      </c>
      <c r="K137" s="338">
        <v>1.657813</v>
      </c>
      <c r="L137" s="338">
        <v>1.85875</v>
      </c>
      <c r="M137" s="338">
        <v>1.82646</v>
      </c>
      <c r="N137" s="338">
        <v>4.1595232E9</v>
      </c>
      <c r="O137" s="338"/>
      <c r="P137" s="254">
        <f t="shared" si="115"/>
        <v>313411.6498</v>
      </c>
      <c r="Q137" s="254">
        <v>0.0</v>
      </c>
      <c r="R137" s="254">
        <f t="shared" si="116"/>
        <v>28545.52563</v>
      </c>
      <c r="S137" s="254">
        <v>0.0</v>
      </c>
      <c r="T137" s="339">
        <f>(P137-P125)/P125</f>
        <v>0.7393709687</v>
      </c>
      <c r="U137" s="270">
        <f t="shared" si="18"/>
        <v>0.916523098</v>
      </c>
      <c r="V137" s="254"/>
      <c r="W137" s="254"/>
      <c r="X137" s="254">
        <f t="shared" si="19"/>
        <v>341957.1754</v>
      </c>
      <c r="Y137" s="258">
        <f t="shared" si="20"/>
        <v>0.3419571754</v>
      </c>
      <c r="Z137" s="334">
        <f t="shared" si="21"/>
        <v>341957.1754</v>
      </c>
      <c r="AA137" s="258">
        <f t="shared" si="22"/>
        <v>0.3419571754</v>
      </c>
      <c r="AB137" s="320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  <c r="AP137" s="299"/>
      <c r="AQ137" s="299"/>
      <c r="AR137" s="299"/>
      <c r="AS137" s="299"/>
      <c r="AT137" s="299"/>
      <c r="AU137" s="299"/>
    </row>
    <row r="138" ht="19.5" customHeight="1">
      <c r="A138" s="276" t="s">
        <v>232</v>
      </c>
      <c r="B138" s="277">
        <v>46.330002</v>
      </c>
      <c r="C138" s="278">
        <v>46.639999</v>
      </c>
      <c r="D138" s="278">
        <v>42.630001</v>
      </c>
      <c r="E138" s="278">
        <v>42.790001</v>
      </c>
      <c r="F138" s="278">
        <v>37.597622</v>
      </c>
      <c r="G138" s="278">
        <v>2.3821525E9</v>
      </c>
      <c r="H138" s="283" t="s">
        <v>232</v>
      </c>
      <c r="I138" s="278">
        <v>1.900938</v>
      </c>
      <c r="J138" s="278">
        <v>1.928125</v>
      </c>
      <c r="K138" s="278">
        <v>1.604375</v>
      </c>
      <c r="L138" s="278">
        <v>1.616875</v>
      </c>
      <c r="M138" s="278">
        <v>1.588787</v>
      </c>
      <c r="N138" s="278">
        <v>5.4047488E9</v>
      </c>
      <c r="O138" s="278"/>
      <c r="P138" s="254">
        <f>((P137+R137)*0.8)*D138/D137</f>
        <v>269208.3976</v>
      </c>
      <c r="Q138" s="254">
        <v>0.0</v>
      </c>
      <c r="R138" s="254">
        <f>((P137+R137)*0.2)-($S$8/12)</f>
        <v>66724.76842</v>
      </c>
      <c r="S138" s="254">
        <v>0.0</v>
      </c>
      <c r="T138" s="282"/>
      <c r="U138" s="270">
        <f t="shared" si="18"/>
        <v>0.8013748711</v>
      </c>
      <c r="V138" s="254"/>
      <c r="W138" s="254"/>
      <c r="X138" s="254">
        <f t="shared" si="19"/>
        <v>335933.166</v>
      </c>
      <c r="Y138" s="258">
        <f t="shared" si="20"/>
        <v>0.335933166</v>
      </c>
      <c r="Z138" s="334">
        <f t="shared" si="21"/>
        <v>335933.166</v>
      </c>
      <c r="AA138" s="258">
        <f t="shared" si="22"/>
        <v>0.335933166</v>
      </c>
      <c r="AB138" s="320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  <c r="AP138" s="299"/>
      <c r="AQ138" s="299"/>
      <c r="AR138" s="299"/>
      <c r="AS138" s="299"/>
      <c r="AT138" s="299"/>
      <c r="AU138" s="299"/>
    </row>
    <row r="139" ht="19.5" customHeight="1">
      <c r="A139" s="276" t="s">
        <v>233</v>
      </c>
      <c r="B139" s="277">
        <v>42.900002</v>
      </c>
      <c r="C139" s="278">
        <v>45.049999</v>
      </c>
      <c r="D139" s="278">
        <v>42.119999</v>
      </c>
      <c r="E139" s="278">
        <v>44.759998</v>
      </c>
      <c r="F139" s="278">
        <v>39.328568</v>
      </c>
      <c r="G139" s="278">
        <v>1.9321764E9</v>
      </c>
      <c r="H139" s="283" t="s">
        <v>233</v>
      </c>
      <c r="I139" s="278">
        <v>1.625625</v>
      </c>
      <c r="J139" s="278">
        <v>1.7875</v>
      </c>
      <c r="K139" s="278">
        <v>1.564063</v>
      </c>
      <c r="L139" s="278">
        <v>1.765</v>
      </c>
      <c r="M139" s="278">
        <v>1.734339</v>
      </c>
      <c r="N139" s="278">
        <v>5.1140704E9</v>
      </c>
      <c r="O139" s="278"/>
      <c r="P139" s="254">
        <f t="shared" ref="P139:P149" si="117">P138*D139/D138</f>
        <v>265987.7357</v>
      </c>
      <c r="Q139" s="254">
        <v>0.0</v>
      </c>
      <c r="R139" s="254">
        <f t="shared" ref="R139:R149" si="118">R138-($S$8/12)</f>
        <v>65058.10176</v>
      </c>
      <c r="S139" s="254">
        <v>0.0</v>
      </c>
      <c r="T139" s="282"/>
      <c r="U139" s="270">
        <f t="shared" si="18"/>
        <v>0.8034770585</v>
      </c>
      <c r="V139" s="254"/>
      <c r="W139" s="254"/>
      <c r="X139" s="254">
        <f t="shared" si="19"/>
        <v>331045.8374</v>
      </c>
      <c r="Y139" s="258">
        <f t="shared" si="20"/>
        <v>0.3310458374</v>
      </c>
      <c r="Z139" s="334">
        <f t="shared" si="21"/>
        <v>331045.8374</v>
      </c>
      <c r="AA139" s="258">
        <f t="shared" si="22"/>
        <v>0.3310458374</v>
      </c>
      <c r="AB139" s="320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9"/>
      <c r="AU139" s="299"/>
    </row>
    <row r="140" ht="19.5" customHeight="1">
      <c r="A140" s="276" t="s">
        <v>234</v>
      </c>
      <c r="B140" s="277">
        <v>44.959999</v>
      </c>
      <c r="C140" s="278">
        <v>48.599998</v>
      </c>
      <c r="D140" s="278">
        <v>44.950001</v>
      </c>
      <c r="E140" s="278">
        <v>48.16</v>
      </c>
      <c r="F140" s="278">
        <v>42.31601</v>
      </c>
      <c r="G140" s="278">
        <v>1.6236069E9</v>
      </c>
      <c r="H140" s="283" t="s">
        <v>234</v>
      </c>
      <c r="I140" s="278">
        <v>1.778125</v>
      </c>
      <c r="J140" s="278">
        <v>2.080313</v>
      </c>
      <c r="K140" s="278">
        <v>1.778125</v>
      </c>
      <c r="L140" s="278">
        <v>2.045</v>
      </c>
      <c r="M140" s="278">
        <v>2.009475</v>
      </c>
      <c r="N140" s="278">
        <v>4.287104E9</v>
      </c>
      <c r="O140" s="278"/>
      <c r="P140" s="254">
        <f t="shared" si="117"/>
        <v>283859.1944</v>
      </c>
      <c r="Q140" s="254">
        <v>0.0</v>
      </c>
      <c r="R140" s="254">
        <f t="shared" si="118"/>
        <v>63391.43509</v>
      </c>
      <c r="S140" s="254">
        <v>0.0</v>
      </c>
      <c r="T140" s="282"/>
      <c r="U140" s="270">
        <f t="shared" si="18"/>
        <v>0.8174476021</v>
      </c>
      <c r="V140" s="254"/>
      <c r="W140" s="254"/>
      <c r="X140" s="254">
        <f t="shared" si="19"/>
        <v>347250.6295</v>
      </c>
      <c r="Y140" s="258">
        <f t="shared" si="20"/>
        <v>0.3472506295</v>
      </c>
      <c r="Z140" s="334">
        <f t="shared" si="21"/>
        <v>347250.6295</v>
      </c>
      <c r="AA140" s="258">
        <f t="shared" si="22"/>
        <v>0.3472506295</v>
      </c>
      <c r="AB140" s="320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9"/>
      <c r="AU140" s="299"/>
    </row>
    <row r="141" ht="19.5" customHeight="1">
      <c r="A141" s="276" t="s">
        <v>235</v>
      </c>
      <c r="B141" s="277">
        <v>48.360001</v>
      </c>
      <c r="C141" s="278">
        <v>50.650002</v>
      </c>
      <c r="D141" s="278">
        <v>47.790001</v>
      </c>
      <c r="E141" s="278">
        <v>49.240002</v>
      </c>
      <c r="F141" s="278">
        <v>43.311127</v>
      </c>
      <c r="G141" s="278">
        <v>1.7014575E9</v>
      </c>
      <c r="H141" s="283" t="s">
        <v>235</v>
      </c>
      <c r="I141" s="278">
        <v>2.058438</v>
      </c>
      <c r="J141" s="278">
        <v>2.255938</v>
      </c>
      <c r="K141" s="278">
        <v>2.010938</v>
      </c>
      <c r="L141" s="278">
        <v>2.13125</v>
      </c>
      <c r="M141" s="278">
        <v>2.094226</v>
      </c>
      <c r="N141" s="278">
        <v>5.2115232E9</v>
      </c>
      <c r="O141" s="278"/>
      <c r="P141" s="254">
        <f t="shared" si="117"/>
        <v>301793.7905</v>
      </c>
      <c r="Q141" s="254">
        <v>0.0</v>
      </c>
      <c r="R141" s="254">
        <f t="shared" si="118"/>
        <v>61724.76842</v>
      </c>
      <c r="S141" s="254">
        <v>0.0</v>
      </c>
      <c r="T141" s="282"/>
      <c r="U141" s="270">
        <f t="shared" si="18"/>
        <v>0.8302018785</v>
      </c>
      <c r="V141" s="254"/>
      <c r="W141" s="254"/>
      <c r="X141" s="254">
        <f t="shared" si="19"/>
        <v>363518.5589</v>
      </c>
      <c r="Y141" s="258">
        <f t="shared" si="20"/>
        <v>0.3635185589</v>
      </c>
      <c r="Z141" s="334">
        <f t="shared" si="21"/>
        <v>363518.5589</v>
      </c>
      <c r="AA141" s="258">
        <f t="shared" si="22"/>
        <v>0.3635185589</v>
      </c>
      <c r="AB141" s="320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  <c r="AP141" s="299"/>
      <c r="AQ141" s="299"/>
      <c r="AR141" s="299"/>
      <c r="AS141" s="299"/>
      <c r="AT141" s="299"/>
      <c r="AU141" s="299"/>
    </row>
    <row r="142" ht="19.5" customHeight="1">
      <c r="A142" s="276" t="s">
        <v>236</v>
      </c>
      <c r="B142" s="277">
        <v>49.450001</v>
      </c>
      <c r="C142" s="278">
        <v>50.169998</v>
      </c>
      <c r="D142" s="278">
        <v>42.639999</v>
      </c>
      <c r="E142" s="278">
        <v>45.599998</v>
      </c>
      <c r="F142" s="278">
        <v>40.109406</v>
      </c>
      <c r="G142" s="278">
        <v>2.9522281E9</v>
      </c>
      <c r="H142" s="283" t="s">
        <v>236</v>
      </c>
      <c r="I142" s="278">
        <v>2.145625</v>
      </c>
      <c r="J142" s="278">
        <v>2.209063</v>
      </c>
      <c r="K142" s="278">
        <v>1.504375</v>
      </c>
      <c r="L142" s="278">
        <v>1.805938</v>
      </c>
      <c r="M142" s="278">
        <v>1.774566</v>
      </c>
      <c r="N142" s="278">
        <v>7.4423808E9</v>
      </c>
      <c r="O142" s="278"/>
      <c r="P142" s="254">
        <f t="shared" si="117"/>
        <v>269271.535</v>
      </c>
      <c r="Q142" s="254">
        <v>0.0</v>
      </c>
      <c r="R142" s="254">
        <f t="shared" si="118"/>
        <v>60058.10176</v>
      </c>
      <c r="S142" s="254">
        <v>0.0</v>
      </c>
      <c r="T142" s="282"/>
      <c r="U142" s="270">
        <f t="shared" si="18"/>
        <v>0.8176352959</v>
      </c>
      <c r="V142" s="254"/>
      <c r="W142" s="254"/>
      <c r="X142" s="254">
        <f t="shared" si="19"/>
        <v>329329.6367</v>
      </c>
      <c r="Y142" s="258">
        <f t="shared" si="20"/>
        <v>0.3293296367</v>
      </c>
      <c r="Z142" s="334">
        <f t="shared" si="21"/>
        <v>329329.6367</v>
      </c>
      <c r="AA142" s="258">
        <f t="shared" si="22"/>
        <v>0.3293296367</v>
      </c>
      <c r="AB142" s="320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9"/>
      <c r="AU142" s="299"/>
    </row>
    <row r="143" ht="19.5" customHeight="1">
      <c r="A143" s="276" t="s">
        <v>237</v>
      </c>
      <c r="B143" s="277">
        <v>45.43</v>
      </c>
      <c r="C143" s="278">
        <v>47.68</v>
      </c>
      <c r="D143" s="278">
        <v>42.639999</v>
      </c>
      <c r="E143" s="278">
        <v>42.709999</v>
      </c>
      <c r="F143" s="278">
        <v>37.567379</v>
      </c>
      <c r="G143" s="278">
        <v>2.0580886E9</v>
      </c>
      <c r="H143" s="283" t="s">
        <v>237</v>
      </c>
      <c r="I143" s="278">
        <v>1.795313</v>
      </c>
      <c r="J143" s="278">
        <v>1.973125</v>
      </c>
      <c r="K143" s="278">
        <v>1.573438</v>
      </c>
      <c r="L143" s="278">
        <v>1.58125</v>
      </c>
      <c r="M143" s="278">
        <v>1.553781</v>
      </c>
      <c r="N143" s="278">
        <v>5.6234048E9</v>
      </c>
      <c r="O143" s="278"/>
      <c r="P143" s="254">
        <f t="shared" si="117"/>
        <v>269271.535</v>
      </c>
      <c r="Q143" s="254">
        <v>0.0</v>
      </c>
      <c r="R143" s="254">
        <f t="shared" si="118"/>
        <v>58391.43509</v>
      </c>
      <c r="S143" s="254">
        <v>0.0</v>
      </c>
      <c r="T143" s="282"/>
      <c r="U143" s="270">
        <f t="shared" si="18"/>
        <v>0.8217942202</v>
      </c>
      <c r="V143" s="254"/>
      <c r="W143" s="254"/>
      <c r="X143" s="254">
        <f t="shared" si="19"/>
        <v>327662.9701</v>
      </c>
      <c r="Y143" s="258">
        <f t="shared" si="20"/>
        <v>0.3276629701</v>
      </c>
      <c r="Z143" s="334">
        <f t="shared" si="21"/>
        <v>327662.9701</v>
      </c>
      <c r="AA143" s="258">
        <f t="shared" si="22"/>
        <v>0.3276629701</v>
      </c>
      <c r="AB143" s="320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299"/>
      <c r="AO143" s="299"/>
      <c r="AP143" s="299"/>
      <c r="AQ143" s="299"/>
      <c r="AR143" s="299"/>
      <c r="AS143" s="299"/>
      <c r="AT143" s="299"/>
      <c r="AU143" s="299"/>
    </row>
    <row r="144" ht="19.5" customHeight="1">
      <c r="A144" s="276" t="s">
        <v>238</v>
      </c>
      <c r="B144" s="277">
        <v>42.84</v>
      </c>
      <c r="C144" s="278">
        <v>46.720001</v>
      </c>
      <c r="D144" s="278">
        <v>41.77</v>
      </c>
      <c r="E144" s="278">
        <v>45.810001</v>
      </c>
      <c r="F144" s="278">
        <v>40.449875</v>
      </c>
      <c r="G144" s="278">
        <v>1.7486736E9</v>
      </c>
      <c r="H144" s="283" t="s">
        <v>238</v>
      </c>
      <c r="I144" s="278">
        <v>1.58875</v>
      </c>
      <c r="J144" s="278">
        <v>1.8825</v>
      </c>
      <c r="K144" s="278">
        <v>1.510625</v>
      </c>
      <c r="L144" s="278">
        <v>1.810625</v>
      </c>
      <c r="M144" s="278">
        <v>1.779171</v>
      </c>
      <c r="N144" s="278">
        <v>4.884784E9</v>
      </c>
      <c r="O144" s="278"/>
      <c r="P144" s="254">
        <f t="shared" si="117"/>
        <v>263777.4925</v>
      </c>
      <c r="Q144" s="254">
        <v>0.0</v>
      </c>
      <c r="R144" s="254">
        <f t="shared" si="118"/>
        <v>56724.76842</v>
      </c>
      <c r="S144" s="254">
        <v>0.0</v>
      </c>
      <c r="T144" s="282"/>
      <c r="U144" s="270">
        <f t="shared" si="18"/>
        <v>0.8230128915</v>
      </c>
      <c r="V144" s="254"/>
      <c r="W144" s="254"/>
      <c r="X144" s="254">
        <f t="shared" si="19"/>
        <v>320502.2609</v>
      </c>
      <c r="Y144" s="258">
        <f t="shared" si="20"/>
        <v>0.3205022609</v>
      </c>
      <c r="Z144" s="334">
        <f t="shared" si="21"/>
        <v>320502.2609</v>
      </c>
      <c r="AA144" s="258">
        <f t="shared" si="22"/>
        <v>0.3205022609</v>
      </c>
      <c r="AB144" s="320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299"/>
      <c r="AM144" s="299"/>
      <c r="AN144" s="299"/>
      <c r="AO144" s="299"/>
      <c r="AP144" s="299"/>
      <c r="AQ144" s="299"/>
      <c r="AR144" s="299"/>
      <c r="AS144" s="299"/>
      <c r="AT144" s="299"/>
      <c r="AU144" s="299"/>
    </row>
    <row r="145" ht="19.5" customHeight="1">
      <c r="A145" s="276" t="s">
        <v>239</v>
      </c>
      <c r="B145" s="277">
        <v>46.389999</v>
      </c>
      <c r="C145" s="278">
        <v>47.189999</v>
      </c>
      <c r="D145" s="278">
        <v>42.970001</v>
      </c>
      <c r="E145" s="278">
        <v>43.459999</v>
      </c>
      <c r="F145" s="278">
        <v>38.374847</v>
      </c>
      <c r="G145" s="278">
        <v>1.4832781E9</v>
      </c>
      <c r="H145" s="283" t="s">
        <v>239</v>
      </c>
      <c r="I145" s="278">
        <v>1.855</v>
      </c>
      <c r="J145" s="278">
        <v>1.91875</v>
      </c>
      <c r="K145" s="278">
        <v>1.586563</v>
      </c>
      <c r="L145" s="278">
        <v>1.625625</v>
      </c>
      <c r="M145" s="278">
        <v>1.597385</v>
      </c>
      <c r="N145" s="278">
        <v>4.2101088E9</v>
      </c>
      <c r="O145" s="278"/>
      <c r="P145" s="254">
        <f t="shared" si="117"/>
        <v>271355.4972</v>
      </c>
      <c r="Q145" s="254">
        <v>0.0</v>
      </c>
      <c r="R145" s="254">
        <f t="shared" si="118"/>
        <v>55058.10176</v>
      </c>
      <c r="S145" s="254">
        <v>0.0</v>
      </c>
      <c r="T145" s="282"/>
      <c r="U145" s="270">
        <f t="shared" si="18"/>
        <v>0.8313241178</v>
      </c>
      <c r="V145" s="254"/>
      <c r="W145" s="254"/>
      <c r="X145" s="254">
        <f t="shared" si="19"/>
        <v>326413.5989</v>
      </c>
      <c r="Y145" s="258">
        <f t="shared" si="20"/>
        <v>0.3264135989</v>
      </c>
      <c r="Z145" s="334">
        <f t="shared" si="21"/>
        <v>326413.5989</v>
      </c>
      <c r="AA145" s="258">
        <f t="shared" si="22"/>
        <v>0.3264135989</v>
      </c>
      <c r="AB145" s="320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  <c r="AU145" s="299"/>
    </row>
    <row r="146" ht="19.5" customHeight="1">
      <c r="A146" s="276" t="s">
        <v>240</v>
      </c>
      <c r="B146" s="277">
        <v>44.099998</v>
      </c>
      <c r="C146" s="278">
        <v>49.84</v>
      </c>
      <c r="D146" s="278">
        <v>44.07</v>
      </c>
      <c r="E146" s="278">
        <v>49.07</v>
      </c>
      <c r="F146" s="278">
        <v>43.328426</v>
      </c>
      <c r="G146" s="278">
        <v>1.5747432E9</v>
      </c>
      <c r="H146" s="283" t="s">
        <v>240</v>
      </c>
      <c r="I146" s="278">
        <v>1.67</v>
      </c>
      <c r="J146" s="278">
        <v>2.1375</v>
      </c>
      <c r="K146" s="278">
        <v>1.668438</v>
      </c>
      <c r="L146" s="278">
        <v>2.071563</v>
      </c>
      <c r="M146" s="278">
        <v>2.035576</v>
      </c>
      <c r="N146" s="278">
        <v>4.1785664E9</v>
      </c>
      <c r="O146" s="278"/>
      <c r="P146" s="254">
        <f t="shared" si="117"/>
        <v>278301.9893</v>
      </c>
      <c r="Q146" s="254">
        <v>0.0</v>
      </c>
      <c r="R146" s="254">
        <f t="shared" si="118"/>
        <v>53391.43509</v>
      </c>
      <c r="S146" s="254">
        <v>0.0</v>
      </c>
      <c r="T146" s="282"/>
      <c r="U146" s="270">
        <f t="shared" si="18"/>
        <v>0.8390337849</v>
      </c>
      <c r="V146" s="254"/>
      <c r="W146" s="254"/>
      <c r="X146" s="254">
        <f t="shared" si="19"/>
        <v>331693.4244</v>
      </c>
      <c r="Y146" s="258">
        <f t="shared" si="20"/>
        <v>0.3316934244</v>
      </c>
      <c r="Z146" s="334">
        <f t="shared" si="21"/>
        <v>331693.4244</v>
      </c>
      <c r="AA146" s="258">
        <f t="shared" si="22"/>
        <v>0.3316934244</v>
      </c>
      <c r="AB146" s="320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9"/>
      <c r="AU146" s="299"/>
    </row>
    <row r="147" ht="19.5" customHeight="1">
      <c r="A147" s="276" t="s">
        <v>241</v>
      </c>
      <c r="B147" s="277">
        <v>49.48</v>
      </c>
      <c r="C147" s="278">
        <v>52.490002</v>
      </c>
      <c r="D147" s="278">
        <v>48.200001</v>
      </c>
      <c r="E147" s="278">
        <v>52.18</v>
      </c>
      <c r="F147" s="278">
        <v>46.182438</v>
      </c>
      <c r="G147" s="278">
        <v>1.5383548E9</v>
      </c>
      <c r="H147" s="283" t="s">
        <v>241</v>
      </c>
      <c r="I147" s="278">
        <v>2.105625</v>
      </c>
      <c r="J147" s="278">
        <v>2.364375</v>
      </c>
      <c r="K147" s="278">
        <v>1.99875</v>
      </c>
      <c r="L147" s="278">
        <v>2.339688</v>
      </c>
      <c r="M147" s="278">
        <v>2.299043</v>
      </c>
      <c r="N147" s="278">
        <v>3.9733408E9</v>
      </c>
      <c r="O147" s="278"/>
      <c r="P147" s="254">
        <f t="shared" si="117"/>
        <v>304382.94</v>
      </c>
      <c r="Q147" s="254">
        <v>0.0</v>
      </c>
      <c r="R147" s="254">
        <f t="shared" si="118"/>
        <v>51724.76842</v>
      </c>
      <c r="S147" s="254">
        <v>0.0</v>
      </c>
      <c r="T147" s="282"/>
      <c r="U147" s="270">
        <f t="shared" si="18"/>
        <v>0.8547496524</v>
      </c>
      <c r="V147" s="254"/>
      <c r="W147" s="254"/>
      <c r="X147" s="254">
        <f t="shared" si="19"/>
        <v>356107.7084</v>
      </c>
      <c r="Y147" s="258">
        <f t="shared" si="20"/>
        <v>0.3561077084</v>
      </c>
      <c r="Z147" s="334">
        <f t="shared" si="21"/>
        <v>356107.7084</v>
      </c>
      <c r="AA147" s="258">
        <f t="shared" si="22"/>
        <v>0.3561077084</v>
      </c>
      <c r="AB147" s="320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9"/>
      <c r="AU147" s="299"/>
    </row>
    <row r="148" ht="19.5" customHeight="1">
      <c r="A148" s="276" t="s">
        <v>242</v>
      </c>
      <c r="B148" s="277">
        <v>52.369999</v>
      </c>
      <c r="C148" s="278">
        <v>54.040001</v>
      </c>
      <c r="D148" s="278">
        <v>50.849998</v>
      </c>
      <c r="E148" s="278">
        <v>52.09</v>
      </c>
      <c r="F148" s="278">
        <v>46.102768</v>
      </c>
      <c r="G148" s="278">
        <v>1.5649947E9</v>
      </c>
      <c r="H148" s="283" t="s">
        <v>242</v>
      </c>
      <c r="I148" s="278">
        <v>2.355</v>
      </c>
      <c r="J148" s="278">
        <v>2.505313</v>
      </c>
      <c r="K148" s="278">
        <v>2.249063</v>
      </c>
      <c r="L148" s="278">
        <v>2.32</v>
      </c>
      <c r="M148" s="278">
        <v>2.279697</v>
      </c>
      <c r="N148" s="278">
        <v>3.4569632E9</v>
      </c>
      <c r="O148" s="278"/>
      <c r="P148" s="254">
        <f t="shared" si="117"/>
        <v>321117.6674</v>
      </c>
      <c r="Q148" s="254">
        <v>0.0</v>
      </c>
      <c r="R148" s="254">
        <f t="shared" si="118"/>
        <v>50058.10176</v>
      </c>
      <c r="S148" s="254">
        <v>0.0</v>
      </c>
      <c r="T148" s="282"/>
      <c r="U148" s="270">
        <f t="shared" si="18"/>
        <v>0.8651363965</v>
      </c>
      <c r="V148" s="254"/>
      <c r="W148" s="254"/>
      <c r="X148" s="254">
        <f t="shared" si="19"/>
        <v>371175.7691</v>
      </c>
      <c r="Y148" s="258">
        <f t="shared" si="20"/>
        <v>0.3711757691</v>
      </c>
      <c r="Z148" s="334">
        <f t="shared" si="21"/>
        <v>371175.7691</v>
      </c>
      <c r="AA148" s="258">
        <f t="shared" si="22"/>
        <v>0.3711757691</v>
      </c>
      <c r="AB148" s="320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299"/>
      <c r="AM148" s="299"/>
      <c r="AN148" s="299"/>
      <c r="AO148" s="299"/>
      <c r="AP148" s="299"/>
      <c r="AQ148" s="299"/>
      <c r="AR148" s="299"/>
      <c r="AS148" s="299"/>
      <c r="AT148" s="299"/>
      <c r="AU148" s="299"/>
    </row>
    <row r="149" ht="19.5" customHeight="1">
      <c r="A149" s="276" t="s">
        <v>243</v>
      </c>
      <c r="B149" s="337">
        <v>52.860001</v>
      </c>
      <c r="C149" s="338">
        <v>54.959999</v>
      </c>
      <c r="D149" s="338">
        <v>52.84</v>
      </c>
      <c r="E149" s="338">
        <v>54.459999</v>
      </c>
      <c r="F149" s="338">
        <v>48.200367</v>
      </c>
      <c r="G149" s="338">
        <v>1.0067669E9</v>
      </c>
      <c r="H149" s="340" t="s">
        <v>243</v>
      </c>
      <c r="I149" s="338">
        <v>2.391563</v>
      </c>
      <c r="J149" s="338">
        <v>2.591563</v>
      </c>
      <c r="K149" s="338">
        <v>2.388438</v>
      </c>
      <c r="L149" s="338">
        <v>2.544688</v>
      </c>
      <c r="M149" s="338">
        <v>2.500482</v>
      </c>
      <c r="N149" s="338">
        <v>2.3484E9</v>
      </c>
      <c r="O149" s="338"/>
      <c r="P149" s="254">
        <f t="shared" si="117"/>
        <v>333684.5272</v>
      </c>
      <c r="Q149" s="254">
        <v>0.0</v>
      </c>
      <c r="R149" s="254">
        <f t="shared" si="118"/>
        <v>48391.43509</v>
      </c>
      <c r="S149" s="254">
        <v>0.0</v>
      </c>
      <c r="T149" s="339">
        <f>(P149-P137)/P137</f>
        <v>0.06468450501</v>
      </c>
      <c r="U149" s="270">
        <f t="shared" si="18"/>
        <v>0.8733460362</v>
      </c>
      <c r="V149" s="254"/>
      <c r="W149" s="254"/>
      <c r="X149" s="254">
        <f t="shared" si="19"/>
        <v>382075.9623</v>
      </c>
      <c r="Y149" s="258">
        <f t="shared" si="20"/>
        <v>0.3820759623</v>
      </c>
      <c r="Z149" s="334">
        <f t="shared" si="21"/>
        <v>382075.9623</v>
      </c>
      <c r="AA149" s="258">
        <f t="shared" si="22"/>
        <v>0.3820759623</v>
      </c>
      <c r="AB149" s="320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9"/>
      <c r="AU149" s="299"/>
    </row>
    <row r="150" ht="19.5" customHeight="1">
      <c r="A150" s="276" t="s">
        <v>244</v>
      </c>
      <c r="B150" s="277">
        <v>54.970001</v>
      </c>
      <c r="C150" s="278">
        <v>57.349998</v>
      </c>
      <c r="D150" s="278">
        <v>54.919998</v>
      </c>
      <c r="E150" s="278">
        <v>56.0</v>
      </c>
      <c r="F150" s="278">
        <v>49.661621</v>
      </c>
      <c r="G150" s="278">
        <v>1.2656086E9</v>
      </c>
      <c r="H150" s="283" t="s">
        <v>244</v>
      </c>
      <c r="I150" s="278">
        <v>2.59125</v>
      </c>
      <c r="J150" s="278">
        <v>2.815625</v>
      </c>
      <c r="K150" s="278">
        <v>2.586563</v>
      </c>
      <c r="L150" s="278">
        <v>2.684375</v>
      </c>
      <c r="M150" s="278">
        <v>2.637742</v>
      </c>
      <c r="N150" s="278">
        <v>2.50408E9</v>
      </c>
      <c r="O150" s="278"/>
      <c r="P150" s="254">
        <f>((P149+R149)*0.8)*D150/D149</f>
        <v>317692.8249</v>
      </c>
      <c r="Q150" s="254">
        <v>0.0</v>
      </c>
      <c r="R150" s="254">
        <f>((P149+R149)*0.2)-($S$8/12)</f>
        <v>74748.5258</v>
      </c>
      <c r="S150" s="254">
        <v>0.0</v>
      </c>
      <c r="T150" s="282"/>
      <c r="U150" s="270">
        <f t="shared" si="18"/>
        <v>0.809529435</v>
      </c>
      <c r="V150" s="254"/>
      <c r="W150" s="254"/>
      <c r="X150" s="254">
        <f t="shared" si="19"/>
        <v>392441.3507</v>
      </c>
      <c r="Y150" s="258">
        <f t="shared" si="20"/>
        <v>0.3924413507</v>
      </c>
      <c r="Z150" s="334">
        <f t="shared" si="21"/>
        <v>392441.3507</v>
      </c>
      <c r="AA150" s="258">
        <f t="shared" si="22"/>
        <v>0.3924413507</v>
      </c>
      <c r="AB150" s="320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9"/>
      <c r="AU150" s="299"/>
    </row>
    <row r="151" ht="19.5" customHeight="1">
      <c r="A151" s="276" t="s">
        <v>245</v>
      </c>
      <c r="B151" s="277">
        <v>56.419998</v>
      </c>
      <c r="C151" s="278">
        <v>59.040001</v>
      </c>
      <c r="D151" s="278">
        <v>56.130001</v>
      </c>
      <c r="E151" s="278">
        <v>57.77</v>
      </c>
      <c r="F151" s="278">
        <v>51.231285</v>
      </c>
      <c r="G151" s="278">
        <v>1.1015619E9</v>
      </c>
      <c r="H151" s="283" t="s">
        <v>245</v>
      </c>
      <c r="I151" s="278">
        <v>2.722188</v>
      </c>
      <c r="J151" s="278">
        <v>2.979688</v>
      </c>
      <c r="K151" s="278">
        <v>2.68875</v>
      </c>
      <c r="L151" s="278">
        <v>2.850938</v>
      </c>
      <c r="M151" s="278">
        <v>2.801412</v>
      </c>
      <c r="N151" s="278">
        <v>2.4418272E9</v>
      </c>
      <c r="O151" s="278"/>
      <c r="P151" s="254">
        <f t="shared" ref="P151:P161" si="119">P150*D151/D150</f>
        <v>324692.2657</v>
      </c>
      <c r="Q151" s="254">
        <v>0.0</v>
      </c>
      <c r="R151" s="254">
        <f t="shared" ref="R151:R161" si="120">R150-($S$8/12)</f>
        <v>73081.85913</v>
      </c>
      <c r="S151" s="254">
        <v>0.0</v>
      </c>
      <c r="T151" s="282"/>
      <c r="U151" s="270">
        <f t="shared" si="18"/>
        <v>0.8162729686</v>
      </c>
      <c r="V151" s="254"/>
      <c r="W151" s="254"/>
      <c r="X151" s="254">
        <f t="shared" si="19"/>
        <v>397774.1248</v>
      </c>
      <c r="Y151" s="258">
        <f t="shared" si="20"/>
        <v>0.3977741248</v>
      </c>
      <c r="Z151" s="334">
        <f t="shared" si="21"/>
        <v>397774.1248</v>
      </c>
      <c r="AA151" s="258">
        <f t="shared" si="22"/>
        <v>0.3977741248</v>
      </c>
      <c r="AB151" s="320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299"/>
      <c r="AM151" s="299"/>
      <c r="AN151" s="299"/>
      <c r="AO151" s="299"/>
      <c r="AP151" s="299"/>
      <c r="AQ151" s="299"/>
      <c r="AR151" s="299"/>
      <c r="AS151" s="299"/>
      <c r="AT151" s="299"/>
      <c r="AU151" s="299"/>
    </row>
    <row r="152" ht="19.5" customHeight="1">
      <c r="A152" s="276" t="s">
        <v>246</v>
      </c>
      <c r="B152" s="277">
        <v>58.02</v>
      </c>
      <c r="C152" s="278">
        <v>58.369999</v>
      </c>
      <c r="D152" s="278">
        <v>53.77</v>
      </c>
      <c r="E152" s="278">
        <v>57.43</v>
      </c>
      <c r="F152" s="278">
        <v>50.929783</v>
      </c>
      <c r="G152" s="278">
        <v>1.7292433E9</v>
      </c>
      <c r="H152" s="283" t="s">
        <v>246</v>
      </c>
      <c r="I152" s="278">
        <v>2.87</v>
      </c>
      <c r="J152" s="278">
        <v>2.905</v>
      </c>
      <c r="K152" s="278">
        <v>2.460625</v>
      </c>
      <c r="L152" s="278">
        <v>2.811563</v>
      </c>
      <c r="M152" s="278">
        <v>2.762721</v>
      </c>
      <c r="N152" s="278">
        <v>3.536864E9</v>
      </c>
      <c r="O152" s="278"/>
      <c r="P152" s="254">
        <f t="shared" si="119"/>
        <v>311040.492</v>
      </c>
      <c r="Q152" s="254">
        <v>0.0</v>
      </c>
      <c r="R152" s="254">
        <f t="shared" si="120"/>
        <v>71415.19247</v>
      </c>
      <c r="S152" s="254">
        <v>0.0</v>
      </c>
      <c r="T152" s="282"/>
      <c r="U152" s="270">
        <f t="shared" si="18"/>
        <v>0.8132719806</v>
      </c>
      <c r="V152" s="254"/>
      <c r="W152" s="254"/>
      <c r="X152" s="254">
        <f t="shared" si="19"/>
        <v>382455.6844</v>
      </c>
      <c r="Y152" s="258">
        <f t="shared" si="20"/>
        <v>0.3824556844</v>
      </c>
      <c r="Z152" s="334">
        <f t="shared" si="21"/>
        <v>382455.6844</v>
      </c>
      <c r="AA152" s="258">
        <f t="shared" si="22"/>
        <v>0.3824556844</v>
      </c>
      <c r="AB152" s="320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299"/>
      <c r="AM152" s="299"/>
      <c r="AN152" s="299"/>
      <c r="AO152" s="299"/>
      <c r="AP152" s="299"/>
      <c r="AQ152" s="299"/>
      <c r="AR152" s="299"/>
      <c r="AS152" s="299"/>
      <c r="AT152" s="299"/>
      <c r="AU152" s="299"/>
    </row>
    <row r="153" ht="19.5" customHeight="1">
      <c r="A153" s="276" t="s">
        <v>247</v>
      </c>
      <c r="B153" s="277">
        <v>57.720001</v>
      </c>
      <c r="C153" s="278">
        <v>59.290001</v>
      </c>
      <c r="D153" s="278">
        <v>55.32</v>
      </c>
      <c r="E153" s="278">
        <v>59.080002</v>
      </c>
      <c r="F153" s="278">
        <v>52.466946</v>
      </c>
      <c r="G153" s="278">
        <v>1.0328912E9</v>
      </c>
      <c r="H153" s="283" t="s">
        <v>247</v>
      </c>
      <c r="I153" s="278">
        <v>2.841563</v>
      </c>
      <c r="J153" s="278">
        <v>2.990938</v>
      </c>
      <c r="K153" s="278">
        <v>2.605938</v>
      </c>
      <c r="L153" s="278">
        <v>2.97375</v>
      </c>
      <c r="M153" s="278">
        <v>2.922091</v>
      </c>
      <c r="N153" s="278">
        <v>1.9320576E9</v>
      </c>
      <c r="O153" s="278"/>
      <c r="P153" s="254">
        <f t="shared" si="119"/>
        <v>320006.6955</v>
      </c>
      <c r="Q153" s="254">
        <v>0.0</v>
      </c>
      <c r="R153" s="254">
        <f t="shared" si="120"/>
        <v>69748.5258</v>
      </c>
      <c r="S153" s="254">
        <v>0.0</v>
      </c>
      <c r="T153" s="282"/>
      <c r="U153" s="270">
        <f t="shared" si="18"/>
        <v>0.8210453074</v>
      </c>
      <c r="V153" s="254"/>
      <c r="W153" s="254"/>
      <c r="X153" s="254">
        <f t="shared" si="19"/>
        <v>389755.2213</v>
      </c>
      <c r="Y153" s="258">
        <f t="shared" si="20"/>
        <v>0.3897552213</v>
      </c>
      <c r="Z153" s="334">
        <f t="shared" si="21"/>
        <v>389755.2213</v>
      </c>
      <c r="AA153" s="258">
        <f t="shared" si="22"/>
        <v>0.3897552213</v>
      </c>
      <c r="AB153" s="320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299"/>
      <c r="AM153" s="299"/>
      <c r="AN153" s="299"/>
      <c r="AO153" s="299"/>
      <c r="AP153" s="299"/>
      <c r="AQ153" s="299"/>
      <c r="AR153" s="299"/>
      <c r="AS153" s="299"/>
      <c r="AT153" s="299"/>
      <c r="AU153" s="299"/>
    </row>
    <row r="154" ht="19.5" customHeight="1">
      <c r="A154" s="276" t="s">
        <v>248</v>
      </c>
      <c r="B154" s="277">
        <v>59.169998</v>
      </c>
      <c r="C154" s="278">
        <v>59.34</v>
      </c>
      <c r="D154" s="278">
        <v>56.470001</v>
      </c>
      <c r="E154" s="278">
        <v>58.360001</v>
      </c>
      <c r="F154" s="278">
        <v>51.827534</v>
      </c>
      <c r="G154" s="278">
        <v>1.0546225E9</v>
      </c>
      <c r="H154" s="283" t="s">
        <v>248</v>
      </c>
      <c r="I154" s="278">
        <v>2.980938</v>
      </c>
      <c r="J154" s="278">
        <v>2.996875</v>
      </c>
      <c r="K154" s="278">
        <v>2.708438</v>
      </c>
      <c r="L154" s="278">
        <v>2.889063</v>
      </c>
      <c r="M154" s="278">
        <v>2.838874</v>
      </c>
      <c r="N154" s="278">
        <v>2.5996992E9</v>
      </c>
      <c r="O154" s="278"/>
      <c r="P154" s="254">
        <f t="shared" si="119"/>
        <v>326659.0458</v>
      </c>
      <c r="Q154" s="254">
        <v>0.0</v>
      </c>
      <c r="R154" s="254">
        <f t="shared" si="120"/>
        <v>68081.85913</v>
      </c>
      <c r="S154" s="254">
        <v>0.0</v>
      </c>
      <c r="T154" s="282"/>
      <c r="U154" s="270">
        <f t="shared" si="18"/>
        <v>0.827527732</v>
      </c>
      <c r="V154" s="254"/>
      <c r="W154" s="254"/>
      <c r="X154" s="254">
        <f t="shared" si="19"/>
        <v>394740.9049</v>
      </c>
      <c r="Y154" s="258">
        <f t="shared" si="20"/>
        <v>0.3947409049</v>
      </c>
      <c r="Z154" s="334">
        <f t="shared" si="21"/>
        <v>394740.9049</v>
      </c>
      <c r="AA154" s="258">
        <f t="shared" si="22"/>
        <v>0.3947409049</v>
      </c>
      <c r="AB154" s="320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9"/>
      <c r="AU154" s="299"/>
    </row>
    <row r="155" ht="19.5" customHeight="1">
      <c r="A155" s="276" t="s">
        <v>249</v>
      </c>
      <c r="B155" s="277">
        <v>58.220001</v>
      </c>
      <c r="C155" s="278">
        <v>58.360001</v>
      </c>
      <c r="D155" s="278">
        <v>53.619999</v>
      </c>
      <c r="E155" s="278">
        <v>57.049999</v>
      </c>
      <c r="F155" s="278">
        <v>50.664169</v>
      </c>
      <c r="G155" s="278">
        <v>1.1556285E9</v>
      </c>
      <c r="H155" s="283" t="s">
        <v>249</v>
      </c>
      <c r="I155" s="278">
        <v>2.877813</v>
      </c>
      <c r="J155" s="278">
        <v>2.891563</v>
      </c>
      <c r="K155" s="278">
        <v>2.435</v>
      </c>
      <c r="L155" s="278">
        <v>2.763438</v>
      </c>
      <c r="M155" s="278">
        <v>2.715432</v>
      </c>
      <c r="N155" s="278">
        <v>2.6717856E9</v>
      </c>
      <c r="O155" s="278"/>
      <c r="P155" s="254">
        <f t="shared" si="119"/>
        <v>310172.7891</v>
      </c>
      <c r="Q155" s="254">
        <v>0.0</v>
      </c>
      <c r="R155" s="254">
        <f t="shared" si="120"/>
        <v>66415.19247</v>
      </c>
      <c r="S155" s="254">
        <v>0.0</v>
      </c>
      <c r="T155" s="282"/>
      <c r="U155" s="270">
        <f t="shared" si="18"/>
        <v>0.8236396387</v>
      </c>
      <c r="V155" s="254"/>
      <c r="W155" s="254"/>
      <c r="X155" s="254">
        <f t="shared" si="19"/>
        <v>376587.9815</v>
      </c>
      <c r="Y155" s="258">
        <f t="shared" si="20"/>
        <v>0.3765879815</v>
      </c>
      <c r="Z155" s="334">
        <f t="shared" si="21"/>
        <v>376587.9815</v>
      </c>
      <c r="AA155" s="258">
        <f t="shared" si="22"/>
        <v>0.3765879815</v>
      </c>
      <c r="AB155" s="320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/>
      <c r="AO155" s="299"/>
      <c r="AP155" s="299"/>
      <c r="AQ155" s="299"/>
      <c r="AR155" s="299"/>
      <c r="AS155" s="299"/>
      <c r="AT155" s="299"/>
      <c r="AU155" s="299"/>
    </row>
    <row r="156" ht="19.5" customHeight="1">
      <c r="A156" s="276" t="s">
        <v>250</v>
      </c>
      <c r="B156" s="277">
        <v>57.080002</v>
      </c>
      <c r="C156" s="278">
        <v>59.830002</v>
      </c>
      <c r="D156" s="278">
        <v>56.869999</v>
      </c>
      <c r="E156" s="278">
        <v>58.0</v>
      </c>
      <c r="F156" s="278">
        <v>51.623325</v>
      </c>
      <c r="G156" s="278">
        <v>1.2774184E9</v>
      </c>
      <c r="H156" s="283" t="s">
        <v>250</v>
      </c>
      <c r="I156" s="278">
        <v>2.769063</v>
      </c>
      <c r="J156" s="278">
        <v>3.03375</v>
      </c>
      <c r="K156" s="278">
        <v>2.74375</v>
      </c>
      <c r="L156" s="278">
        <v>2.847188</v>
      </c>
      <c r="M156" s="278">
        <v>2.797728</v>
      </c>
      <c r="N156" s="278">
        <v>2.3166816E9</v>
      </c>
      <c r="O156" s="278"/>
      <c r="P156" s="254">
        <f t="shared" si="119"/>
        <v>328972.8932</v>
      </c>
      <c r="Q156" s="254">
        <v>0.0</v>
      </c>
      <c r="R156" s="254">
        <f t="shared" si="120"/>
        <v>64748.5258</v>
      </c>
      <c r="S156" s="254">
        <v>0.0</v>
      </c>
      <c r="T156" s="282"/>
      <c r="U156" s="270">
        <f t="shared" si="18"/>
        <v>0.8355473625</v>
      </c>
      <c r="V156" s="254"/>
      <c r="W156" s="254"/>
      <c r="X156" s="254">
        <f t="shared" si="19"/>
        <v>393721.419</v>
      </c>
      <c r="Y156" s="258">
        <f t="shared" si="20"/>
        <v>0.393721419</v>
      </c>
      <c r="Z156" s="334">
        <f t="shared" si="21"/>
        <v>393721.419</v>
      </c>
      <c r="AA156" s="258">
        <f t="shared" si="22"/>
        <v>0.393721419</v>
      </c>
      <c r="AB156" s="320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299"/>
      <c r="AM156" s="299"/>
      <c r="AN156" s="299"/>
      <c r="AO156" s="299"/>
      <c r="AP156" s="299"/>
      <c r="AQ156" s="299"/>
      <c r="AR156" s="299"/>
      <c r="AS156" s="299"/>
      <c r="AT156" s="299"/>
      <c r="AU156" s="299"/>
    </row>
    <row r="157" ht="19.5" customHeight="1">
      <c r="A157" s="276" t="s">
        <v>251</v>
      </c>
      <c r="B157" s="277">
        <v>58.700001</v>
      </c>
      <c r="C157" s="278">
        <v>58.82</v>
      </c>
      <c r="D157" s="278">
        <v>49.93</v>
      </c>
      <c r="E157" s="278">
        <v>55.060001</v>
      </c>
      <c r="F157" s="278">
        <v>49.006561</v>
      </c>
      <c r="G157" s="278">
        <v>2.5261456E9</v>
      </c>
      <c r="H157" s="283" t="s">
        <v>251</v>
      </c>
      <c r="I157" s="278">
        <v>2.91375</v>
      </c>
      <c r="J157" s="278">
        <v>2.928438</v>
      </c>
      <c r="K157" s="278">
        <v>2.080625</v>
      </c>
      <c r="L157" s="278">
        <v>2.51625</v>
      </c>
      <c r="M157" s="278">
        <v>2.472538</v>
      </c>
      <c r="N157" s="278">
        <v>5.567472E9</v>
      </c>
      <c r="O157" s="278"/>
      <c r="P157" s="254">
        <f t="shared" si="119"/>
        <v>288827.4459</v>
      </c>
      <c r="Q157" s="254">
        <v>0.0</v>
      </c>
      <c r="R157" s="254">
        <f t="shared" si="120"/>
        <v>63081.85913</v>
      </c>
      <c r="S157" s="254">
        <v>0.0</v>
      </c>
      <c r="T157" s="282"/>
      <c r="U157" s="270">
        <f t="shared" si="18"/>
        <v>0.8207439865</v>
      </c>
      <c r="V157" s="254"/>
      <c r="W157" s="254"/>
      <c r="X157" s="254">
        <f t="shared" si="19"/>
        <v>351909.305</v>
      </c>
      <c r="Y157" s="258">
        <f t="shared" si="20"/>
        <v>0.351909305</v>
      </c>
      <c r="Z157" s="334">
        <f t="shared" si="21"/>
        <v>351909.305</v>
      </c>
      <c r="AA157" s="258">
        <f t="shared" si="22"/>
        <v>0.351909305</v>
      </c>
      <c r="AB157" s="320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299"/>
      <c r="AM157" s="299"/>
      <c r="AN157" s="299"/>
      <c r="AO157" s="299"/>
      <c r="AP157" s="299"/>
      <c r="AQ157" s="299"/>
      <c r="AR157" s="299"/>
      <c r="AS157" s="299"/>
      <c r="AT157" s="299"/>
      <c r="AU157" s="299"/>
    </row>
    <row r="158" ht="19.5" customHeight="1">
      <c r="A158" s="276" t="s">
        <v>252</v>
      </c>
      <c r="B158" s="277">
        <v>55.200001</v>
      </c>
      <c r="C158" s="278">
        <v>57.349998</v>
      </c>
      <c r="D158" s="278">
        <v>51.91</v>
      </c>
      <c r="E158" s="278">
        <v>52.490002</v>
      </c>
      <c r="F158" s="278">
        <v>46.71912</v>
      </c>
      <c r="G158" s="278">
        <v>1.6668778E9</v>
      </c>
      <c r="H158" s="283" t="s">
        <v>252</v>
      </c>
      <c r="I158" s="278">
        <v>2.527188</v>
      </c>
      <c r="J158" s="278">
        <v>2.728438</v>
      </c>
      <c r="K158" s="278">
        <v>2.231563</v>
      </c>
      <c r="L158" s="278">
        <v>2.279688</v>
      </c>
      <c r="M158" s="278">
        <v>2.240086</v>
      </c>
      <c r="N158" s="278">
        <v>4.3196224E9</v>
      </c>
      <c r="O158" s="278"/>
      <c r="P158" s="254">
        <f t="shared" si="119"/>
        <v>300281.0478</v>
      </c>
      <c r="Q158" s="254">
        <v>0.0</v>
      </c>
      <c r="R158" s="254">
        <f t="shared" si="120"/>
        <v>61415.19247</v>
      </c>
      <c r="S158" s="254">
        <v>0.0</v>
      </c>
      <c r="T158" s="282"/>
      <c r="U158" s="270">
        <f t="shared" si="18"/>
        <v>0.8302022923</v>
      </c>
      <c r="V158" s="254"/>
      <c r="W158" s="254"/>
      <c r="X158" s="254">
        <f t="shared" si="19"/>
        <v>361696.2402</v>
      </c>
      <c r="Y158" s="258">
        <f t="shared" si="20"/>
        <v>0.3616962402</v>
      </c>
      <c r="Z158" s="334">
        <f t="shared" si="21"/>
        <v>361696.2402</v>
      </c>
      <c r="AA158" s="258">
        <f t="shared" si="22"/>
        <v>0.3616962402</v>
      </c>
      <c r="AB158" s="320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299"/>
      <c r="AM158" s="299"/>
      <c r="AN158" s="299"/>
      <c r="AO158" s="299"/>
      <c r="AP158" s="299"/>
      <c r="AQ158" s="299"/>
      <c r="AR158" s="299"/>
      <c r="AS158" s="299"/>
      <c r="AT158" s="299"/>
      <c r="AU158" s="299"/>
    </row>
    <row r="159" ht="19.5" customHeight="1">
      <c r="A159" s="276" t="s">
        <v>253</v>
      </c>
      <c r="B159" s="277">
        <v>52.02</v>
      </c>
      <c r="C159" s="278">
        <v>59.200001</v>
      </c>
      <c r="D159" s="278">
        <v>50.099998</v>
      </c>
      <c r="E159" s="278">
        <v>57.950001</v>
      </c>
      <c r="F159" s="278">
        <v>51.6745</v>
      </c>
      <c r="G159" s="278">
        <v>1.6167851E9</v>
      </c>
      <c r="H159" s="283" t="s">
        <v>253</v>
      </c>
      <c r="I159" s="278">
        <v>2.23875</v>
      </c>
      <c r="J159" s="278">
        <v>2.8775</v>
      </c>
      <c r="K159" s="278">
        <v>2.074063</v>
      </c>
      <c r="L159" s="278">
        <v>2.758438</v>
      </c>
      <c r="M159" s="278">
        <v>2.710519</v>
      </c>
      <c r="N159" s="278">
        <v>3.3797888E9</v>
      </c>
      <c r="O159" s="278"/>
      <c r="P159" s="254">
        <f t="shared" si="119"/>
        <v>289810.8244</v>
      </c>
      <c r="Q159" s="254">
        <v>0.0</v>
      </c>
      <c r="R159" s="254">
        <f t="shared" si="120"/>
        <v>59748.5258</v>
      </c>
      <c r="S159" s="254">
        <v>0.0</v>
      </c>
      <c r="T159" s="282"/>
      <c r="U159" s="270">
        <f t="shared" si="18"/>
        <v>0.8290747314</v>
      </c>
      <c r="V159" s="254"/>
      <c r="W159" s="254"/>
      <c r="X159" s="254">
        <f t="shared" si="19"/>
        <v>349559.3502</v>
      </c>
      <c r="Y159" s="258">
        <f t="shared" si="20"/>
        <v>0.3495593502</v>
      </c>
      <c r="Z159" s="334">
        <f t="shared" si="21"/>
        <v>349559.3502</v>
      </c>
      <c r="AA159" s="258">
        <f t="shared" si="22"/>
        <v>0.3495593502</v>
      </c>
      <c r="AB159" s="320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299"/>
      <c r="AM159" s="299"/>
      <c r="AN159" s="299"/>
      <c r="AO159" s="299"/>
      <c r="AP159" s="299"/>
      <c r="AQ159" s="299"/>
      <c r="AR159" s="299"/>
      <c r="AS159" s="299"/>
      <c r="AT159" s="299"/>
      <c r="AU159" s="299"/>
    </row>
    <row r="160" ht="19.5" customHeight="1">
      <c r="A160" s="276" t="s">
        <v>254</v>
      </c>
      <c r="B160" s="277">
        <v>56.52</v>
      </c>
      <c r="C160" s="278">
        <v>58.98</v>
      </c>
      <c r="D160" s="278">
        <v>52.869999</v>
      </c>
      <c r="E160" s="278">
        <v>56.389999</v>
      </c>
      <c r="F160" s="278">
        <v>50.283432</v>
      </c>
      <c r="G160" s="278">
        <v>1.2950705E9</v>
      </c>
      <c r="H160" s="283" t="s">
        <v>254</v>
      </c>
      <c r="I160" s="278">
        <v>2.627188</v>
      </c>
      <c r="J160" s="278">
        <v>2.851875</v>
      </c>
      <c r="K160" s="278">
        <v>2.282188</v>
      </c>
      <c r="L160" s="278">
        <v>2.587813</v>
      </c>
      <c r="M160" s="278">
        <v>2.542858</v>
      </c>
      <c r="N160" s="278">
        <v>2.5101696E9</v>
      </c>
      <c r="O160" s="278"/>
      <c r="P160" s="254">
        <f t="shared" si="119"/>
        <v>305834.3035</v>
      </c>
      <c r="Q160" s="254">
        <v>0.0</v>
      </c>
      <c r="R160" s="254">
        <f t="shared" si="120"/>
        <v>58081.85913</v>
      </c>
      <c r="S160" s="254">
        <v>0.0</v>
      </c>
      <c r="T160" s="282"/>
      <c r="U160" s="270">
        <f t="shared" si="18"/>
        <v>0.8403976929</v>
      </c>
      <c r="V160" s="254"/>
      <c r="W160" s="254"/>
      <c r="X160" s="254">
        <f t="shared" si="19"/>
        <v>363916.1626</v>
      </c>
      <c r="Y160" s="258">
        <f t="shared" si="20"/>
        <v>0.3639161626</v>
      </c>
      <c r="Z160" s="334">
        <f t="shared" si="21"/>
        <v>363916.1626</v>
      </c>
      <c r="AA160" s="258">
        <f t="shared" si="22"/>
        <v>0.3639161626</v>
      </c>
      <c r="AB160" s="320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299"/>
      <c r="AM160" s="299"/>
      <c r="AN160" s="299"/>
      <c r="AO160" s="299"/>
      <c r="AP160" s="299"/>
      <c r="AQ160" s="299"/>
      <c r="AR160" s="299"/>
      <c r="AS160" s="299"/>
      <c r="AT160" s="299"/>
      <c r="AU160" s="299"/>
    </row>
    <row r="161" ht="19.5" customHeight="1">
      <c r="A161" s="276" t="s">
        <v>255</v>
      </c>
      <c r="B161" s="337">
        <v>56.380001</v>
      </c>
      <c r="C161" s="338">
        <v>57.619999</v>
      </c>
      <c r="D161" s="338">
        <v>54.169998</v>
      </c>
      <c r="E161" s="338">
        <v>55.830002</v>
      </c>
      <c r="F161" s="338">
        <v>49.784069</v>
      </c>
      <c r="G161" s="338">
        <v>1.0043616E9</v>
      </c>
      <c r="H161" s="340" t="s">
        <v>255</v>
      </c>
      <c r="I161" s="338">
        <v>2.5875</v>
      </c>
      <c r="J161" s="338">
        <v>2.701563</v>
      </c>
      <c r="K161" s="338">
        <v>2.399063</v>
      </c>
      <c r="L161" s="338">
        <v>2.545625</v>
      </c>
      <c r="M161" s="338">
        <v>2.501403</v>
      </c>
      <c r="N161" s="338">
        <v>1.9215488E9</v>
      </c>
      <c r="O161" s="338"/>
      <c r="P161" s="254">
        <f t="shared" si="119"/>
        <v>313354.3394</v>
      </c>
      <c r="Q161" s="254">
        <v>0.0</v>
      </c>
      <c r="R161" s="254">
        <f t="shared" si="120"/>
        <v>56415.19247</v>
      </c>
      <c r="S161" s="254">
        <v>0.0</v>
      </c>
      <c r="T161" s="339">
        <f>(P161-P149)/P149</f>
        <v>-0.06092637271</v>
      </c>
      <c r="U161" s="270">
        <f t="shared" si="18"/>
        <v>0.8474314739</v>
      </c>
      <c r="V161" s="254"/>
      <c r="W161" s="254"/>
      <c r="X161" s="254">
        <f t="shared" si="19"/>
        <v>369769.5318</v>
      </c>
      <c r="Y161" s="258">
        <f t="shared" si="20"/>
        <v>0.3697695318</v>
      </c>
      <c r="Z161" s="334">
        <f t="shared" si="21"/>
        <v>369769.5318</v>
      </c>
      <c r="AA161" s="258">
        <f t="shared" si="22"/>
        <v>0.3697695318</v>
      </c>
      <c r="AB161" s="320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299"/>
      <c r="AM161" s="299"/>
      <c r="AN161" s="299"/>
      <c r="AO161" s="299"/>
      <c r="AP161" s="299"/>
      <c r="AQ161" s="299"/>
      <c r="AR161" s="299"/>
      <c r="AS161" s="299"/>
      <c r="AT161" s="299"/>
      <c r="AU161" s="299"/>
    </row>
    <row r="162" ht="19.5" customHeight="1">
      <c r="A162" s="276" t="s">
        <v>256</v>
      </c>
      <c r="B162" s="277">
        <v>56.91</v>
      </c>
      <c r="C162" s="278">
        <v>60.860001</v>
      </c>
      <c r="D162" s="278">
        <v>56.560001</v>
      </c>
      <c r="E162" s="278">
        <v>60.529999</v>
      </c>
      <c r="F162" s="278">
        <v>54.181671</v>
      </c>
      <c r="G162" s="278">
        <v>8.288839E8</v>
      </c>
      <c r="H162" s="283" t="s">
        <v>256</v>
      </c>
      <c r="I162" s="278">
        <v>2.642188</v>
      </c>
      <c r="J162" s="278">
        <v>3.017813</v>
      </c>
      <c r="K162" s="278">
        <v>2.610625</v>
      </c>
      <c r="L162" s="278">
        <v>2.985313</v>
      </c>
      <c r="M162" s="278">
        <v>2.933453</v>
      </c>
      <c r="N162" s="278">
        <v>1.9026016E9</v>
      </c>
      <c r="O162" s="278"/>
      <c r="P162" s="254">
        <f>((P161+R161)*0.8)*D162/D161</f>
        <v>308867.1348</v>
      </c>
      <c r="Q162" s="254">
        <v>0.0</v>
      </c>
      <c r="R162" s="254">
        <f>((P161+R161)*0.2)-($S$8/12)</f>
        <v>72287.2397</v>
      </c>
      <c r="S162" s="254">
        <v>0.0</v>
      </c>
      <c r="T162" s="282"/>
      <c r="U162" s="270">
        <f t="shared" si="18"/>
        <v>0.8103465563</v>
      </c>
      <c r="V162" s="254"/>
      <c r="W162" s="254"/>
      <c r="X162" s="254">
        <f t="shared" si="19"/>
        <v>381154.3745</v>
      </c>
      <c r="Y162" s="258">
        <f t="shared" si="20"/>
        <v>0.3811543745</v>
      </c>
      <c r="Z162" s="334">
        <f t="shared" si="21"/>
        <v>381154.3745</v>
      </c>
      <c r="AA162" s="258">
        <f t="shared" si="22"/>
        <v>0.3811543745</v>
      </c>
      <c r="AB162" s="320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299"/>
      <c r="AM162" s="299"/>
      <c r="AN162" s="299"/>
      <c r="AO162" s="299"/>
      <c r="AP162" s="299"/>
      <c r="AQ162" s="299"/>
      <c r="AR162" s="299"/>
      <c r="AS162" s="299"/>
      <c r="AT162" s="299"/>
      <c r="AU162" s="299"/>
    </row>
    <row r="163" ht="19.5" customHeight="1">
      <c r="A163" s="276" t="s">
        <v>257</v>
      </c>
      <c r="B163" s="277">
        <v>60.880001</v>
      </c>
      <c r="C163" s="278">
        <v>64.959999</v>
      </c>
      <c r="D163" s="278">
        <v>60.66</v>
      </c>
      <c r="E163" s="278">
        <v>64.410004</v>
      </c>
      <c r="F163" s="278">
        <v>57.654736</v>
      </c>
      <c r="G163" s="278">
        <v>1.0186025E9</v>
      </c>
      <c r="H163" s="283" t="s">
        <v>257</v>
      </c>
      <c r="I163" s="278">
        <v>3.016563</v>
      </c>
      <c r="J163" s="278">
        <v>3.433438</v>
      </c>
      <c r="K163" s="278">
        <v>2.99875</v>
      </c>
      <c r="L163" s="278">
        <v>3.376563</v>
      </c>
      <c r="M163" s="278">
        <v>3.317907</v>
      </c>
      <c r="N163" s="278">
        <v>2.1716416E9</v>
      </c>
      <c r="O163" s="278"/>
      <c r="P163" s="254">
        <f t="shared" ref="P163:P173" si="121">P162*D163/D162</f>
        <v>331256.7197</v>
      </c>
      <c r="Q163" s="254">
        <v>0.0</v>
      </c>
      <c r="R163" s="254">
        <f t="shared" ref="R163:R173" si="122">R162-($S$8/12)</f>
        <v>70620.57303</v>
      </c>
      <c r="S163" s="254">
        <v>0.0</v>
      </c>
      <c r="T163" s="282"/>
      <c r="U163" s="270">
        <f t="shared" si="18"/>
        <v>0.8242732936</v>
      </c>
      <c r="V163" s="254"/>
      <c r="W163" s="254"/>
      <c r="X163" s="254">
        <f t="shared" si="19"/>
        <v>401877.2927</v>
      </c>
      <c r="Y163" s="258">
        <f t="shared" si="20"/>
        <v>0.4018772927</v>
      </c>
      <c r="Z163" s="334">
        <f t="shared" si="21"/>
        <v>401877.2927</v>
      </c>
      <c r="AA163" s="258">
        <f t="shared" si="22"/>
        <v>0.4018772927</v>
      </c>
      <c r="AB163" s="320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299"/>
      <c r="AM163" s="299"/>
      <c r="AN163" s="299"/>
      <c r="AO163" s="299"/>
      <c r="AP163" s="299"/>
      <c r="AQ163" s="299"/>
      <c r="AR163" s="299"/>
      <c r="AS163" s="299"/>
      <c r="AT163" s="299"/>
      <c r="AU163" s="299"/>
    </row>
    <row r="164" ht="19.5" customHeight="1">
      <c r="A164" s="276" t="s">
        <v>258</v>
      </c>
      <c r="B164" s="277">
        <v>64.650002</v>
      </c>
      <c r="C164" s="278">
        <v>68.510002</v>
      </c>
      <c r="D164" s="278">
        <v>63.23</v>
      </c>
      <c r="E164" s="278">
        <v>67.550003</v>
      </c>
      <c r="F164" s="278">
        <v>60.465412</v>
      </c>
      <c r="G164" s="278">
        <v>1.0700543E9</v>
      </c>
      <c r="H164" s="283" t="s">
        <v>258</v>
      </c>
      <c r="I164" s="278">
        <v>3.400625</v>
      </c>
      <c r="J164" s="278">
        <v>3.824688</v>
      </c>
      <c r="K164" s="278">
        <v>3.251875</v>
      </c>
      <c r="L164" s="278">
        <v>3.717188</v>
      </c>
      <c r="M164" s="278">
        <v>3.652614</v>
      </c>
      <c r="N164" s="278">
        <v>2.2573664E9</v>
      </c>
      <c r="O164" s="278"/>
      <c r="P164" s="254">
        <f t="shared" si="121"/>
        <v>345291.1702</v>
      </c>
      <c r="Q164" s="254">
        <v>0.0</v>
      </c>
      <c r="R164" s="254">
        <f t="shared" si="122"/>
        <v>68953.90637</v>
      </c>
      <c r="S164" s="254">
        <v>0.0</v>
      </c>
      <c r="T164" s="282"/>
      <c r="U164" s="270">
        <f t="shared" si="18"/>
        <v>0.8335432084</v>
      </c>
      <c r="V164" s="254"/>
      <c r="W164" s="254"/>
      <c r="X164" s="254">
        <f t="shared" si="19"/>
        <v>414245.0766</v>
      </c>
      <c r="Y164" s="258">
        <f t="shared" si="20"/>
        <v>0.4142450766</v>
      </c>
      <c r="Z164" s="334">
        <f t="shared" si="21"/>
        <v>414245.0766</v>
      </c>
      <c r="AA164" s="258">
        <f t="shared" si="22"/>
        <v>0.4142450766</v>
      </c>
      <c r="AB164" s="320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299"/>
      <c r="AM164" s="299"/>
      <c r="AN164" s="299"/>
      <c r="AO164" s="299"/>
      <c r="AP164" s="299"/>
      <c r="AQ164" s="299"/>
      <c r="AR164" s="299"/>
      <c r="AS164" s="299"/>
      <c r="AT164" s="299"/>
      <c r="AU164" s="299"/>
    </row>
    <row r="165" ht="19.5" customHeight="1">
      <c r="A165" s="276" t="s">
        <v>259</v>
      </c>
      <c r="B165" s="277">
        <v>67.480003</v>
      </c>
      <c r="C165" s="278">
        <v>68.550003</v>
      </c>
      <c r="D165" s="278">
        <v>64.449997</v>
      </c>
      <c r="E165" s="278">
        <v>66.760002</v>
      </c>
      <c r="F165" s="278">
        <v>59.859676</v>
      </c>
      <c r="G165" s="278">
        <v>1.0561849E9</v>
      </c>
      <c r="H165" s="283" t="s">
        <v>259</v>
      </c>
      <c r="I165" s="278">
        <v>3.70875</v>
      </c>
      <c r="J165" s="278">
        <v>3.8275</v>
      </c>
      <c r="K165" s="278">
        <v>3.377188</v>
      </c>
      <c r="L165" s="278">
        <v>3.621563</v>
      </c>
      <c r="M165" s="278">
        <v>3.55865</v>
      </c>
      <c r="N165" s="278">
        <v>2.2638368E9</v>
      </c>
      <c r="O165" s="278"/>
      <c r="P165" s="254">
        <f t="shared" si="121"/>
        <v>351953.4222</v>
      </c>
      <c r="Q165" s="254">
        <v>0.0</v>
      </c>
      <c r="R165" s="254">
        <f t="shared" si="122"/>
        <v>67287.2397</v>
      </c>
      <c r="S165" s="254">
        <v>0.0</v>
      </c>
      <c r="T165" s="282"/>
      <c r="U165" s="270">
        <f t="shared" si="18"/>
        <v>0.8395021146</v>
      </c>
      <c r="V165" s="254"/>
      <c r="W165" s="254"/>
      <c r="X165" s="254">
        <f t="shared" si="19"/>
        <v>419240.6619</v>
      </c>
      <c r="Y165" s="258">
        <f t="shared" si="20"/>
        <v>0.4192406619</v>
      </c>
      <c r="Z165" s="334">
        <f t="shared" si="21"/>
        <v>419240.6619</v>
      </c>
      <c r="AA165" s="258">
        <f t="shared" si="22"/>
        <v>0.4192406619</v>
      </c>
      <c r="AB165" s="320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299"/>
      <c r="AM165" s="299"/>
      <c r="AN165" s="299"/>
      <c r="AO165" s="299"/>
      <c r="AP165" s="299"/>
      <c r="AQ165" s="299"/>
      <c r="AR165" s="299"/>
      <c r="AS165" s="299"/>
      <c r="AT165" s="299"/>
      <c r="AU165" s="299"/>
    </row>
    <row r="166" ht="19.5" customHeight="1">
      <c r="A166" s="276" t="s">
        <v>260</v>
      </c>
      <c r="B166" s="277">
        <v>66.690002</v>
      </c>
      <c r="C166" s="278">
        <v>67.629997</v>
      </c>
      <c r="D166" s="278">
        <v>60.759998</v>
      </c>
      <c r="E166" s="278">
        <v>62.060001</v>
      </c>
      <c r="F166" s="278">
        <v>55.645493</v>
      </c>
      <c r="G166" s="278">
        <v>1.3003288E9</v>
      </c>
      <c r="H166" s="283" t="s">
        <v>260</v>
      </c>
      <c r="I166" s="278">
        <v>3.610938</v>
      </c>
      <c r="J166" s="278">
        <v>3.712813</v>
      </c>
      <c r="K166" s="278">
        <v>2.908125</v>
      </c>
      <c r="L166" s="278">
        <v>3.116875</v>
      </c>
      <c r="M166" s="278">
        <v>3.062729</v>
      </c>
      <c r="N166" s="278">
        <v>1.6379808E9</v>
      </c>
      <c r="O166" s="278"/>
      <c r="P166" s="254">
        <f t="shared" si="121"/>
        <v>331802.7963</v>
      </c>
      <c r="Q166" s="254">
        <v>0.0</v>
      </c>
      <c r="R166" s="254">
        <f t="shared" si="122"/>
        <v>65620.57303</v>
      </c>
      <c r="S166" s="254">
        <v>0.0</v>
      </c>
      <c r="T166" s="282"/>
      <c r="U166" s="270">
        <f t="shared" si="18"/>
        <v>0.8348849663</v>
      </c>
      <c r="V166" s="254"/>
      <c r="W166" s="254"/>
      <c r="X166" s="254">
        <f t="shared" si="19"/>
        <v>397423.3693</v>
      </c>
      <c r="Y166" s="258">
        <f t="shared" si="20"/>
        <v>0.3974233693</v>
      </c>
      <c r="Z166" s="334">
        <f t="shared" si="21"/>
        <v>397423.3693</v>
      </c>
      <c r="AA166" s="258">
        <f t="shared" si="22"/>
        <v>0.3974233693</v>
      </c>
      <c r="AB166" s="320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299"/>
      <c r="AM166" s="299"/>
      <c r="AN166" s="299"/>
      <c r="AO166" s="299"/>
      <c r="AP166" s="299"/>
      <c r="AQ166" s="299"/>
      <c r="AR166" s="299"/>
      <c r="AS166" s="299"/>
      <c r="AT166" s="299"/>
      <c r="AU166" s="299"/>
    </row>
    <row r="167" ht="19.5" customHeight="1">
      <c r="A167" s="276" t="s">
        <v>261</v>
      </c>
      <c r="B167" s="277">
        <v>60.939999</v>
      </c>
      <c r="C167" s="278">
        <v>64.57</v>
      </c>
      <c r="D167" s="278">
        <v>60.040001</v>
      </c>
      <c r="E167" s="278">
        <v>64.160004</v>
      </c>
      <c r="F167" s="278">
        <v>57.528454</v>
      </c>
      <c r="G167" s="278">
        <v>9.738152E8</v>
      </c>
      <c r="H167" s="283" t="s">
        <v>261</v>
      </c>
      <c r="I167" s="278">
        <v>3.0075</v>
      </c>
      <c r="J167" s="278">
        <v>3.379375</v>
      </c>
      <c r="K167" s="278">
        <v>2.91375</v>
      </c>
      <c r="L167" s="278">
        <v>3.3275</v>
      </c>
      <c r="M167" s="278">
        <v>3.269695</v>
      </c>
      <c r="N167" s="278">
        <v>1.1723376E9</v>
      </c>
      <c r="O167" s="278"/>
      <c r="P167" s="254">
        <f t="shared" si="121"/>
        <v>327870.9822</v>
      </c>
      <c r="Q167" s="254">
        <v>0.0</v>
      </c>
      <c r="R167" s="254">
        <f t="shared" si="122"/>
        <v>63953.90637</v>
      </c>
      <c r="S167" s="254">
        <v>0.0</v>
      </c>
      <c r="T167" s="282"/>
      <c r="U167" s="270">
        <f t="shared" si="18"/>
        <v>0.8367793669</v>
      </c>
      <c r="V167" s="254"/>
      <c r="W167" s="254"/>
      <c r="X167" s="254">
        <f t="shared" si="19"/>
        <v>391824.8886</v>
      </c>
      <c r="Y167" s="258">
        <f t="shared" si="20"/>
        <v>0.3918248886</v>
      </c>
      <c r="Z167" s="334">
        <f t="shared" si="21"/>
        <v>391824.8886</v>
      </c>
      <c r="AA167" s="258">
        <f t="shared" si="22"/>
        <v>0.3918248886</v>
      </c>
      <c r="AB167" s="320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299"/>
      <c r="AM167" s="299"/>
      <c r="AN167" s="299"/>
      <c r="AO167" s="299"/>
      <c r="AP167" s="299"/>
      <c r="AQ167" s="299"/>
      <c r="AR167" s="299"/>
      <c r="AS167" s="299"/>
      <c r="AT167" s="299"/>
      <c r="AU167" s="299"/>
    </row>
    <row r="168" ht="19.5" customHeight="1">
      <c r="A168" s="276" t="s">
        <v>262</v>
      </c>
      <c r="B168" s="277">
        <v>64.25</v>
      </c>
      <c r="C168" s="278">
        <v>65.309998</v>
      </c>
      <c r="D168" s="278">
        <v>61.860001</v>
      </c>
      <c r="E168" s="278">
        <v>64.800003</v>
      </c>
      <c r="F168" s="278">
        <v>58.235828</v>
      </c>
      <c r="G168" s="278">
        <v>8.608051E8</v>
      </c>
      <c r="H168" s="283" t="s">
        <v>262</v>
      </c>
      <c r="I168" s="278">
        <v>3.3375</v>
      </c>
      <c r="J168" s="278">
        <v>3.443125</v>
      </c>
      <c r="K168" s="278">
        <v>3.091875</v>
      </c>
      <c r="L168" s="278">
        <v>3.381875</v>
      </c>
      <c r="M168" s="278">
        <v>3.323126</v>
      </c>
      <c r="N168" s="278">
        <v>1.2018048E9</v>
      </c>
      <c r="O168" s="278"/>
      <c r="P168" s="254">
        <f t="shared" si="121"/>
        <v>337809.7759</v>
      </c>
      <c r="Q168" s="254">
        <v>0.0</v>
      </c>
      <c r="R168" s="254">
        <f t="shared" si="122"/>
        <v>62287.2397</v>
      </c>
      <c r="S168" s="254">
        <v>0.0</v>
      </c>
      <c r="T168" s="282"/>
      <c r="U168" s="270">
        <f t="shared" si="18"/>
        <v>0.8443196593</v>
      </c>
      <c r="V168" s="254"/>
      <c r="W168" s="254"/>
      <c r="X168" s="254">
        <f t="shared" si="19"/>
        <v>400097.0157</v>
      </c>
      <c r="Y168" s="258">
        <f t="shared" si="20"/>
        <v>0.4000970157</v>
      </c>
      <c r="Z168" s="334">
        <f t="shared" si="21"/>
        <v>400097.0157</v>
      </c>
      <c r="AA168" s="258">
        <f t="shared" si="22"/>
        <v>0.4000970157</v>
      </c>
      <c r="AB168" s="320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299"/>
      <c r="AM168" s="299"/>
      <c r="AN168" s="299"/>
      <c r="AO168" s="299"/>
      <c r="AP168" s="299"/>
      <c r="AQ168" s="299"/>
      <c r="AR168" s="299"/>
      <c r="AS168" s="299"/>
      <c r="AT168" s="299"/>
      <c r="AU168" s="299"/>
    </row>
    <row r="169" ht="19.5" customHeight="1">
      <c r="A169" s="276" t="s">
        <v>263</v>
      </c>
      <c r="B169" s="277">
        <v>65.260002</v>
      </c>
      <c r="C169" s="278">
        <v>68.879997</v>
      </c>
      <c r="D169" s="278">
        <v>63.91</v>
      </c>
      <c r="E169" s="278">
        <v>68.160004</v>
      </c>
      <c r="F169" s="278">
        <v>61.255489</v>
      </c>
      <c r="G169" s="278">
        <v>6.798662E8</v>
      </c>
      <c r="H169" s="283" t="s">
        <v>263</v>
      </c>
      <c r="I169" s="278">
        <v>3.43375</v>
      </c>
      <c r="J169" s="278">
        <v>3.820625</v>
      </c>
      <c r="K169" s="278">
        <v>3.293125</v>
      </c>
      <c r="L169" s="278">
        <v>3.741875</v>
      </c>
      <c r="M169" s="278">
        <v>3.676871</v>
      </c>
      <c r="N169" s="278">
        <v>9.327584E8</v>
      </c>
      <c r="O169" s="278"/>
      <c r="P169" s="254">
        <f t="shared" si="121"/>
        <v>349004.5657</v>
      </c>
      <c r="Q169" s="254">
        <v>0.0</v>
      </c>
      <c r="R169" s="254">
        <f t="shared" si="122"/>
        <v>60620.57303</v>
      </c>
      <c r="S169" s="254">
        <v>0.0</v>
      </c>
      <c r="T169" s="282"/>
      <c r="U169" s="270">
        <f t="shared" si="18"/>
        <v>0.8520096368</v>
      </c>
      <c r="V169" s="254"/>
      <c r="W169" s="254"/>
      <c r="X169" s="254">
        <f t="shared" si="19"/>
        <v>409625.1387</v>
      </c>
      <c r="Y169" s="258">
        <f t="shared" si="20"/>
        <v>0.4096251387</v>
      </c>
      <c r="Z169" s="334">
        <f t="shared" si="21"/>
        <v>409625.1387</v>
      </c>
      <c r="AA169" s="258">
        <f t="shared" si="22"/>
        <v>0.4096251387</v>
      </c>
      <c r="AB169" s="320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299"/>
      <c r="AM169" s="299"/>
      <c r="AN169" s="299"/>
      <c r="AO169" s="299"/>
      <c r="AP169" s="299"/>
      <c r="AQ169" s="299"/>
      <c r="AR169" s="299"/>
      <c r="AS169" s="299"/>
      <c r="AT169" s="299"/>
      <c r="AU169" s="299"/>
    </row>
    <row r="170" ht="19.5" customHeight="1">
      <c r="A170" s="276" t="s">
        <v>264</v>
      </c>
      <c r="B170" s="277">
        <v>68.029999</v>
      </c>
      <c r="C170" s="278">
        <v>70.580002</v>
      </c>
      <c r="D170" s="278">
        <v>67.419998</v>
      </c>
      <c r="E170" s="278">
        <v>68.57</v>
      </c>
      <c r="F170" s="278">
        <v>61.623928</v>
      </c>
      <c r="G170" s="278">
        <v>6.395219E8</v>
      </c>
      <c r="H170" s="283" t="s">
        <v>264</v>
      </c>
      <c r="I170" s="278">
        <v>3.729375</v>
      </c>
      <c r="J170" s="278">
        <v>4.0225</v>
      </c>
      <c r="K170" s="278">
        <v>3.65875</v>
      </c>
      <c r="L170" s="278">
        <v>3.801875</v>
      </c>
      <c r="M170" s="278">
        <v>3.735829</v>
      </c>
      <c r="N170" s="278">
        <v>6.999328E8</v>
      </c>
      <c r="O170" s="278"/>
      <c r="P170" s="254">
        <f t="shared" si="121"/>
        <v>368172.2284</v>
      </c>
      <c r="Q170" s="254">
        <v>0.0</v>
      </c>
      <c r="R170" s="254">
        <f t="shared" si="122"/>
        <v>58953.90637</v>
      </c>
      <c r="S170" s="254">
        <v>0.0</v>
      </c>
      <c r="T170" s="282"/>
      <c r="U170" s="270">
        <f t="shared" si="18"/>
        <v>0.8619754176</v>
      </c>
      <c r="V170" s="254"/>
      <c r="W170" s="254"/>
      <c r="X170" s="254">
        <f t="shared" si="19"/>
        <v>427126.1348</v>
      </c>
      <c r="Y170" s="258">
        <f t="shared" si="20"/>
        <v>0.4271261348</v>
      </c>
      <c r="Z170" s="334">
        <f t="shared" si="21"/>
        <v>427126.1348</v>
      </c>
      <c r="AA170" s="258">
        <f t="shared" si="22"/>
        <v>0.4271261348</v>
      </c>
      <c r="AB170" s="320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299"/>
      <c r="AM170" s="299"/>
      <c r="AN170" s="299"/>
      <c r="AO170" s="299"/>
      <c r="AP170" s="299"/>
      <c r="AQ170" s="299"/>
      <c r="AR170" s="299"/>
      <c r="AS170" s="299"/>
      <c r="AT170" s="299"/>
      <c r="AU170" s="299"/>
    </row>
    <row r="171" ht="19.5" customHeight="1">
      <c r="A171" s="276" t="s">
        <v>265</v>
      </c>
      <c r="B171" s="277">
        <v>68.900002</v>
      </c>
      <c r="C171" s="278">
        <v>69.800003</v>
      </c>
      <c r="D171" s="278">
        <v>64.650002</v>
      </c>
      <c r="E171" s="278">
        <v>64.949997</v>
      </c>
      <c r="F171" s="278">
        <v>58.537086</v>
      </c>
      <c r="G171" s="278">
        <v>8.631242E8</v>
      </c>
      <c r="H171" s="283" t="s">
        <v>265</v>
      </c>
      <c r="I171" s="278">
        <v>3.8375</v>
      </c>
      <c r="J171" s="278">
        <v>3.93375</v>
      </c>
      <c r="K171" s="278">
        <v>3.369375</v>
      </c>
      <c r="L171" s="278">
        <v>3.398125</v>
      </c>
      <c r="M171" s="278">
        <v>3.339093</v>
      </c>
      <c r="N171" s="278">
        <v>1.0152896E9</v>
      </c>
      <c r="O171" s="278"/>
      <c r="P171" s="254">
        <f t="shared" si="121"/>
        <v>353045.6246</v>
      </c>
      <c r="Q171" s="254">
        <v>0.0</v>
      </c>
      <c r="R171" s="254">
        <f t="shared" si="122"/>
        <v>57287.2397</v>
      </c>
      <c r="S171" s="254">
        <v>0.0</v>
      </c>
      <c r="T171" s="282"/>
      <c r="U171" s="270">
        <f t="shared" si="18"/>
        <v>0.8603883708</v>
      </c>
      <c r="V171" s="254"/>
      <c r="W171" s="254"/>
      <c r="X171" s="254">
        <f t="shared" si="19"/>
        <v>410332.8643</v>
      </c>
      <c r="Y171" s="258">
        <f t="shared" si="20"/>
        <v>0.4103328643</v>
      </c>
      <c r="Z171" s="334">
        <f t="shared" si="21"/>
        <v>410332.8643</v>
      </c>
      <c r="AA171" s="258">
        <f t="shared" si="22"/>
        <v>0.4103328643</v>
      </c>
      <c r="AB171" s="320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299"/>
      <c r="AM171" s="299"/>
      <c r="AN171" s="299"/>
      <c r="AO171" s="299"/>
      <c r="AP171" s="299"/>
      <c r="AQ171" s="299"/>
      <c r="AR171" s="299"/>
      <c r="AS171" s="299"/>
      <c r="AT171" s="299"/>
      <c r="AU171" s="299"/>
    </row>
    <row r="172" ht="19.5" customHeight="1">
      <c r="A172" s="276" t="s">
        <v>266</v>
      </c>
      <c r="B172" s="277">
        <v>65.360001</v>
      </c>
      <c r="C172" s="278">
        <v>66.209999</v>
      </c>
      <c r="D172" s="278">
        <v>61.310001</v>
      </c>
      <c r="E172" s="278">
        <v>65.800003</v>
      </c>
      <c r="F172" s="278">
        <v>59.303185</v>
      </c>
      <c r="G172" s="278">
        <v>9.017839E8</v>
      </c>
      <c r="H172" s="283" t="s">
        <v>266</v>
      </c>
      <c r="I172" s="278">
        <v>3.439375</v>
      </c>
      <c r="J172" s="278">
        <v>3.53125</v>
      </c>
      <c r="K172" s="278">
        <v>3.02125</v>
      </c>
      <c r="L172" s="278">
        <v>3.48</v>
      </c>
      <c r="M172" s="278">
        <v>3.419546</v>
      </c>
      <c r="N172" s="278">
        <v>1.1633408E9</v>
      </c>
      <c r="O172" s="278"/>
      <c r="P172" s="254">
        <f t="shared" si="121"/>
        <v>334806.2943</v>
      </c>
      <c r="Q172" s="254">
        <v>0.0</v>
      </c>
      <c r="R172" s="254">
        <f t="shared" si="122"/>
        <v>55620.57303</v>
      </c>
      <c r="S172" s="254">
        <v>0.0</v>
      </c>
      <c r="T172" s="282"/>
      <c r="U172" s="270">
        <f t="shared" si="18"/>
        <v>0.8575390741</v>
      </c>
      <c r="V172" s="254"/>
      <c r="W172" s="254"/>
      <c r="X172" s="254">
        <f t="shared" si="19"/>
        <v>390426.8674</v>
      </c>
      <c r="Y172" s="258">
        <f t="shared" si="20"/>
        <v>0.3904268674</v>
      </c>
      <c r="Z172" s="334">
        <f t="shared" si="21"/>
        <v>390426.8674</v>
      </c>
      <c r="AA172" s="258">
        <f t="shared" si="22"/>
        <v>0.3904268674</v>
      </c>
      <c r="AB172" s="320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299"/>
      <c r="AR172" s="299"/>
      <c r="AS172" s="299"/>
      <c r="AT172" s="299"/>
      <c r="AU172" s="299"/>
    </row>
    <row r="173" ht="19.5" customHeight="1">
      <c r="A173" s="276" t="s">
        <v>267</v>
      </c>
      <c r="B173" s="337">
        <v>66.309998</v>
      </c>
      <c r="C173" s="338">
        <v>66.760002</v>
      </c>
      <c r="D173" s="338">
        <v>63.580002</v>
      </c>
      <c r="E173" s="338">
        <v>65.129997</v>
      </c>
      <c r="F173" s="338">
        <v>58.699341</v>
      </c>
      <c r="G173" s="338">
        <v>8.15856E8</v>
      </c>
      <c r="H173" s="340" t="s">
        <v>267</v>
      </c>
      <c r="I173" s="338">
        <v>3.5325</v>
      </c>
      <c r="J173" s="338">
        <v>3.575</v>
      </c>
      <c r="K173" s="338">
        <v>3.271875</v>
      </c>
      <c r="L173" s="338">
        <v>3.425625</v>
      </c>
      <c r="M173" s="338">
        <v>3.366116</v>
      </c>
      <c r="N173" s="338">
        <v>9.62888E8</v>
      </c>
      <c r="O173" s="338"/>
      <c r="P173" s="254">
        <f t="shared" si="121"/>
        <v>347202.4876</v>
      </c>
      <c r="Q173" s="254">
        <v>0.0</v>
      </c>
      <c r="R173" s="254">
        <f t="shared" si="122"/>
        <v>53953.90637</v>
      </c>
      <c r="S173" s="254">
        <v>0.0</v>
      </c>
      <c r="T173" s="339">
        <f>(P173-P161)/P161</f>
        <v>0.1080187634</v>
      </c>
      <c r="U173" s="270">
        <f t="shared" si="18"/>
        <v>0.8655040598</v>
      </c>
      <c r="V173" s="254"/>
      <c r="W173" s="254"/>
      <c r="X173" s="254">
        <f t="shared" si="19"/>
        <v>401156.394</v>
      </c>
      <c r="Y173" s="258">
        <f t="shared" si="20"/>
        <v>0.401156394</v>
      </c>
      <c r="Z173" s="334">
        <f t="shared" si="21"/>
        <v>401156.394</v>
      </c>
      <c r="AA173" s="258">
        <f t="shared" si="22"/>
        <v>0.401156394</v>
      </c>
      <c r="AB173" s="320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299"/>
      <c r="AR173" s="299"/>
      <c r="AS173" s="299"/>
      <c r="AT173" s="299"/>
      <c r="AU173" s="299"/>
    </row>
    <row r="174" ht="19.5" customHeight="1">
      <c r="A174" s="276" t="s">
        <v>268</v>
      </c>
      <c r="B174" s="277">
        <v>66.730003</v>
      </c>
      <c r="C174" s="278">
        <v>67.790001</v>
      </c>
      <c r="D174" s="278">
        <v>66.169998</v>
      </c>
      <c r="E174" s="278">
        <v>66.870003</v>
      </c>
      <c r="F174" s="278">
        <v>60.603191</v>
      </c>
      <c r="G174" s="278">
        <v>7.418367E8</v>
      </c>
      <c r="H174" s="283" t="s">
        <v>268</v>
      </c>
      <c r="I174" s="278">
        <v>3.596875</v>
      </c>
      <c r="J174" s="278">
        <v>3.71</v>
      </c>
      <c r="K174" s="278">
        <v>3.53875</v>
      </c>
      <c r="L174" s="278">
        <v>3.6075</v>
      </c>
      <c r="M174" s="278">
        <v>3.550136</v>
      </c>
      <c r="N174" s="278">
        <v>8.87544E8</v>
      </c>
      <c r="O174" s="278"/>
      <c r="P174" s="254">
        <f>((P173+R173)*0.8)*D174/D173</f>
        <v>333998.3259</v>
      </c>
      <c r="Q174" s="254">
        <v>0.0</v>
      </c>
      <c r="R174" s="254">
        <f>((P173+R173)*0.2)-($S$8/12)</f>
        <v>78564.61213</v>
      </c>
      <c r="S174" s="254">
        <v>0.0</v>
      </c>
      <c r="T174" s="282"/>
      <c r="U174" s="270">
        <f t="shared" si="18"/>
        <v>0.8095693896</v>
      </c>
      <c r="V174" s="254"/>
      <c r="W174" s="254"/>
      <c r="X174" s="254">
        <f t="shared" si="19"/>
        <v>412562.938</v>
      </c>
      <c r="Y174" s="258">
        <f t="shared" si="20"/>
        <v>0.412562938</v>
      </c>
      <c r="Z174" s="334">
        <f t="shared" si="21"/>
        <v>412562.938</v>
      </c>
      <c r="AA174" s="258">
        <f t="shared" si="22"/>
        <v>0.412562938</v>
      </c>
      <c r="AB174" s="320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299"/>
      <c r="AR174" s="299"/>
      <c r="AS174" s="299"/>
      <c r="AT174" s="299"/>
      <c r="AU174" s="299"/>
    </row>
    <row r="175" ht="19.5" customHeight="1">
      <c r="A175" s="276" t="s">
        <v>269</v>
      </c>
      <c r="B175" s="277">
        <v>67.339996</v>
      </c>
      <c r="C175" s="278">
        <v>68.260002</v>
      </c>
      <c r="D175" s="278">
        <v>65.959999</v>
      </c>
      <c r="E175" s="278">
        <v>67.099998</v>
      </c>
      <c r="F175" s="278">
        <v>60.811634</v>
      </c>
      <c r="G175" s="278">
        <v>6.565621E8</v>
      </c>
      <c r="H175" s="283" t="s">
        <v>269</v>
      </c>
      <c r="I175" s="278">
        <v>3.66</v>
      </c>
      <c r="J175" s="278">
        <v>3.754375</v>
      </c>
      <c r="K175" s="278">
        <v>3.504375</v>
      </c>
      <c r="L175" s="278">
        <v>3.625</v>
      </c>
      <c r="M175" s="278">
        <v>3.567357</v>
      </c>
      <c r="N175" s="278">
        <v>7.831952E8</v>
      </c>
      <c r="O175" s="278"/>
      <c r="P175" s="254">
        <f t="shared" ref="P175:P185" si="123">P174*D175/D174</f>
        <v>332938.3393</v>
      </c>
      <c r="Q175" s="254">
        <v>0.0</v>
      </c>
      <c r="R175" s="254">
        <f t="shared" ref="R175:R185" si="124">R174-($S$8/12)</f>
        <v>76897.94546</v>
      </c>
      <c r="S175" s="254">
        <v>0.0</v>
      </c>
      <c r="T175" s="282"/>
      <c r="U175" s="270">
        <f t="shared" si="18"/>
        <v>0.8123691134</v>
      </c>
      <c r="V175" s="254"/>
      <c r="W175" s="254"/>
      <c r="X175" s="254">
        <f t="shared" si="19"/>
        <v>409836.2847</v>
      </c>
      <c r="Y175" s="258">
        <f t="shared" si="20"/>
        <v>0.4098362847</v>
      </c>
      <c r="Z175" s="334">
        <f t="shared" si="21"/>
        <v>409836.2847</v>
      </c>
      <c r="AA175" s="258">
        <f t="shared" si="22"/>
        <v>0.4098362847</v>
      </c>
      <c r="AB175" s="320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299"/>
      <c r="AM175" s="299"/>
      <c r="AN175" s="299"/>
      <c r="AO175" s="299"/>
      <c r="AP175" s="299"/>
      <c r="AQ175" s="299"/>
      <c r="AR175" s="299"/>
      <c r="AS175" s="299"/>
      <c r="AT175" s="299"/>
      <c r="AU175" s="299"/>
    </row>
    <row r="176" ht="19.5" customHeight="1">
      <c r="A176" s="276" t="s">
        <v>270</v>
      </c>
      <c r="B176" s="277">
        <v>66.870003</v>
      </c>
      <c r="C176" s="278">
        <v>69.059998</v>
      </c>
      <c r="D176" s="278">
        <v>66.540001</v>
      </c>
      <c r="E176" s="278">
        <v>68.970001</v>
      </c>
      <c r="F176" s="278">
        <v>62.506378</v>
      </c>
      <c r="G176" s="278">
        <v>5.579793E8</v>
      </c>
      <c r="H176" s="283" t="s">
        <v>270</v>
      </c>
      <c r="I176" s="278">
        <v>3.600625</v>
      </c>
      <c r="J176" s="278">
        <v>3.843125</v>
      </c>
      <c r="K176" s="278">
        <v>3.565</v>
      </c>
      <c r="L176" s="278">
        <v>3.836875</v>
      </c>
      <c r="M176" s="278">
        <v>3.775863</v>
      </c>
      <c r="N176" s="278">
        <v>6.32136E8</v>
      </c>
      <c r="O176" s="278"/>
      <c r="P176" s="254">
        <f t="shared" si="123"/>
        <v>335865.9455</v>
      </c>
      <c r="Q176" s="254">
        <v>0.0</v>
      </c>
      <c r="R176" s="254">
        <f t="shared" si="124"/>
        <v>75231.27879</v>
      </c>
      <c r="S176" s="254">
        <v>0.0</v>
      </c>
      <c r="T176" s="282"/>
      <c r="U176" s="270">
        <f t="shared" si="18"/>
        <v>0.816998816</v>
      </c>
      <c r="V176" s="254"/>
      <c r="W176" s="254"/>
      <c r="X176" s="254">
        <f t="shared" si="19"/>
        <v>411097.2243</v>
      </c>
      <c r="Y176" s="258">
        <f t="shared" si="20"/>
        <v>0.4110972243</v>
      </c>
      <c r="Z176" s="334">
        <f t="shared" si="21"/>
        <v>411097.2243</v>
      </c>
      <c r="AA176" s="258">
        <f t="shared" si="22"/>
        <v>0.4110972243</v>
      </c>
      <c r="AB176" s="320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299"/>
      <c r="AM176" s="299"/>
      <c r="AN176" s="299"/>
      <c r="AO176" s="299"/>
      <c r="AP176" s="299"/>
      <c r="AQ176" s="299"/>
      <c r="AR176" s="299"/>
      <c r="AS176" s="299"/>
      <c r="AT176" s="299"/>
      <c r="AU176" s="299"/>
    </row>
    <row r="177" ht="19.5" customHeight="1">
      <c r="A177" s="276" t="s">
        <v>271</v>
      </c>
      <c r="B177" s="277">
        <v>69.019997</v>
      </c>
      <c r="C177" s="278">
        <v>70.730003</v>
      </c>
      <c r="D177" s="278">
        <v>66.879997</v>
      </c>
      <c r="E177" s="278">
        <v>70.720001</v>
      </c>
      <c r="F177" s="278">
        <v>64.2407</v>
      </c>
      <c r="G177" s="278">
        <v>8.355377E8</v>
      </c>
      <c r="H177" s="283" t="s">
        <v>271</v>
      </c>
      <c r="I177" s="278">
        <v>3.84</v>
      </c>
      <c r="J177" s="278">
        <v>4.019375</v>
      </c>
      <c r="K177" s="278">
        <v>3.59625</v>
      </c>
      <c r="L177" s="278">
        <v>4.015625</v>
      </c>
      <c r="M177" s="278">
        <v>3.960384</v>
      </c>
      <c r="N177" s="278">
        <v>8.536224E8</v>
      </c>
      <c r="O177" s="278"/>
      <c r="P177" s="254">
        <f t="shared" si="123"/>
        <v>337582.1023</v>
      </c>
      <c r="Q177" s="254">
        <v>0.0</v>
      </c>
      <c r="R177" s="254">
        <f t="shared" si="124"/>
        <v>73564.61213</v>
      </c>
      <c r="S177" s="254">
        <v>0.0</v>
      </c>
      <c r="T177" s="282"/>
      <c r="U177" s="270">
        <f t="shared" si="18"/>
        <v>0.821074547</v>
      </c>
      <c r="V177" s="254"/>
      <c r="W177" s="254"/>
      <c r="X177" s="254">
        <f t="shared" si="19"/>
        <v>411146.7144</v>
      </c>
      <c r="Y177" s="258">
        <f t="shared" si="20"/>
        <v>0.4111467144</v>
      </c>
      <c r="Z177" s="334">
        <f t="shared" si="21"/>
        <v>411146.7144</v>
      </c>
      <c r="AA177" s="258">
        <f t="shared" si="22"/>
        <v>0.4111467144</v>
      </c>
      <c r="AB177" s="320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299"/>
      <c r="AM177" s="299"/>
      <c r="AN177" s="299"/>
      <c r="AO177" s="299"/>
      <c r="AP177" s="299"/>
      <c r="AQ177" s="299"/>
      <c r="AR177" s="299"/>
      <c r="AS177" s="299"/>
      <c r="AT177" s="299"/>
      <c r="AU177" s="299"/>
    </row>
    <row r="178" ht="19.5" customHeight="1">
      <c r="A178" s="276" t="s">
        <v>272</v>
      </c>
      <c r="B178" s="277">
        <v>70.739998</v>
      </c>
      <c r="C178" s="278">
        <v>74.949997</v>
      </c>
      <c r="D178" s="278">
        <v>70.25</v>
      </c>
      <c r="E178" s="278">
        <v>73.25</v>
      </c>
      <c r="F178" s="278">
        <v>66.538933</v>
      </c>
      <c r="G178" s="278">
        <v>6.804142E8</v>
      </c>
      <c r="H178" s="283" t="s">
        <v>272</v>
      </c>
      <c r="I178" s="278">
        <v>4.019375</v>
      </c>
      <c r="J178" s="278">
        <v>4.5075</v>
      </c>
      <c r="K178" s="278">
        <v>3.965</v>
      </c>
      <c r="L178" s="278">
        <v>4.30125</v>
      </c>
      <c r="M178" s="278">
        <v>4.242079</v>
      </c>
      <c r="N178" s="278">
        <v>7.738592E8</v>
      </c>
      <c r="O178" s="278"/>
      <c r="P178" s="254">
        <f t="shared" si="123"/>
        <v>354592.4604</v>
      </c>
      <c r="Q178" s="254">
        <v>0.0</v>
      </c>
      <c r="R178" s="254">
        <f t="shared" si="124"/>
        <v>71897.94546</v>
      </c>
      <c r="S178" s="254">
        <v>0.0</v>
      </c>
      <c r="T178" s="282"/>
      <c r="U178" s="270">
        <f t="shared" si="18"/>
        <v>0.8314195478</v>
      </c>
      <c r="V178" s="254"/>
      <c r="W178" s="254"/>
      <c r="X178" s="254">
        <f t="shared" si="19"/>
        <v>426490.4059</v>
      </c>
      <c r="Y178" s="258">
        <f t="shared" si="20"/>
        <v>0.4264904059</v>
      </c>
      <c r="Z178" s="334">
        <f t="shared" si="21"/>
        <v>426490.4059</v>
      </c>
      <c r="AA178" s="258">
        <f t="shared" si="22"/>
        <v>0.4264904059</v>
      </c>
      <c r="AB178" s="320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299"/>
      <c r="AM178" s="299"/>
      <c r="AN178" s="299"/>
      <c r="AO178" s="299"/>
      <c r="AP178" s="299"/>
      <c r="AQ178" s="299"/>
      <c r="AR178" s="299"/>
      <c r="AS178" s="299"/>
      <c r="AT178" s="299"/>
      <c r="AU178" s="299"/>
    </row>
    <row r="179" ht="19.5" customHeight="1">
      <c r="A179" s="276" t="s">
        <v>273</v>
      </c>
      <c r="B179" s="277">
        <v>73.260002</v>
      </c>
      <c r="C179" s="278">
        <v>73.82</v>
      </c>
      <c r="D179" s="278">
        <v>69.150002</v>
      </c>
      <c r="E179" s="278">
        <v>71.269997</v>
      </c>
      <c r="F179" s="278">
        <v>64.740334</v>
      </c>
      <c r="G179" s="278">
        <v>7.485616E8</v>
      </c>
      <c r="H179" s="283" t="s">
        <v>273</v>
      </c>
      <c r="I179" s="278">
        <v>4.30875</v>
      </c>
      <c r="J179" s="278">
        <v>4.37</v>
      </c>
      <c r="K179" s="278">
        <v>3.84875</v>
      </c>
      <c r="L179" s="278">
        <v>4.07875</v>
      </c>
      <c r="M179" s="278">
        <v>4.022641</v>
      </c>
      <c r="N179" s="278">
        <v>8.854848E8</v>
      </c>
      <c r="O179" s="278"/>
      <c r="P179" s="254">
        <f t="shared" si="123"/>
        <v>349040.133</v>
      </c>
      <c r="Q179" s="254">
        <v>0.0</v>
      </c>
      <c r="R179" s="254">
        <f t="shared" si="124"/>
        <v>70231.27879</v>
      </c>
      <c r="S179" s="254">
        <v>0.0</v>
      </c>
      <c r="T179" s="282"/>
      <c r="U179" s="270">
        <f t="shared" si="18"/>
        <v>0.8324920879</v>
      </c>
      <c r="V179" s="254"/>
      <c r="W179" s="254"/>
      <c r="X179" s="254">
        <f t="shared" si="19"/>
        <v>419271.4118</v>
      </c>
      <c r="Y179" s="258">
        <f t="shared" si="20"/>
        <v>0.4192714118</v>
      </c>
      <c r="Z179" s="334">
        <f t="shared" si="21"/>
        <v>419271.4118</v>
      </c>
      <c r="AA179" s="258">
        <f t="shared" si="22"/>
        <v>0.4192714118</v>
      </c>
      <c r="AB179" s="320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299"/>
      <c r="AU179" s="299"/>
    </row>
    <row r="180" ht="19.5" customHeight="1">
      <c r="A180" s="276" t="s">
        <v>274</v>
      </c>
      <c r="B180" s="277">
        <v>71.75</v>
      </c>
      <c r="C180" s="278">
        <v>76.209999</v>
      </c>
      <c r="D180" s="278">
        <v>71.349998</v>
      </c>
      <c r="E180" s="278">
        <v>75.769997</v>
      </c>
      <c r="F180" s="278">
        <v>69.045784</v>
      </c>
      <c r="G180" s="278">
        <v>5.816957E8</v>
      </c>
      <c r="H180" s="283" t="s">
        <v>274</v>
      </c>
      <c r="I180" s="278">
        <v>4.141875</v>
      </c>
      <c r="J180" s="278">
        <v>4.66375</v>
      </c>
      <c r="K180" s="278">
        <v>4.09625</v>
      </c>
      <c r="L180" s="278">
        <v>4.61125</v>
      </c>
      <c r="M180" s="278">
        <v>4.547815</v>
      </c>
      <c r="N180" s="278">
        <v>5.136864E8</v>
      </c>
      <c r="O180" s="278"/>
      <c r="P180" s="254">
        <f t="shared" si="123"/>
        <v>360144.7878</v>
      </c>
      <c r="Q180" s="254">
        <v>0.0</v>
      </c>
      <c r="R180" s="254">
        <f t="shared" si="124"/>
        <v>68564.61213</v>
      </c>
      <c r="S180" s="254">
        <v>0.0</v>
      </c>
      <c r="T180" s="282"/>
      <c r="U180" s="270">
        <f t="shared" si="18"/>
        <v>0.8400673926</v>
      </c>
      <c r="V180" s="254"/>
      <c r="W180" s="254"/>
      <c r="X180" s="254">
        <f t="shared" si="19"/>
        <v>428709.3999</v>
      </c>
      <c r="Y180" s="258">
        <f t="shared" si="20"/>
        <v>0.4287093999</v>
      </c>
      <c r="Z180" s="334">
        <f t="shared" si="21"/>
        <v>428709.3999</v>
      </c>
      <c r="AA180" s="258">
        <f t="shared" si="22"/>
        <v>0.4287093999</v>
      </c>
      <c r="AB180" s="320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299"/>
      <c r="AM180" s="299"/>
      <c r="AN180" s="299"/>
      <c r="AO180" s="299"/>
      <c r="AP180" s="299"/>
      <c r="AQ180" s="299"/>
      <c r="AR180" s="299"/>
      <c r="AS180" s="299"/>
      <c r="AT180" s="299"/>
      <c r="AU180" s="299"/>
    </row>
    <row r="181" ht="19.5" customHeight="1">
      <c r="A181" s="276" t="s">
        <v>275</v>
      </c>
      <c r="B181" s="277">
        <v>76.290001</v>
      </c>
      <c r="C181" s="278">
        <v>77.279999</v>
      </c>
      <c r="D181" s="278">
        <v>74.959999</v>
      </c>
      <c r="E181" s="278">
        <v>75.470001</v>
      </c>
      <c r="F181" s="278">
        <v>68.772423</v>
      </c>
      <c r="G181" s="278">
        <v>5.292455E8</v>
      </c>
      <c r="H181" s="283" t="s">
        <v>275</v>
      </c>
      <c r="I181" s="278">
        <v>4.674375</v>
      </c>
      <c r="J181" s="278">
        <v>4.793125</v>
      </c>
      <c r="K181" s="278">
        <v>4.505</v>
      </c>
      <c r="L181" s="278">
        <v>4.563125</v>
      </c>
      <c r="M181" s="278">
        <v>4.500352</v>
      </c>
      <c r="N181" s="278">
        <v>6.56376E8</v>
      </c>
      <c r="O181" s="278"/>
      <c r="P181" s="254">
        <f t="shared" si="123"/>
        <v>378366.5548</v>
      </c>
      <c r="Q181" s="254">
        <v>0.0</v>
      </c>
      <c r="R181" s="254">
        <f t="shared" si="124"/>
        <v>66897.94546</v>
      </c>
      <c r="S181" s="254">
        <v>0.0</v>
      </c>
      <c r="T181" s="282"/>
      <c r="U181" s="270">
        <f t="shared" si="18"/>
        <v>0.8497568402</v>
      </c>
      <c r="V181" s="254"/>
      <c r="W181" s="254"/>
      <c r="X181" s="254">
        <f t="shared" si="19"/>
        <v>445264.5003</v>
      </c>
      <c r="Y181" s="258">
        <f t="shared" si="20"/>
        <v>0.4452645003</v>
      </c>
      <c r="Z181" s="334">
        <f t="shared" si="21"/>
        <v>445264.5003</v>
      </c>
      <c r="AA181" s="258">
        <f t="shared" si="22"/>
        <v>0.4452645003</v>
      </c>
      <c r="AB181" s="320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299"/>
      <c r="AM181" s="299"/>
      <c r="AN181" s="299"/>
      <c r="AO181" s="299"/>
      <c r="AP181" s="299"/>
      <c r="AQ181" s="299"/>
      <c r="AR181" s="299"/>
      <c r="AS181" s="299"/>
      <c r="AT181" s="299"/>
      <c r="AU181" s="299"/>
    </row>
    <row r="182" ht="19.5" customHeight="1">
      <c r="A182" s="276" t="s">
        <v>276</v>
      </c>
      <c r="B182" s="277">
        <v>76.089996</v>
      </c>
      <c r="C182" s="278">
        <v>79.690002</v>
      </c>
      <c r="D182" s="278">
        <v>75.540001</v>
      </c>
      <c r="E182" s="278">
        <v>78.879997</v>
      </c>
      <c r="F182" s="278">
        <v>71.879791</v>
      </c>
      <c r="G182" s="278">
        <v>5.039888E8</v>
      </c>
      <c r="H182" s="283" t="s">
        <v>276</v>
      </c>
      <c r="I182" s="278">
        <v>4.640625</v>
      </c>
      <c r="J182" s="278">
        <v>5.09375</v>
      </c>
      <c r="K182" s="278">
        <v>4.575</v>
      </c>
      <c r="L182" s="278">
        <v>4.999375</v>
      </c>
      <c r="M182" s="278">
        <v>4.9306</v>
      </c>
      <c r="N182" s="278">
        <v>5.019808E8</v>
      </c>
      <c r="O182" s="278"/>
      <c r="P182" s="254">
        <f t="shared" si="123"/>
        <v>381294.161</v>
      </c>
      <c r="Q182" s="254">
        <v>0.0</v>
      </c>
      <c r="R182" s="254">
        <f t="shared" si="124"/>
        <v>65231.27879</v>
      </c>
      <c r="S182" s="254">
        <v>0.0</v>
      </c>
      <c r="T182" s="282"/>
      <c r="U182" s="270">
        <f t="shared" si="18"/>
        <v>0.8539136341</v>
      </c>
      <c r="V182" s="254"/>
      <c r="W182" s="254"/>
      <c r="X182" s="254">
        <f t="shared" si="19"/>
        <v>446525.4398</v>
      </c>
      <c r="Y182" s="258">
        <f t="shared" si="20"/>
        <v>0.4465254398</v>
      </c>
      <c r="Z182" s="334">
        <f t="shared" si="21"/>
        <v>446525.4398</v>
      </c>
      <c r="AA182" s="258">
        <f t="shared" si="22"/>
        <v>0.4465254398</v>
      </c>
      <c r="AB182" s="320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299"/>
      <c r="AM182" s="299"/>
      <c r="AN182" s="299"/>
      <c r="AO182" s="299"/>
      <c r="AP182" s="299"/>
      <c r="AQ182" s="299"/>
      <c r="AR182" s="299"/>
      <c r="AS182" s="299"/>
      <c r="AT182" s="299"/>
      <c r="AU182" s="299"/>
    </row>
    <row r="183" ht="19.5" customHeight="1">
      <c r="A183" s="276" t="s">
        <v>277</v>
      </c>
      <c r="B183" s="277">
        <v>78.889999</v>
      </c>
      <c r="C183" s="278">
        <v>83.489998</v>
      </c>
      <c r="D183" s="278">
        <v>76.349998</v>
      </c>
      <c r="E183" s="278">
        <v>82.790001</v>
      </c>
      <c r="F183" s="278">
        <v>75.669327</v>
      </c>
      <c r="G183" s="278">
        <v>8.173537E8</v>
      </c>
      <c r="H183" s="283" t="s">
        <v>277</v>
      </c>
      <c r="I183" s="278">
        <v>5.01</v>
      </c>
      <c r="J183" s="278">
        <v>5.595</v>
      </c>
      <c r="K183" s="278">
        <v>4.68875</v>
      </c>
      <c r="L183" s="278">
        <v>5.5025</v>
      </c>
      <c r="M183" s="278">
        <v>5.426805</v>
      </c>
      <c r="N183" s="278">
        <v>9.615136E8</v>
      </c>
      <c r="O183" s="278"/>
      <c r="P183" s="254">
        <f t="shared" si="123"/>
        <v>385382.6853</v>
      </c>
      <c r="Q183" s="254">
        <v>0.0</v>
      </c>
      <c r="R183" s="254">
        <f t="shared" si="124"/>
        <v>63564.61213</v>
      </c>
      <c r="S183" s="254">
        <v>0.0</v>
      </c>
      <c r="T183" s="282"/>
      <c r="U183" s="270">
        <f t="shared" si="18"/>
        <v>0.8584140889</v>
      </c>
      <c r="V183" s="254"/>
      <c r="W183" s="254"/>
      <c r="X183" s="254">
        <f t="shared" si="19"/>
        <v>448947.2974</v>
      </c>
      <c r="Y183" s="258">
        <f t="shared" si="20"/>
        <v>0.4489472974</v>
      </c>
      <c r="Z183" s="334">
        <f t="shared" si="21"/>
        <v>448947.2974</v>
      </c>
      <c r="AA183" s="258">
        <f t="shared" si="22"/>
        <v>0.4489472974</v>
      </c>
      <c r="AB183" s="320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299"/>
      <c r="AM183" s="299"/>
      <c r="AN183" s="299"/>
      <c r="AO183" s="299"/>
      <c r="AP183" s="299"/>
      <c r="AQ183" s="299"/>
      <c r="AR183" s="299"/>
      <c r="AS183" s="299"/>
      <c r="AT183" s="299"/>
      <c r="AU183" s="299"/>
    </row>
    <row r="184" ht="19.5" customHeight="1">
      <c r="A184" s="276" t="s">
        <v>278</v>
      </c>
      <c r="B184" s="277">
        <v>83.07</v>
      </c>
      <c r="C184" s="278">
        <v>85.839996</v>
      </c>
      <c r="D184" s="278">
        <v>81.370003</v>
      </c>
      <c r="E184" s="278">
        <v>85.730003</v>
      </c>
      <c r="F184" s="278">
        <v>78.356483</v>
      </c>
      <c r="G184" s="278">
        <v>5.423394E8</v>
      </c>
      <c r="H184" s="283" t="s">
        <v>278</v>
      </c>
      <c r="I184" s="278">
        <v>5.535</v>
      </c>
      <c r="J184" s="278">
        <v>5.905625</v>
      </c>
      <c r="K184" s="278">
        <v>5.31375</v>
      </c>
      <c r="L184" s="278">
        <v>5.8825</v>
      </c>
      <c r="M184" s="278">
        <v>5.801578</v>
      </c>
      <c r="N184" s="278">
        <v>9.258976E8</v>
      </c>
      <c r="O184" s="278"/>
      <c r="P184" s="254">
        <f t="shared" si="123"/>
        <v>410721.5597</v>
      </c>
      <c r="Q184" s="254">
        <v>0.0</v>
      </c>
      <c r="R184" s="254">
        <f t="shared" si="124"/>
        <v>61897.94546</v>
      </c>
      <c r="S184" s="254">
        <v>0.0</v>
      </c>
      <c r="T184" s="282"/>
      <c r="U184" s="270">
        <f t="shared" si="18"/>
        <v>0.8690321817</v>
      </c>
      <c r="V184" s="254"/>
      <c r="W184" s="254"/>
      <c r="X184" s="254">
        <f t="shared" si="19"/>
        <v>472619.5051</v>
      </c>
      <c r="Y184" s="258">
        <f t="shared" si="20"/>
        <v>0.4726195051</v>
      </c>
      <c r="Z184" s="334">
        <f t="shared" si="21"/>
        <v>472619.5051</v>
      </c>
      <c r="AA184" s="258">
        <f t="shared" si="22"/>
        <v>0.4726195051</v>
      </c>
      <c r="AB184" s="320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299"/>
      <c r="AM184" s="299"/>
      <c r="AN184" s="299"/>
      <c r="AO184" s="299"/>
      <c r="AP184" s="299"/>
      <c r="AQ184" s="299"/>
      <c r="AR184" s="299"/>
      <c r="AS184" s="299"/>
      <c r="AT184" s="299"/>
      <c r="AU184" s="299"/>
    </row>
    <row r="185" ht="19.5" customHeight="1">
      <c r="A185" s="276" t="s">
        <v>279</v>
      </c>
      <c r="B185" s="337">
        <v>85.830002</v>
      </c>
      <c r="C185" s="338">
        <v>87.959999</v>
      </c>
      <c r="D185" s="338">
        <v>84.050003</v>
      </c>
      <c r="E185" s="338">
        <v>87.959999</v>
      </c>
      <c r="F185" s="338">
        <v>80.394691</v>
      </c>
      <c r="G185" s="338">
        <v>6.516492E8</v>
      </c>
      <c r="H185" s="340" t="s">
        <v>279</v>
      </c>
      <c r="I185" s="338">
        <v>5.90375</v>
      </c>
      <c r="J185" s="338">
        <v>6.225</v>
      </c>
      <c r="K185" s="338">
        <v>5.65125</v>
      </c>
      <c r="L185" s="338">
        <v>6.225</v>
      </c>
      <c r="M185" s="338">
        <v>6.139365</v>
      </c>
      <c r="N185" s="338">
        <v>8.507456E8</v>
      </c>
      <c r="O185" s="338"/>
      <c r="P185" s="254">
        <f t="shared" si="123"/>
        <v>424249.0727</v>
      </c>
      <c r="Q185" s="254">
        <v>0.0</v>
      </c>
      <c r="R185" s="254">
        <f t="shared" si="124"/>
        <v>60231.27879</v>
      </c>
      <c r="S185" s="254">
        <v>0.0</v>
      </c>
      <c r="T185" s="339">
        <f>(P185-P173)/P173</f>
        <v>0.2219067774</v>
      </c>
      <c r="U185" s="270">
        <f t="shared" si="18"/>
        <v>0.8756785934</v>
      </c>
      <c r="V185" s="254"/>
      <c r="W185" s="254"/>
      <c r="X185" s="254">
        <f t="shared" si="19"/>
        <v>484480.3515</v>
      </c>
      <c r="Y185" s="258">
        <f t="shared" si="20"/>
        <v>0.4844803515</v>
      </c>
      <c r="Z185" s="334">
        <f t="shared" si="21"/>
        <v>484480.3515</v>
      </c>
      <c r="AA185" s="258">
        <f t="shared" si="22"/>
        <v>0.4844803515</v>
      </c>
      <c r="AB185" s="320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299"/>
      <c r="AM185" s="299"/>
      <c r="AN185" s="299"/>
      <c r="AO185" s="299"/>
      <c r="AP185" s="299"/>
      <c r="AQ185" s="299"/>
      <c r="AR185" s="299"/>
      <c r="AS185" s="299"/>
      <c r="AT185" s="299"/>
      <c r="AU185" s="299"/>
    </row>
    <row r="186" ht="19.5" customHeight="1">
      <c r="A186" s="276" t="s">
        <v>280</v>
      </c>
      <c r="B186" s="277">
        <v>87.550003</v>
      </c>
      <c r="C186" s="278">
        <v>89.0</v>
      </c>
      <c r="D186" s="278">
        <v>84.760002</v>
      </c>
      <c r="E186" s="278">
        <v>86.269997</v>
      </c>
      <c r="F186" s="278">
        <v>79.100487</v>
      </c>
      <c r="G186" s="278">
        <v>8.317327E8</v>
      </c>
      <c r="H186" s="283" t="s">
        <v>280</v>
      </c>
      <c r="I186" s="278">
        <v>6.17</v>
      </c>
      <c r="J186" s="278">
        <v>6.363125</v>
      </c>
      <c r="K186" s="278">
        <v>5.766875</v>
      </c>
      <c r="L186" s="278">
        <v>5.97125</v>
      </c>
      <c r="M186" s="278">
        <v>5.889106</v>
      </c>
      <c r="N186" s="278">
        <v>1.1935552E9</v>
      </c>
      <c r="O186" s="278"/>
      <c r="P186" s="254">
        <f>((P185+R185)*0.8)*D186/D185</f>
        <v>390858.3377</v>
      </c>
      <c r="Q186" s="254">
        <v>0.0</v>
      </c>
      <c r="R186" s="254">
        <f>((P185+R185)*0.2)-($S$8/12)</f>
        <v>95229.40364</v>
      </c>
      <c r="S186" s="254">
        <v>0.0</v>
      </c>
      <c r="T186" s="282"/>
      <c r="U186" s="270">
        <f t="shared" si="18"/>
        <v>0.8040900941</v>
      </c>
      <c r="V186" s="254"/>
      <c r="W186" s="254"/>
      <c r="X186" s="254">
        <f t="shared" si="19"/>
        <v>486087.7413</v>
      </c>
      <c r="Y186" s="258">
        <f t="shared" si="20"/>
        <v>0.4860877413</v>
      </c>
      <c r="Z186" s="334">
        <f t="shared" si="21"/>
        <v>486087.7413</v>
      </c>
      <c r="AA186" s="258">
        <f t="shared" si="22"/>
        <v>0.4860877413</v>
      </c>
      <c r="AB186" s="320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299"/>
      <c r="AM186" s="299"/>
      <c r="AN186" s="299"/>
      <c r="AO186" s="299"/>
      <c r="AP186" s="299"/>
      <c r="AQ186" s="299"/>
      <c r="AR186" s="299"/>
      <c r="AS186" s="299"/>
      <c r="AT186" s="299"/>
      <c r="AU186" s="299"/>
    </row>
    <row r="187" ht="19.5" customHeight="1">
      <c r="A187" s="276" t="s">
        <v>281</v>
      </c>
      <c r="B187" s="277">
        <v>86.110001</v>
      </c>
      <c r="C187" s="278">
        <v>90.959999</v>
      </c>
      <c r="D187" s="278">
        <v>83.739998</v>
      </c>
      <c r="E187" s="278">
        <v>90.339996</v>
      </c>
      <c r="F187" s="278">
        <v>82.832245</v>
      </c>
      <c r="G187" s="278">
        <v>7.135587E8</v>
      </c>
      <c r="H187" s="283" t="s">
        <v>281</v>
      </c>
      <c r="I187" s="278">
        <v>5.953125</v>
      </c>
      <c r="J187" s="278">
        <v>6.67625</v>
      </c>
      <c r="K187" s="278">
        <v>5.620625</v>
      </c>
      <c r="L187" s="278">
        <v>6.58375</v>
      </c>
      <c r="M187" s="278">
        <v>6.493181</v>
      </c>
      <c r="N187" s="278">
        <v>9.816912E8</v>
      </c>
      <c r="O187" s="278"/>
      <c r="P187" s="254">
        <f t="shared" ref="P187:P197" si="125">P186*D187/D186</f>
        <v>386154.7386</v>
      </c>
      <c r="Q187" s="254">
        <v>0.0</v>
      </c>
      <c r="R187" s="254">
        <f t="shared" ref="R187:R197" si="126">R186-($S$8/12)</f>
        <v>93562.73697</v>
      </c>
      <c r="S187" s="254">
        <v>0.0</v>
      </c>
      <c r="T187" s="282"/>
      <c r="U187" s="270">
        <f t="shared" si="18"/>
        <v>0.8049628339</v>
      </c>
      <c r="V187" s="254"/>
      <c r="W187" s="254"/>
      <c r="X187" s="254">
        <f t="shared" si="19"/>
        <v>479717.4755</v>
      </c>
      <c r="Y187" s="258">
        <f t="shared" si="20"/>
        <v>0.4797174755</v>
      </c>
      <c r="Z187" s="334">
        <f t="shared" si="21"/>
        <v>479717.4755</v>
      </c>
      <c r="AA187" s="258">
        <f t="shared" si="22"/>
        <v>0.4797174755</v>
      </c>
      <c r="AB187" s="320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299"/>
      <c r="AM187" s="299"/>
      <c r="AN187" s="299"/>
      <c r="AO187" s="299"/>
      <c r="AP187" s="299"/>
      <c r="AQ187" s="299"/>
      <c r="AR187" s="299"/>
      <c r="AS187" s="299"/>
      <c r="AT187" s="299"/>
      <c r="AU187" s="299"/>
    </row>
    <row r="188" ht="19.5" customHeight="1">
      <c r="A188" s="276" t="s">
        <v>282</v>
      </c>
      <c r="B188" s="277">
        <v>89.489998</v>
      </c>
      <c r="C188" s="278">
        <v>91.360001</v>
      </c>
      <c r="D188" s="278">
        <v>86.400002</v>
      </c>
      <c r="E188" s="278">
        <v>87.669998</v>
      </c>
      <c r="F188" s="278">
        <v>80.717819</v>
      </c>
      <c r="G188" s="278">
        <v>8.093454E8</v>
      </c>
      <c r="H188" s="283" t="s">
        <v>282</v>
      </c>
      <c r="I188" s="278">
        <v>6.45875</v>
      </c>
      <c r="J188" s="278">
        <v>6.731875</v>
      </c>
      <c r="K188" s="278">
        <v>6.040625</v>
      </c>
      <c r="L188" s="278">
        <v>6.215625</v>
      </c>
      <c r="M188" s="278">
        <v>6.130119</v>
      </c>
      <c r="N188" s="278">
        <v>1.3196624E9</v>
      </c>
      <c r="O188" s="278"/>
      <c r="P188" s="254">
        <f t="shared" si="125"/>
        <v>398420.9575</v>
      </c>
      <c r="Q188" s="254">
        <v>0.0</v>
      </c>
      <c r="R188" s="254">
        <f t="shared" si="126"/>
        <v>91896.07031</v>
      </c>
      <c r="S188" s="254">
        <v>0.0</v>
      </c>
      <c r="T188" s="282"/>
      <c r="U188" s="270">
        <f t="shared" si="18"/>
        <v>0.8125782604</v>
      </c>
      <c r="V188" s="254"/>
      <c r="W188" s="254"/>
      <c r="X188" s="254">
        <f t="shared" si="19"/>
        <v>490317.0278</v>
      </c>
      <c r="Y188" s="258">
        <f t="shared" si="20"/>
        <v>0.4903170278</v>
      </c>
      <c r="Z188" s="334">
        <f t="shared" si="21"/>
        <v>490317.0278</v>
      </c>
      <c r="AA188" s="258">
        <f t="shared" si="22"/>
        <v>0.4903170278</v>
      </c>
      <c r="AB188" s="320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299"/>
      <c r="AM188" s="299"/>
      <c r="AN188" s="299"/>
      <c r="AO188" s="299"/>
      <c r="AP188" s="299"/>
      <c r="AQ188" s="299"/>
      <c r="AR188" s="299"/>
      <c r="AS188" s="299"/>
      <c r="AT188" s="299"/>
      <c r="AU188" s="299"/>
    </row>
    <row r="189" ht="19.5" customHeight="1">
      <c r="A189" s="276" t="s">
        <v>283</v>
      </c>
      <c r="B189" s="277">
        <v>88.099998</v>
      </c>
      <c r="C189" s="278">
        <v>89.68</v>
      </c>
      <c r="D189" s="278">
        <v>83.279999</v>
      </c>
      <c r="E189" s="278">
        <v>87.389999</v>
      </c>
      <c r="F189" s="278">
        <v>80.64402</v>
      </c>
      <c r="G189" s="278">
        <v>1.1413982E9</v>
      </c>
      <c r="H189" s="283" t="s">
        <v>283</v>
      </c>
      <c r="I189" s="278">
        <v>6.275</v>
      </c>
      <c r="J189" s="278">
        <v>6.50125</v>
      </c>
      <c r="K189" s="278">
        <v>5.5875</v>
      </c>
      <c r="L189" s="278">
        <v>6.148125</v>
      </c>
      <c r="M189" s="278">
        <v>6.063548</v>
      </c>
      <c r="N189" s="278">
        <v>1.2642224E9</v>
      </c>
      <c r="O189" s="278"/>
      <c r="P189" s="254">
        <f t="shared" si="125"/>
        <v>384033.5205</v>
      </c>
      <c r="Q189" s="254">
        <v>0.0</v>
      </c>
      <c r="R189" s="254">
        <f t="shared" si="126"/>
        <v>90229.40364</v>
      </c>
      <c r="S189" s="254">
        <v>0.0</v>
      </c>
      <c r="T189" s="282"/>
      <c r="U189" s="270">
        <f t="shared" si="18"/>
        <v>0.8097481396</v>
      </c>
      <c r="V189" s="254"/>
      <c r="W189" s="254"/>
      <c r="X189" s="254">
        <f t="shared" si="19"/>
        <v>474262.9242</v>
      </c>
      <c r="Y189" s="258">
        <f t="shared" si="20"/>
        <v>0.4742629242</v>
      </c>
      <c r="Z189" s="334">
        <f t="shared" si="21"/>
        <v>474262.9242</v>
      </c>
      <c r="AA189" s="258">
        <f t="shared" si="22"/>
        <v>0.4742629242</v>
      </c>
      <c r="AB189" s="320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299"/>
      <c r="AM189" s="299"/>
      <c r="AN189" s="299"/>
      <c r="AO189" s="299"/>
      <c r="AP189" s="299"/>
      <c r="AQ189" s="299"/>
      <c r="AR189" s="299"/>
      <c r="AS189" s="299"/>
      <c r="AT189" s="299"/>
      <c r="AU189" s="299"/>
    </row>
    <row r="190" ht="19.5" customHeight="1">
      <c r="A190" s="276" t="s">
        <v>284</v>
      </c>
      <c r="B190" s="277">
        <v>87.529999</v>
      </c>
      <c r="C190" s="278">
        <v>91.449997</v>
      </c>
      <c r="D190" s="278">
        <v>85.529999</v>
      </c>
      <c r="E190" s="278">
        <v>91.309998</v>
      </c>
      <c r="F190" s="278">
        <v>84.261452</v>
      </c>
      <c r="G190" s="278">
        <v>7.891937E8</v>
      </c>
      <c r="H190" s="283" t="s">
        <v>284</v>
      </c>
      <c r="I190" s="278">
        <v>6.163125</v>
      </c>
      <c r="J190" s="278">
        <v>6.72125</v>
      </c>
      <c r="K190" s="278">
        <v>5.8875</v>
      </c>
      <c r="L190" s="278">
        <v>6.700625</v>
      </c>
      <c r="M190" s="278">
        <v>6.608448</v>
      </c>
      <c r="N190" s="278">
        <v>6.280752E8</v>
      </c>
      <c r="O190" s="278"/>
      <c r="P190" s="254">
        <f t="shared" si="125"/>
        <v>394409.0661</v>
      </c>
      <c r="Q190" s="254">
        <v>0.0</v>
      </c>
      <c r="R190" s="254">
        <f t="shared" si="126"/>
        <v>88562.73697</v>
      </c>
      <c r="S190" s="254">
        <v>0.0</v>
      </c>
      <c r="T190" s="282"/>
      <c r="U190" s="270">
        <f t="shared" si="18"/>
        <v>0.8166295912</v>
      </c>
      <c r="V190" s="254"/>
      <c r="W190" s="254"/>
      <c r="X190" s="254">
        <f t="shared" si="19"/>
        <v>482971.803</v>
      </c>
      <c r="Y190" s="258">
        <f t="shared" si="20"/>
        <v>0.482971803</v>
      </c>
      <c r="Z190" s="334">
        <f t="shared" si="21"/>
        <v>482971.803</v>
      </c>
      <c r="AA190" s="258">
        <f t="shared" si="22"/>
        <v>0.482971803</v>
      </c>
      <c r="AB190" s="320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299"/>
      <c r="AM190" s="299"/>
      <c r="AN190" s="299"/>
      <c r="AO190" s="299"/>
      <c r="AP190" s="299"/>
      <c r="AQ190" s="299"/>
      <c r="AR190" s="299"/>
      <c r="AS190" s="299"/>
      <c r="AT190" s="299"/>
      <c r="AU190" s="299"/>
    </row>
    <row r="191" ht="19.5" customHeight="1">
      <c r="A191" s="276" t="s">
        <v>285</v>
      </c>
      <c r="B191" s="277">
        <v>91.419998</v>
      </c>
      <c r="C191" s="278">
        <v>94.139999</v>
      </c>
      <c r="D191" s="278">
        <v>90.639999</v>
      </c>
      <c r="E191" s="278">
        <v>93.910004</v>
      </c>
      <c r="F191" s="278">
        <v>86.660728</v>
      </c>
      <c r="G191" s="278">
        <v>5.670129E8</v>
      </c>
      <c r="H191" s="283" t="s">
        <v>285</v>
      </c>
      <c r="I191" s="278">
        <v>6.715625</v>
      </c>
      <c r="J191" s="278">
        <v>7.139375</v>
      </c>
      <c r="K191" s="278">
        <v>6.601875</v>
      </c>
      <c r="L191" s="278">
        <v>7.10625</v>
      </c>
      <c r="M191" s="278">
        <v>7.008492</v>
      </c>
      <c r="N191" s="278">
        <v>3.869664E8</v>
      </c>
      <c r="O191" s="278"/>
      <c r="P191" s="254">
        <f t="shared" si="125"/>
        <v>417973.0828</v>
      </c>
      <c r="Q191" s="254">
        <v>0.0</v>
      </c>
      <c r="R191" s="254">
        <f t="shared" si="126"/>
        <v>86896.07031</v>
      </c>
      <c r="S191" s="254">
        <v>0.0</v>
      </c>
      <c r="T191" s="282"/>
      <c r="U191" s="270">
        <f t="shared" si="18"/>
        <v>0.8278839779</v>
      </c>
      <c r="V191" s="254"/>
      <c r="W191" s="254"/>
      <c r="X191" s="254">
        <f t="shared" si="19"/>
        <v>504869.1531</v>
      </c>
      <c r="Y191" s="258">
        <f t="shared" si="20"/>
        <v>0.5048691531</v>
      </c>
      <c r="Z191" s="334">
        <f t="shared" si="21"/>
        <v>504869.1531</v>
      </c>
      <c r="AA191" s="258">
        <f t="shared" si="22"/>
        <v>0.5048691531</v>
      </c>
      <c r="AB191" s="320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  <c r="AU191" s="299"/>
    </row>
    <row r="192" ht="19.5" customHeight="1">
      <c r="A192" s="276" t="s">
        <v>286</v>
      </c>
      <c r="B192" s="277">
        <v>94.239998</v>
      </c>
      <c r="C192" s="278">
        <v>97.510002</v>
      </c>
      <c r="D192" s="278">
        <v>93.629997</v>
      </c>
      <c r="E192" s="278">
        <v>95.019997</v>
      </c>
      <c r="F192" s="278">
        <v>87.920654</v>
      </c>
      <c r="G192" s="278">
        <v>6.615304E8</v>
      </c>
      <c r="H192" s="283" t="s">
        <v>286</v>
      </c>
      <c r="I192" s="278">
        <v>7.150625</v>
      </c>
      <c r="J192" s="278">
        <v>7.64625</v>
      </c>
      <c r="K192" s="278">
        <v>7.05625</v>
      </c>
      <c r="L192" s="278">
        <v>7.255</v>
      </c>
      <c r="M192" s="278">
        <v>7.166822</v>
      </c>
      <c r="N192" s="278">
        <v>4.590912E8</v>
      </c>
      <c r="O192" s="278"/>
      <c r="P192" s="254">
        <f t="shared" si="125"/>
        <v>431761.0207</v>
      </c>
      <c r="Q192" s="254">
        <v>0.0</v>
      </c>
      <c r="R192" s="254">
        <f t="shared" si="126"/>
        <v>85229.40364</v>
      </c>
      <c r="S192" s="254">
        <v>0.0</v>
      </c>
      <c r="T192" s="282"/>
      <c r="U192" s="270">
        <f t="shared" si="18"/>
        <v>0.8351431678</v>
      </c>
      <c r="V192" s="254"/>
      <c r="W192" s="254"/>
      <c r="X192" s="254">
        <f t="shared" si="19"/>
        <v>516990.4244</v>
      </c>
      <c r="Y192" s="258">
        <f t="shared" si="20"/>
        <v>0.5169904244</v>
      </c>
      <c r="Z192" s="334">
        <f t="shared" si="21"/>
        <v>516990.4244</v>
      </c>
      <c r="AA192" s="258">
        <f t="shared" si="22"/>
        <v>0.5169904244</v>
      </c>
      <c r="AB192" s="320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299"/>
      <c r="AM192" s="299"/>
      <c r="AN192" s="299"/>
      <c r="AO192" s="299"/>
      <c r="AP192" s="299"/>
      <c r="AQ192" s="299"/>
      <c r="AR192" s="299"/>
      <c r="AS192" s="299"/>
      <c r="AT192" s="299"/>
      <c r="AU192" s="299"/>
    </row>
    <row r="193" ht="19.5" customHeight="1">
      <c r="A193" s="276" t="s">
        <v>287</v>
      </c>
      <c r="B193" s="277">
        <v>94.82</v>
      </c>
      <c r="C193" s="278">
        <v>99.910004</v>
      </c>
      <c r="D193" s="278">
        <v>93.889999</v>
      </c>
      <c r="E193" s="278">
        <v>99.779999</v>
      </c>
      <c r="F193" s="278">
        <v>92.324989</v>
      </c>
      <c r="G193" s="278">
        <v>6.459047E8</v>
      </c>
      <c r="H193" s="283" t="s">
        <v>287</v>
      </c>
      <c r="I193" s="278">
        <v>7.2275</v>
      </c>
      <c r="J193" s="278">
        <v>7.991875</v>
      </c>
      <c r="K193" s="278">
        <v>7.080625</v>
      </c>
      <c r="L193" s="278">
        <v>7.99125</v>
      </c>
      <c r="M193" s="278">
        <v>7.894124</v>
      </c>
      <c r="N193" s="278">
        <v>3.72584E8</v>
      </c>
      <c r="O193" s="278"/>
      <c r="P193" s="254">
        <f t="shared" si="125"/>
        <v>432959.9819</v>
      </c>
      <c r="Q193" s="254">
        <v>0.0</v>
      </c>
      <c r="R193" s="254">
        <f t="shared" si="126"/>
        <v>83562.73697</v>
      </c>
      <c r="S193" s="254">
        <v>0.0</v>
      </c>
      <c r="T193" s="282"/>
      <c r="U193" s="270">
        <f t="shared" si="18"/>
        <v>0.8382205972</v>
      </c>
      <c r="V193" s="254"/>
      <c r="W193" s="254"/>
      <c r="X193" s="254">
        <f t="shared" si="19"/>
        <v>516522.7189</v>
      </c>
      <c r="Y193" s="258">
        <f t="shared" si="20"/>
        <v>0.5165227189</v>
      </c>
      <c r="Z193" s="334">
        <f t="shared" si="21"/>
        <v>516522.7189</v>
      </c>
      <c r="AA193" s="258">
        <f t="shared" si="22"/>
        <v>0.5165227189</v>
      </c>
      <c r="AB193" s="320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299"/>
      <c r="AM193" s="299"/>
      <c r="AN193" s="299"/>
      <c r="AO193" s="299"/>
      <c r="AP193" s="299"/>
      <c r="AQ193" s="299"/>
      <c r="AR193" s="299"/>
      <c r="AS193" s="299"/>
      <c r="AT193" s="299"/>
      <c r="AU193" s="299"/>
    </row>
    <row r="194" ht="19.5" customHeight="1">
      <c r="A194" s="276" t="s">
        <v>288</v>
      </c>
      <c r="B194" s="277">
        <v>100.019997</v>
      </c>
      <c r="C194" s="278">
        <v>100.559998</v>
      </c>
      <c r="D194" s="278">
        <v>97.699997</v>
      </c>
      <c r="E194" s="278">
        <v>98.790001</v>
      </c>
      <c r="F194" s="278">
        <v>91.408981</v>
      </c>
      <c r="G194" s="278">
        <v>7.559587E8</v>
      </c>
      <c r="H194" s="283" t="s">
        <v>288</v>
      </c>
      <c r="I194" s="278">
        <v>8.030625</v>
      </c>
      <c r="J194" s="278">
        <v>8.130625</v>
      </c>
      <c r="K194" s="278">
        <v>7.683125</v>
      </c>
      <c r="L194" s="278">
        <v>7.8575</v>
      </c>
      <c r="M194" s="278">
        <v>7.762</v>
      </c>
      <c r="N194" s="278">
        <v>5.165328E8</v>
      </c>
      <c r="O194" s="278"/>
      <c r="P194" s="254">
        <f t="shared" si="125"/>
        <v>450529.2298</v>
      </c>
      <c r="Q194" s="254">
        <v>0.0</v>
      </c>
      <c r="R194" s="254">
        <f t="shared" si="126"/>
        <v>81896.07031</v>
      </c>
      <c r="S194" s="254">
        <v>0.0</v>
      </c>
      <c r="T194" s="282"/>
      <c r="U194" s="270">
        <f t="shared" si="18"/>
        <v>0.8461829851</v>
      </c>
      <c r="V194" s="254"/>
      <c r="W194" s="254"/>
      <c r="X194" s="254">
        <f t="shared" si="19"/>
        <v>532425.3001</v>
      </c>
      <c r="Y194" s="258">
        <f t="shared" si="20"/>
        <v>0.5324253001</v>
      </c>
      <c r="Z194" s="334">
        <f t="shared" si="21"/>
        <v>532425.3001</v>
      </c>
      <c r="AA194" s="258">
        <f t="shared" si="22"/>
        <v>0.5324253001</v>
      </c>
      <c r="AB194" s="320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299"/>
      <c r="AM194" s="299"/>
      <c r="AN194" s="299"/>
      <c r="AO194" s="299"/>
      <c r="AP194" s="299"/>
      <c r="AQ194" s="299"/>
      <c r="AR194" s="299"/>
      <c r="AS194" s="299"/>
      <c r="AT194" s="299"/>
      <c r="AU194" s="299"/>
    </row>
    <row r="195" ht="19.5" customHeight="1">
      <c r="A195" s="276" t="s">
        <v>289</v>
      </c>
      <c r="B195" s="277">
        <v>98.510002</v>
      </c>
      <c r="C195" s="278">
        <v>101.75</v>
      </c>
      <c r="D195" s="278">
        <v>90.239998</v>
      </c>
      <c r="E195" s="278">
        <v>101.400002</v>
      </c>
      <c r="F195" s="278">
        <v>94.047188</v>
      </c>
      <c r="G195" s="278">
        <v>1.2850375E9</v>
      </c>
      <c r="H195" s="283" t="s">
        <v>289</v>
      </c>
      <c r="I195" s="278">
        <v>7.8125</v>
      </c>
      <c r="J195" s="278">
        <v>8.284375</v>
      </c>
      <c r="K195" s="278">
        <v>6.528125</v>
      </c>
      <c r="L195" s="278">
        <v>8.22875</v>
      </c>
      <c r="M195" s="278">
        <v>8.128737</v>
      </c>
      <c r="N195" s="278">
        <v>1.031152E9</v>
      </c>
      <c r="O195" s="278"/>
      <c r="P195" s="254">
        <f t="shared" si="125"/>
        <v>416128.5368</v>
      </c>
      <c r="Q195" s="254">
        <v>0.0</v>
      </c>
      <c r="R195" s="254">
        <f t="shared" si="126"/>
        <v>80229.40364</v>
      </c>
      <c r="S195" s="254">
        <v>0.0</v>
      </c>
      <c r="T195" s="282"/>
      <c r="U195" s="270">
        <f t="shared" si="18"/>
        <v>0.8383638155</v>
      </c>
      <c r="V195" s="254"/>
      <c r="W195" s="254"/>
      <c r="X195" s="254">
        <f t="shared" si="19"/>
        <v>496357.9404</v>
      </c>
      <c r="Y195" s="258">
        <f t="shared" si="20"/>
        <v>0.4963579404</v>
      </c>
      <c r="Z195" s="334">
        <f t="shared" si="21"/>
        <v>496357.9404</v>
      </c>
      <c r="AA195" s="258">
        <f t="shared" si="22"/>
        <v>0.4963579404</v>
      </c>
      <c r="AB195" s="320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299"/>
      <c r="AM195" s="299"/>
      <c r="AN195" s="299"/>
      <c r="AO195" s="299"/>
      <c r="AP195" s="299"/>
      <c r="AQ195" s="299"/>
      <c r="AR195" s="299"/>
      <c r="AS195" s="299"/>
      <c r="AT195" s="299"/>
      <c r="AU195" s="299"/>
    </row>
    <row r="196" ht="19.5" customHeight="1">
      <c r="A196" s="276" t="s">
        <v>290</v>
      </c>
      <c r="B196" s="277">
        <v>101.580002</v>
      </c>
      <c r="C196" s="278">
        <v>106.25</v>
      </c>
      <c r="D196" s="278">
        <v>100.669998</v>
      </c>
      <c r="E196" s="278">
        <v>106.010002</v>
      </c>
      <c r="F196" s="278">
        <v>98.322922</v>
      </c>
      <c r="G196" s="278">
        <v>4.349901E8</v>
      </c>
      <c r="H196" s="283" t="s">
        <v>290</v>
      </c>
      <c r="I196" s="278">
        <v>8.245</v>
      </c>
      <c r="J196" s="278">
        <v>9.02625</v>
      </c>
      <c r="K196" s="278">
        <v>8.11</v>
      </c>
      <c r="L196" s="278">
        <v>8.985</v>
      </c>
      <c r="M196" s="278">
        <v>8.875795</v>
      </c>
      <c r="N196" s="278">
        <v>3.266832E8</v>
      </c>
      <c r="O196" s="278"/>
      <c r="P196" s="254">
        <f t="shared" si="125"/>
        <v>464224.9545</v>
      </c>
      <c r="Q196" s="254">
        <v>0.0</v>
      </c>
      <c r="R196" s="254">
        <f t="shared" si="126"/>
        <v>78562.73697</v>
      </c>
      <c r="S196" s="254">
        <v>0.0</v>
      </c>
      <c r="T196" s="282"/>
      <c r="U196" s="270">
        <f t="shared" si="18"/>
        <v>0.8552606512</v>
      </c>
      <c r="V196" s="254"/>
      <c r="W196" s="254"/>
      <c r="X196" s="254">
        <f t="shared" si="19"/>
        <v>542787.6914</v>
      </c>
      <c r="Y196" s="258">
        <f t="shared" si="20"/>
        <v>0.5427876914</v>
      </c>
      <c r="Z196" s="334">
        <f t="shared" si="21"/>
        <v>542787.6914</v>
      </c>
      <c r="AA196" s="258">
        <f t="shared" si="22"/>
        <v>0.5427876914</v>
      </c>
      <c r="AB196" s="320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299"/>
      <c r="AM196" s="299"/>
      <c r="AN196" s="299"/>
      <c r="AO196" s="299"/>
      <c r="AP196" s="299"/>
      <c r="AQ196" s="299"/>
      <c r="AR196" s="299"/>
      <c r="AS196" s="299"/>
      <c r="AT196" s="299"/>
      <c r="AU196" s="299"/>
    </row>
    <row r="197" ht="19.5" customHeight="1">
      <c r="A197" s="276" t="s">
        <v>291</v>
      </c>
      <c r="B197" s="337">
        <v>105.720001</v>
      </c>
      <c r="C197" s="338">
        <v>105.919998</v>
      </c>
      <c r="D197" s="338">
        <v>99.919998</v>
      </c>
      <c r="E197" s="338">
        <v>103.25</v>
      </c>
      <c r="F197" s="338">
        <v>95.763062</v>
      </c>
      <c r="G197" s="338">
        <v>8.157022E8</v>
      </c>
      <c r="H197" s="340" t="s">
        <v>291</v>
      </c>
      <c r="I197" s="338">
        <v>8.93625</v>
      </c>
      <c r="J197" s="338">
        <v>8.96875</v>
      </c>
      <c r="K197" s="338">
        <v>7.96875</v>
      </c>
      <c r="L197" s="338">
        <v>8.54625</v>
      </c>
      <c r="M197" s="338">
        <v>8.44238</v>
      </c>
      <c r="N197" s="338">
        <v>4.611296E8</v>
      </c>
      <c r="O197" s="338"/>
      <c r="P197" s="254">
        <f t="shared" si="125"/>
        <v>460766.4393</v>
      </c>
      <c r="Q197" s="254">
        <v>0.0</v>
      </c>
      <c r="R197" s="254">
        <f t="shared" si="126"/>
        <v>76896.07031</v>
      </c>
      <c r="S197" s="254">
        <v>0.0</v>
      </c>
      <c r="T197" s="339">
        <f>(P197-P185)/P185</f>
        <v>0.08607530081</v>
      </c>
      <c r="U197" s="270">
        <f t="shared" si="18"/>
        <v>0.8569807845</v>
      </c>
      <c r="V197" s="254"/>
      <c r="W197" s="254"/>
      <c r="X197" s="254">
        <f t="shared" si="19"/>
        <v>537662.5096</v>
      </c>
      <c r="Y197" s="258">
        <f t="shared" si="20"/>
        <v>0.5376625096</v>
      </c>
      <c r="Z197" s="334">
        <f t="shared" si="21"/>
        <v>537662.5096</v>
      </c>
      <c r="AA197" s="258">
        <f t="shared" si="22"/>
        <v>0.5376625096</v>
      </c>
      <c r="AB197" s="320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299"/>
      <c r="AM197" s="299"/>
      <c r="AN197" s="299"/>
      <c r="AO197" s="299"/>
      <c r="AP197" s="299"/>
      <c r="AQ197" s="299"/>
      <c r="AR197" s="299"/>
      <c r="AS197" s="299"/>
      <c r="AT197" s="299"/>
      <c r="AU197" s="299"/>
    </row>
    <row r="198" ht="19.5" customHeight="1">
      <c r="A198" s="276" t="s">
        <v>292</v>
      </c>
      <c r="B198" s="277">
        <v>103.760002</v>
      </c>
      <c r="C198" s="278">
        <v>104.580002</v>
      </c>
      <c r="D198" s="278">
        <v>99.360001</v>
      </c>
      <c r="E198" s="278">
        <v>101.099998</v>
      </c>
      <c r="F198" s="278">
        <v>94.118324</v>
      </c>
      <c r="G198" s="278">
        <v>8.262916E8</v>
      </c>
      <c r="H198" s="283" t="s">
        <v>292</v>
      </c>
      <c r="I198" s="278">
        <v>8.63125</v>
      </c>
      <c r="J198" s="278">
        <v>8.75125</v>
      </c>
      <c r="K198" s="278">
        <v>7.908125</v>
      </c>
      <c r="L198" s="278">
        <v>8.174375</v>
      </c>
      <c r="M198" s="278">
        <v>8.079652</v>
      </c>
      <c r="N198" s="278">
        <v>5.83728E8</v>
      </c>
      <c r="O198" s="278"/>
      <c r="P198" s="254">
        <f>((P197+R197)*0.8)*D198/D197</f>
        <v>427719.364</v>
      </c>
      <c r="Q198" s="254">
        <v>0.0</v>
      </c>
      <c r="R198" s="254">
        <f>((P197+R197)*0.2)-($S$8/12)</f>
        <v>105865.8353</v>
      </c>
      <c r="S198" s="254">
        <v>0.0</v>
      </c>
      <c r="T198" s="282"/>
      <c r="U198" s="270">
        <f t="shared" si="18"/>
        <v>0.8015952553</v>
      </c>
      <c r="V198" s="254"/>
      <c r="W198" s="254"/>
      <c r="X198" s="254">
        <f t="shared" si="19"/>
        <v>533585.1992</v>
      </c>
      <c r="Y198" s="258">
        <f t="shared" si="20"/>
        <v>0.5335851992</v>
      </c>
      <c r="Z198" s="334">
        <f t="shared" si="21"/>
        <v>533585.1992</v>
      </c>
      <c r="AA198" s="258">
        <f t="shared" si="22"/>
        <v>0.5335851992</v>
      </c>
      <c r="AB198" s="320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299"/>
      <c r="AM198" s="299"/>
      <c r="AN198" s="299"/>
      <c r="AO198" s="299"/>
      <c r="AP198" s="299"/>
      <c r="AQ198" s="299"/>
      <c r="AR198" s="299"/>
      <c r="AS198" s="299"/>
      <c r="AT198" s="299"/>
      <c r="AU198" s="299"/>
    </row>
    <row r="199" ht="19.5" customHeight="1">
      <c r="A199" s="276" t="s">
        <v>293</v>
      </c>
      <c r="B199" s="277">
        <v>101.330002</v>
      </c>
      <c r="C199" s="278">
        <v>108.940002</v>
      </c>
      <c r="D199" s="278">
        <v>99.75</v>
      </c>
      <c r="E199" s="278">
        <v>108.400002</v>
      </c>
      <c r="F199" s="278">
        <v>100.91423</v>
      </c>
      <c r="G199" s="278">
        <v>4.724565E8</v>
      </c>
      <c r="H199" s="283" t="s">
        <v>293</v>
      </c>
      <c r="I199" s="278">
        <v>8.204375</v>
      </c>
      <c r="J199" s="278">
        <v>9.47</v>
      </c>
      <c r="K199" s="278">
        <v>7.955625</v>
      </c>
      <c r="L199" s="278">
        <v>9.37875</v>
      </c>
      <c r="M199" s="278">
        <v>9.270071</v>
      </c>
      <c r="N199" s="278">
        <v>3.683216E8</v>
      </c>
      <c r="O199" s="278"/>
      <c r="P199" s="254">
        <f t="shared" ref="P199:P209" si="127">P198*D199/D198</f>
        <v>429398.2098</v>
      </c>
      <c r="Q199" s="254">
        <v>0.0</v>
      </c>
      <c r="R199" s="254">
        <f t="shared" ref="R199:R209" si="128">R198-($S$8/12)</f>
        <v>104199.1686</v>
      </c>
      <c r="S199" s="254">
        <v>0.0</v>
      </c>
      <c r="T199" s="282"/>
      <c r="U199" s="270">
        <f t="shared" si="18"/>
        <v>0.8047232374</v>
      </c>
      <c r="V199" s="254"/>
      <c r="W199" s="254"/>
      <c r="X199" s="254">
        <f t="shared" si="19"/>
        <v>533597.3784</v>
      </c>
      <c r="Y199" s="258">
        <f t="shared" si="20"/>
        <v>0.5335973784</v>
      </c>
      <c r="Z199" s="334">
        <f t="shared" si="21"/>
        <v>533597.3784</v>
      </c>
      <c r="AA199" s="258">
        <f t="shared" si="22"/>
        <v>0.5335973784</v>
      </c>
      <c r="AB199" s="320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299"/>
      <c r="AM199" s="299"/>
      <c r="AN199" s="299"/>
      <c r="AO199" s="299"/>
      <c r="AP199" s="299"/>
      <c r="AQ199" s="299"/>
      <c r="AR199" s="299"/>
      <c r="AS199" s="299"/>
      <c r="AT199" s="299"/>
      <c r="AU199" s="299"/>
    </row>
    <row r="200" ht="19.5" customHeight="1">
      <c r="A200" s="276" t="s">
        <v>294</v>
      </c>
      <c r="B200" s="277">
        <v>108.610001</v>
      </c>
      <c r="C200" s="278">
        <v>109.419998</v>
      </c>
      <c r="D200" s="278">
        <v>104.239998</v>
      </c>
      <c r="E200" s="278">
        <v>105.599998</v>
      </c>
      <c r="F200" s="278">
        <v>98.307579</v>
      </c>
      <c r="G200" s="278">
        <v>6.336356E8</v>
      </c>
      <c r="H200" s="283" t="s">
        <v>294</v>
      </c>
      <c r="I200" s="278">
        <v>9.410625</v>
      </c>
      <c r="J200" s="278">
        <v>9.5525</v>
      </c>
      <c r="K200" s="278">
        <v>8.685625</v>
      </c>
      <c r="L200" s="278">
        <v>8.909375</v>
      </c>
      <c r="M200" s="278">
        <v>8.806135</v>
      </c>
      <c r="N200" s="278">
        <v>4.663744E8</v>
      </c>
      <c r="O200" s="278"/>
      <c r="P200" s="254">
        <f t="shared" si="127"/>
        <v>448726.5016</v>
      </c>
      <c r="Q200" s="254">
        <v>0.0</v>
      </c>
      <c r="R200" s="254">
        <f t="shared" si="128"/>
        <v>102532.5019</v>
      </c>
      <c r="S200" s="254">
        <v>0.0</v>
      </c>
      <c r="T200" s="282"/>
      <c r="U200" s="270">
        <f t="shared" si="18"/>
        <v>0.8140030344</v>
      </c>
      <c r="V200" s="254"/>
      <c r="W200" s="254"/>
      <c r="X200" s="254">
        <f t="shared" si="19"/>
        <v>551259.0035</v>
      </c>
      <c r="Y200" s="258">
        <f t="shared" si="20"/>
        <v>0.5512590035</v>
      </c>
      <c r="Z200" s="334">
        <f t="shared" si="21"/>
        <v>551259.0035</v>
      </c>
      <c r="AA200" s="258">
        <f t="shared" si="22"/>
        <v>0.5512590035</v>
      </c>
      <c r="AB200" s="320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299"/>
      <c r="AM200" s="299"/>
      <c r="AN200" s="299"/>
      <c r="AO200" s="299"/>
      <c r="AP200" s="299"/>
      <c r="AQ200" s="299"/>
      <c r="AR200" s="299"/>
      <c r="AS200" s="299"/>
      <c r="AT200" s="299"/>
      <c r="AU200" s="299"/>
    </row>
    <row r="201" ht="19.5" customHeight="1">
      <c r="A201" s="276" t="s">
        <v>295</v>
      </c>
      <c r="B201" s="277">
        <v>105.599998</v>
      </c>
      <c r="C201" s="278">
        <v>111.160004</v>
      </c>
      <c r="D201" s="278">
        <v>104.339996</v>
      </c>
      <c r="E201" s="278">
        <v>107.629997</v>
      </c>
      <c r="F201" s="278">
        <v>100.427818</v>
      </c>
      <c r="G201" s="278">
        <v>5.686993E8</v>
      </c>
      <c r="H201" s="283" t="s">
        <v>295</v>
      </c>
      <c r="I201" s="278">
        <v>8.90625</v>
      </c>
      <c r="J201" s="278">
        <v>9.8525</v>
      </c>
      <c r="K201" s="278">
        <v>8.6975</v>
      </c>
      <c r="L201" s="278">
        <v>9.22875</v>
      </c>
      <c r="M201" s="278">
        <v>9.126643</v>
      </c>
      <c r="N201" s="278">
        <v>4.135088E8</v>
      </c>
      <c r="O201" s="278"/>
      <c r="P201" s="254">
        <f t="shared" si="127"/>
        <v>449156.9674</v>
      </c>
      <c r="Q201" s="254">
        <v>0.0</v>
      </c>
      <c r="R201" s="254">
        <f t="shared" si="128"/>
        <v>100865.8353</v>
      </c>
      <c r="S201" s="254">
        <v>0.0</v>
      </c>
      <c r="T201" s="282"/>
      <c r="U201" s="270">
        <f t="shared" si="18"/>
        <v>0.8166151753</v>
      </c>
      <c r="V201" s="254"/>
      <c r="W201" s="254"/>
      <c r="X201" s="254">
        <f t="shared" si="19"/>
        <v>550022.8026</v>
      </c>
      <c r="Y201" s="258">
        <f t="shared" si="20"/>
        <v>0.5500228026</v>
      </c>
      <c r="Z201" s="334">
        <f t="shared" si="21"/>
        <v>550022.8026</v>
      </c>
      <c r="AA201" s="258">
        <f t="shared" si="22"/>
        <v>0.5500228026</v>
      </c>
      <c r="AB201" s="320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299"/>
      <c r="AM201" s="299"/>
      <c r="AN201" s="299"/>
      <c r="AO201" s="299"/>
      <c r="AP201" s="299"/>
      <c r="AQ201" s="299"/>
      <c r="AR201" s="299"/>
      <c r="AS201" s="299"/>
      <c r="AT201" s="299"/>
      <c r="AU201" s="299"/>
    </row>
    <row r="202" ht="19.5" customHeight="1">
      <c r="A202" s="276" t="s">
        <v>296</v>
      </c>
      <c r="B202" s="277">
        <v>108.050003</v>
      </c>
      <c r="C202" s="278">
        <v>111.080002</v>
      </c>
      <c r="D202" s="278">
        <v>106.0</v>
      </c>
      <c r="E202" s="278">
        <v>110.050003</v>
      </c>
      <c r="F202" s="278">
        <v>102.685875</v>
      </c>
      <c r="G202" s="278">
        <v>5.182335E8</v>
      </c>
      <c r="H202" s="283" t="s">
        <v>296</v>
      </c>
      <c r="I202" s="278">
        <v>9.304375</v>
      </c>
      <c r="J202" s="278">
        <v>9.81125</v>
      </c>
      <c r="K202" s="278">
        <v>8.948125</v>
      </c>
      <c r="L202" s="278">
        <v>9.6375</v>
      </c>
      <c r="M202" s="278">
        <v>9.530869</v>
      </c>
      <c r="N202" s="278">
        <v>3.268368E8</v>
      </c>
      <c r="O202" s="278"/>
      <c r="P202" s="254">
        <f t="shared" si="127"/>
        <v>456302.8596</v>
      </c>
      <c r="Q202" s="254">
        <v>0.0</v>
      </c>
      <c r="R202" s="254">
        <f t="shared" si="128"/>
        <v>99199.16859</v>
      </c>
      <c r="S202" s="254">
        <v>0.0</v>
      </c>
      <c r="T202" s="282"/>
      <c r="U202" s="270">
        <f t="shared" si="18"/>
        <v>0.8214242909</v>
      </c>
      <c r="V202" s="254"/>
      <c r="W202" s="254"/>
      <c r="X202" s="254">
        <f t="shared" si="19"/>
        <v>555502.0281</v>
      </c>
      <c r="Y202" s="258">
        <f t="shared" si="20"/>
        <v>0.5555020281</v>
      </c>
      <c r="Z202" s="334">
        <f t="shared" si="21"/>
        <v>555502.0281</v>
      </c>
      <c r="AA202" s="258">
        <f t="shared" si="22"/>
        <v>0.5555020281</v>
      </c>
      <c r="AB202" s="320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299"/>
      <c r="AT202" s="299"/>
      <c r="AU202" s="299"/>
    </row>
    <row r="203" ht="19.5" customHeight="1">
      <c r="A203" s="276" t="s">
        <v>297</v>
      </c>
      <c r="B203" s="277">
        <v>110.639999</v>
      </c>
      <c r="C203" s="278">
        <v>111.129997</v>
      </c>
      <c r="D203" s="278">
        <v>106.639999</v>
      </c>
      <c r="E203" s="278">
        <v>107.07</v>
      </c>
      <c r="F203" s="278">
        <v>99.905289</v>
      </c>
      <c r="G203" s="278">
        <v>5.770306E8</v>
      </c>
      <c r="H203" s="283" t="s">
        <v>297</v>
      </c>
      <c r="I203" s="278">
        <v>9.73125</v>
      </c>
      <c r="J203" s="278">
        <v>9.84875</v>
      </c>
      <c r="K203" s="278">
        <v>9.06625</v>
      </c>
      <c r="L203" s="278">
        <v>9.14375</v>
      </c>
      <c r="M203" s="278">
        <v>9.042585</v>
      </c>
      <c r="N203" s="278">
        <v>3.028272E8</v>
      </c>
      <c r="O203" s="278"/>
      <c r="P203" s="254">
        <f t="shared" si="127"/>
        <v>459057.8914</v>
      </c>
      <c r="Q203" s="254">
        <v>0.0</v>
      </c>
      <c r="R203" s="254">
        <f t="shared" si="128"/>
        <v>97532.50192</v>
      </c>
      <c r="S203" s="254">
        <v>0.0</v>
      </c>
      <c r="T203" s="282"/>
      <c r="U203" s="270">
        <f t="shared" si="18"/>
        <v>0.8247679028</v>
      </c>
      <c r="V203" s="254"/>
      <c r="W203" s="254"/>
      <c r="X203" s="254">
        <f t="shared" si="19"/>
        <v>556590.3933</v>
      </c>
      <c r="Y203" s="258">
        <f t="shared" si="20"/>
        <v>0.5565903933</v>
      </c>
      <c r="Z203" s="334">
        <f t="shared" si="21"/>
        <v>556590.3933</v>
      </c>
      <c r="AA203" s="258">
        <f t="shared" si="22"/>
        <v>0.5565903933</v>
      </c>
      <c r="AB203" s="320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299"/>
      <c r="AT203" s="299"/>
      <c r="AU203" s="299"/>
    </row>
    <row r="204" ht="19.5" customHeight="1">
      <c r="A204" s="276" t="s">
        <v>298</v>
      </c>
      <c r="B204" s="277">
        <v>108.129997</v>
      </c>
      <c r="C204" s="278">
        <v>114.389999</v>
      </c>
      <c r="D204" s="278">
        <v>105.830002</v>
      </c>
      <c r="E204" s="278">
        <v>111.949997</v>
      </c>
      <c r="F204" s="278">
        <v>104.698997</v>
      </c>
      <c r="G204" s="278">
        <v>6.448857E8</v>
      </c>
      <c r="H204" s="283" t="s">
        <v>298</v>
      </c>
      <c r="I204" s="278">
        <v>9.32125</v>
      </c>
      <c r="J204" s="278">
        <v>10.4075</v>
      </c>
      <c r="K204" s="278">
        <v>8.9225</v>
      </c>
      <c r="L204" s="278">
        <v>9.95875</v>
      </c>
      <c r="M204" s="278">
        <v>9.848567</v>
      </c>
      <c r="N204" s="278">
        <v>3.287216E8</v>
      </c>
      <c r="O204" s="278"/>
      <c r="P204" s="254">
        <f t="shared" si="127"/>
        <v>455571.0617</v>
      </c>
      <c r="Q204" s="254">
        <v>0.0</v>
      </c>
      <c r="R204" s="254">
        <f t="shared" si="128"/>
        <v>95865.83525</v>
      </c>
      <c r="S204" s="254">
        <v>0.0</v>
      </c>
      <c r="T204" s="282"/>
      <c r="U204" s="270">
        <f t="shared" si="18"/>
        <v>0.8261526645</v>
      </c>
      <c r="V204" s="254"/>
      <c r="W204" s="254"/>
      <c r="X204" s="254">
        <f t="shared" si="19"/>
        <v>551436.897</v>
      </c>
      <c r="Y204" s="258">
        <f t="shared" si="20"/>
        <v>0.551436897</v>
      </c>
      <c r="Z204" s="334">
        <f t="shared" si="21"/>
        <v>551436.897</v>
      </c>
      <c r="AA204" s="258">
        <f t="shared" si="22"/>
        <v>0.551436897</v>
      </c>
      <c r="AB204" s="320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299"/>
      <c r="AU204" s="299"/>
    </row>
    <row r="205" ht="19.5" customHeight="1">
      <c r="A205" s="276" t="s">
        <v>299</v>
      </c>
      <c r="B205" s="277">
        <v>111.970001</v>
      </c>
      <c r="C205" s="278">
        <v>113.0</v>
      </c>
      <c r="D205" s="278">
        <v>84.739998</v>
      </c>
      <c r="E205" s="278">
        <v>104.309998</v>
      </c>
      <c r="F205" s="278">
        <v>97.553833</v>
      </c>
      <c r="G205" s="278">
        <v>1.0103048E9</v>
      </c>
      <c r="H205" s="283" t="s">
        <v>299</v>
      </c>
      <c r="I205" s="278">
        <v>9.96125</v>
      </c>
      <c r="J205" s="278">
        <v>10.14125</v>
      </c>
      <c r="K205" s="278">
        <v>6.875</v>
      </c>
      <c r="L205" s="278">
        <v>8.56375</v>
      </c>
      <c r="M205" s="278">
        <v>8.469001</v>
      </c>
      <c r="N205" s="278">
        <v>4.280792E8</v>
      </c>
      <c r="O205" s="278"/>
      <c r="P205" s="254">
        <f t="shared" si="127"/>
        <v>364783.9944</v>
      </c>
      <c r="Q205" s="254">
        <v>0.0</v>
      </c>
      <c r="R205" s="254">
        <f t="shared" si="128"/>
        <v>94199.16859</v>
      </c>
      <c r="S205" s="254">
        <v>0.0</v>
      </c>
      <c r="T205" s="282"/>
      <c r="U205" s="270">
        <f t="shared" si="18"/>
        <v>0.7947655248</v>
      </c>
      <c r="V205" s="254"/>
      <c r="W205" s="254"/>
      <c r="X205" s="254">
        <f t="shared" si="19"/>
        <v>458983.163</v>
      </c>
      <c r="Y205" s="258">
        <f t="shared" si="20"/>
        <v>0.458983163</v>
      </c>
      <c r="Z205" s="334">
        <f t="shared" si="21"/>
        <v>458983.163</v>
      </c>
      <c r="AA205" s="258">
        <f t="shared" si="22"/>
        <v>0.458983163</v>
      </c>
      <c r="AB205" s="320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299"/>
      <c r="AT205" s="299"/>
      <c r="AU205" s="299"/>
    </row>
    <row r="206" ht="19.5" customHeight="1">
      <c r="A206" s="276" t="s">
        <v>300</v>
      </c>
      <c r="B206" s="277">
        <v>101.709999</v>
      </c>
      <c r="C206" s="278">
        <v>108.730003</v>
      </c>
      <c r="D206" s="278">
        <v>98.75</v>
      </c>
      <c r="E206" s="278">
        <v>101.760002</v>
      </c>
      <c r="F206" s="278">
        <v>95.169006</v>
      </c>
      <c r="G206" s="278">
        <v>8.812015E8</v>
      </c>
      <c r="H206" s="283" t="s">
        <v>300</v>
      </c>
      <c r="I206" s="278">
        <v>8.145</v>
      </c>
      <c r="J206" s="278">
        <v>9.265</v>
      </c>
      <c r="K206" s="278">
        <v>7.66875</v>
      </c>
      <c r="L206" s="278">
        <v>8.13125</v>
      </c>
      <c r="M206" s="278">
        <v>8.041286</v>
      </c>
      <c r="N206" s="278">
        <v>3.535144E8</v>
      </c>
      <c r="O206" s="278"/>
      <c r="P206" s="254">
        <f t="shared" si="127"/>
        <v>425093.4659</v>
      </c>
      <c r="Q206" s="254">
        <v>0.0</v>
      </c>
      <c r="R206" s="254">
        <f t="shared" si="128"/>
        <v>92532.50192</v>
      </c>
      <c r="S206" s="254">
        <v>0.0</v>
      </c>
      <c r="T206" s="282"/>
      <c r="U206" s="270">
        <f t="shared" si="18"/>
        <v>0.8212367468</v>
      </c>
      <c r="V206" s="254"/>
      <c r="W206" s="254"/>
      <c r="X206" s="254">
        <f t="shared" si="19"/>
        <v>517625.9678</v>
      </c>
      <c r="Y206" s="258">
        <f t="shared" si="20"/>
        <v>0.5176259678</v>
      </c>
      <c r="Z206" s="334">
        <f t="shared" si="21"/>
        <v>517625.9678</v>
      </c>
      <c r="AA206" s="258">
        <f t="shared" si="22"/>
        <v>0.5176259678</v>
      </c>
      <c r="AB206" s="320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299"/>
      <c r="AT206" s="299"/>
      <c r="AU206" s="299"/>
    </row>
    <row r="207" ht="19.5" customHeight="1">
      <c r="A207" s="276" t="s">
        <v>301</v>
      </c>
      <c r="B207" s="277">
        <v>101.940002</v>
      </c>
      <c r="C207" s="278">
        <v>114.080002</v>
      </c>
      <c r="D207" s="278">
        <v>100.480003</v>
      </c>
      <c r="E207" s="278">
        <v>113.330002</v>
      </c>
      <c r="F207" s="278">
        <v>106.24749</v>
      </c>
      <c r="G207" s="278">
        <v>7.406272E8</v>
      </c>
      <c r="H207" s="283" t="s">
        <v>301</v>
      </c>
      <c r="I207" s="278">
        <v>8.16125</v>
      </c>
      <c r="J207" s="278">
        <v>10.19875</v>
      </c>
      <c r="K207" s="278">
        <v>7.93375</v>
      </c>
      <c r="L207" s="278">
        <v>10.0675</v>
      </c>
      <c r="M207" s="278">
        <v>9.956113</v>
      </c>
      <c r="N207" s="278">
        <v>3.188688E8</v>
      </c>
      <c r="O207" s="278"/>
      <c r="P207" s="254">
        <f t="shared" si="127"/>
        <v>432540.6858</v>
      </c>
      <c r="Q207" s="254">
        <v>0.0</v>
      </c>
      <c r="R207" s="254">
        <f t="shared" si="128"/>
        <v>90865.83525</v>
      </c>
      <c r="S207" s="254">
        <v>0.0</v>
      </c>
      <c r="T207" s="282"/>
      <c r="U207" s="270">
        <f t="shared" si="18"/>
        <v>0.8263952939</v>
      </c>
      <c r="V207" s="254"/>
      <c r="W207" s="254"/>
      <c r="X207" s="254">
        <f t="shared" si="19"/>
        <v>523406.5211</v>
      </c>
      <c r="Y207" s="258">
        <f t="shared" si="20"/>
        <v>0.5234065211</v>
      </c>
      <c r="Z207" s="334">
        <f t="shared" si="21"/>
        <v>523406.5211</v>
      </c>
      <c r="AA207" s="258">
        <f t="shared" si="22"/>
        <v>0.5234065211</v>
      </c>
      <c r="AB207" s="320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299"/>
      <c r="AM207" s="299"/>
      <c r="AN207" s="299"/>
      <c r="AO207" s="299"/>
      <c r="AP207" s="299"/>
      <c r="AQ207" s="299"/>
      <c r="AR207" s="299"/>
      <c r="AS207" s="299"/>
      <c r="AT207" s="299"/>
      <c r="AU207" s="299"/>
    </row>
    <row r="208" ht="19.5" customHeight="1">
      <c r="A208" s="276" t="s">
        <v>302</v>
      </c>
      <c r="B208" s="277">
        <v>113.629997</v>
      </c>
      <c r="C208" s="278">
        <v>115.470001</v>
      </c>
      <c r="D208" s="278">
        <v>109.480003</v>
      </c>
      <c r="E208" s="278">
        <v>114.019997</v>
      </c>
      <c r="F208" s="278">
        <v>106.894386</v>
      </c>
      <c r="G208" s="278">
        <v>5.434133E8</v>
      </c>
      <c r="H208" s="283" t="s">
        <v>302</v>
      </c>
      <c r="I208" s="278">
        <v>10.12125</v>
      </c>
      <c r="J208" s="278">
        <v>10.4425</v>
      </c>
      <c r="K208" s="278">
        <v>9.38375</v>
      </c>
      <c r="L208" s="278">
        <v>10.16375</v>
      </c>
      <c r="M208" s="278">
        <v>10.051297</v>
      </c>
      <c r="N208" s="278">
        <v>1.950984E8</v>
      </c>
      <c r="O208" s="278"/>
      <c r="P208" s="254">
        <f t="shared" si="127"/>
        <v>471283.3814</v>
      </c>
      <c r="Q208" s="254">
        <v>0.0</v>
      </c>
      <c r="R208" s="254">
        <f t="shared" si="128"/>
        <v>89199.16859</v>
      </c>
      <c r="S208" s="254">
        <v>0.0</v>
      </c>
      <c r="T208" s="282"/>
      <c r="U208" s="270">
        <f t="shared" si="18"/>
        <v>0.8408529069</v>
      </c>
      <c r="V208" s="254"/>
      <c r="W208" s="254"/>
      <c r="X208" s="254">
        <f t="shared" si="19"/>
        <v>560482.55</v>
      </c>
      <c r="Y208" s="258">
        <f t="shared" si="20"/>
        <v>0.56048255</v>
      </c>
      <c r="Z208" s="334">
        <f t="shared" si="21"/>
        <v>560482.55</v>
      </c>
      <c r="AA208" s="258">
        <f t="shared" si="22"/>
        <v>0.56048255</v>
      </c>
      <c r="AB208" s="320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299"/>
      <c r="AM208" s="299"/>
      <c r="AN208" s="299"/>
      <c r="AO208" s="299"/>
      <c r="AP208" s="299"/>
      <c r="AQ208" s="299"/>
      <c r="AR208" s="299"/>
      <c r="AS208" s="299"/>
      <c r="AT208" s="299"/>
      <c r="AU208" s="299"/>
    </row>
    <row r="209" ht="19.5" customHeight="1">
      <c r="A209" s="276" t="s">
        <v>303</v>
      </c>
      <c r="B209" s="337">
        <v>114.480003</v>
      </c>
      <c r="C209" s="338">
        <v>115.75</v>
      </c>
      <c r="D209" s="338">
        <v>109.379997</v>
      </c>
      <c r="E209" s="338">
        <v>111.860001</v>
      </c>
      <c r="F209" s="338">
        <v>104.86937</v>
      </c>
      <c r="G209" s="338">
        <v>7.574975E8</v>
      </c>
      <c r="H209" s="340" t="s">
        <v>303</v>
      </c>
      <c r="I209" s="338">
        <v>10.24125</v>
      </c>
      <c r="J209" s="338">
        <v>10.47125</v>
      </c>
      <c r="K209" s="338">
        <v>9.33</v>
      </c>
      <c r="L209" s="338">
        <v>9.795</v>
      </c>
      <c r="M209" s="338">
        <v>9.686628</v>
      </c>
      <c r="N209" s="338">
        <v>2.490936E8</v>
      </c>
      <c r="O209" s="338"/>
      <c r="P209" s="254">
        <f t="shared" si="127"/>
        <v>470852.8812</v>
      </c>
      <c r="Q209" s="254">
        <v>0.0</v>
      </c>
      <c r="R209" s="254">
        <f t="shared" si="128"/>
        <v>87532.50192</v>
      </c>
      <c r="S209" s="254">
        <v>0.0</v>
      </c>
      <c r="T209" s="339">
        <f>(P209-P197)/P197</f>
        <v>0.02189057419</v>
      </c>
      <c r="U209" s="270">
        <f t="shared" si="18"/>
        <v>0.8432399834</v>
      </c>
      <c r="V209" s="254"/>
      <c r="W209" s="254"/>
      <c r="X209" s="254">
        <f t="shared" si="19"/>
        <v>558385.3831</v>
      </c>
      <c r="Y209" s="258">
        <f t="shared" si="20"/>
        <v>0.5583853831</v>
      </c>
      <c r="Z209" s="334">
        <f t="shared" si="21"/>
        <v>558385.3831</v>
      </c>
      <c r="AA209" s="258">
        <f t="shared" si="22"/>
        <v>0.5583853831</v>
      </c>
      <c r="AB209" s="320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299"/>
      <c r="AM209" s="299"/>
      <c r="AN209" s="299"/>
      <c r="AO209" s="299"/>
      <c r="AP209" s="299"/>
      <c r="AQ209" s="299"/>
      <c r="AR209" s="299"/>
      <c r="AS209" s="299"/>
      <c r="AT209" s="299"/>
      <c r="AU209" s="299"/>
    </row>
    <row r="210" ht="19.5" customHeight="1">
      <c r="A210" s="276" t="s">
        <v>304</v>
      </c>
      <c r="B210" s="277">
        <v>109.449997</v>
      </c>
      <c r="C210" s="278">
        <v>110.18</v>
      </c>
      <c r="D210" s="278">
        <v>97.25</v>
      </c>
      <c r="E210" s="278">
        <v>104.129997</v>
      </c>
      <c r="F210" s="278">
        <v>97.920593</v>
      </c>
      <c r="G210" s="278">
        <v>1.0773082E9</v>
      </c>
      <c r="H210" s="283" t="s">
        <v>304</v>
      </c>
      <c r="I210" s="278">
        <v>9.3575</v>
      </c>
      <c r="J210" s="278">
        <v>9.4925</v>
      </c>
      <c r="K210" s="278">
        <v>7.35</v>
      </c>
      <c r="L210" s="278">
        <v>8.415</v>
      </c>
      <c r="M210" s="278">
        <v>8.32685</v>
      </c>
      <c r="N210" s="278">
        <v>3.941464E8</v>
      </c>
      <c r="O210" s="278"/>
      <c r="P210" s="254">
        <f>((P209+R209)*0.8)*D210/D209</f>
        <v>397169.3545</v>
      </c>
      <c r="Q210" s="254">
        <v>0.0</v>
      </c>
      <c r="R210" s="254">
        <f>((P209+R209)*0.2)-($S$8/12)</f>
        <v>110010.41</v>
      </c>
      <c r="S210" s="254">
        <v>0.0</v>
      </c>
      <c r="T210" s="282"/>
      <c r="U210" s="270">
        <f t="shared" si="18"/>
        <v>0.7830938502</v>
      </c>
      <c r="V210" s="254"/>
      <c r="W210" s="254"/>
      <c r="X210" s="254">
        <f t="shared" si="19"/>
        <v>507179.7645</v>
      </c>
      <c r="Y210" s="258">
        <f t="shared" si="20"/>
        <v>0.5071797645</v>
      </c>
      <c r="Z210" s="334">
        <f t="shared" si="21"/>
        <v>507179.7645</v>
      </c>
      <c r="AA210" s="258">
        <f t="shared" si="22"/>
        <v>0.5071797645</v>
      </c>
      <c r="AB210" s="320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299"/>
      <c r="AM210" s="299"/>
      <c r="AN210" s="299"/>
      <c r="AO210" s="299"/>
      <c r="AP210" s="299"/>
      <c r="AQ210" s="299"/>
      <c r="AR210" s="299"/>
      <c r="AS210" s="299"/>
      <c r="AT210" s="299"/>
      <c r="AU210" s="299"/>
    </row>
    <row r="211" ht="19.5" customHeight="1">
      <c r="A211" s="276" t="s">
        <v>305</v>
      </c>
      <c r="B211" s="277">
        <v>103.629997</v>
      </c>
      <c r="C211" s="278">
        <v>104.800003</v>
      </c>
      <c r="D211" s="278">
        <v>94.839996</v>
      </c>
      <c r="E211" s="278">
        <v>102.5</v>
      </c>
      <c r="F211" s="278">
        <v>96.387787</v>
      </c>
      <c r="G211" s="278">
        <v>9.422596E8</v>
      </c>
      <c r="H211" s="283" t="s">
        <v>305</v>
      </c>
      <c r="I211" s="278">
        <v>8.32875</v>
      </c>
      <c r="J211" s="278">
        <v>8.5225</v>
      </c>
      <c r="K211" s="278">
        <v>6.95375</v>
      </c>
      <c r="L211" s="278">
        <v>8.11</v>
      </c>
      <c r="M211" s="278">
        <v>8.025043</v>
      </c>
      <c r="N211" s="278">
        <v>4.445416E8</v>
      </c>
      <c r="O211" s="278"/>
      <c r="P211" s="254">
        <f t="shared" ref="P211:P221" si="129">P210*D211/D210</f>
        <v>387326.8894</v>
      </c>
      <c r="Q211" s="254">
        <v>0.0</v>
      </c>
      <c r="R211" s="254">
        <f t="shared" ref="R211:R221" si="130">R210-($S$8/12)</f>
        <v>108343.7433</v>
      </c>
      <c r="S211" s="254">
        <v>0.0</v>
      </c>
      <c r="T211" s="282"/>
      <c r="U211" s="270">
        <f t="shared" si="18"/>
        <v>0.7814198862</v>
      </c>
      <c r="V211" s="254"/>
      <c r="W211" s="254"/>
      <c r="X211" s="254">
        <f t="shared" si="19"/>
        <v>495670.6327</v>
      </c>
      <c r="Y211" s="258">
        <f t="shared" si="20"/>
        <v>0.4956706327</v>
      </c>
      <c r="Z211" s="334">
        <f t="shared" si="21"/>
        <v>495670.6327</v>
      </c>
      <c r="AA211" s="258">
        <f t="shared" si="22"/>
        <v>0.4956706327</v>
      </c>
      <c r="AB211" s="320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299"/>
      <c r="AM211" s="299"/>
      <c r="AN211" s="299"/>
      <c r="AO211" s="299"/>
      <c r="AP211" s="299"/>
      <c r="AQ211" s="299"/>
      <c r="AR211" s="299"/>
      <c r="AS211" s="299"/>
      <c r="AT211" s="299"/>
      <c r="AU211" s="299"/>
    </row>
    <row r="212" ht="19.5" customHeight="1">
      <c r="A212" s="276" t="s">
        <v>306</v>
      </c>
      <c r="B212" s="277">
        <v>103.480003</v>
      </c>
      <c r="C212" s="278">
        <v>110.040001</v>
      </c>
      <c r="D212" s="278">
        <v>103.160004</v>
      </c>
      <c r="E212" s="278">
        <v>109.199997</v>
      </c>
      <c r="F212" s="278">
        <v>102.688255</v>
      </c>
      <c r="G212" s="278">
        <v>6.016051E8</v>
      </c>
      <c r="H212" s="283" t="s">
        <v>306</v>
      </c>
      <c r="I212" s="278">
        <v>8.25625</v>
      </c>
      <c r="J212" s="278">
        <v>9.3625</v>
      </c>
      <c r="K212" s="278">
        <v>8.215</v>
      </c>
      <c r="L212" s="278">
        <v>9.225</v>
      </c>
      <c r="M212" s="278">
        <v>9.128366</v>
      </c>
      <c r="N212" s="278">
        <v>3.035736E8</v>
      </c>
      <c r="O212" s="278"/>
      <c r="P212" s="254">
        <f t="shared" si="129"/>
        <v>421305.8324</v>
      </c>
      <c r="Q212" s="254">
        <v>0.0</v>
      </c>
      <c r="R212" s="254">
        <f t="shared" si="130"/>
        <v>106677.0766</v>
      </c>
      <c r="S212" s="254">
        <v>0.0</v>
      </c>
      <c r="T212" s="282"/>
      <c r="U212" s="270">
        <f t="shared" si="18"/>
        <v>0.7979535421</v>
      </c>
      <c r="V212" s="254"/>
      <c r="W212" s="254"/>
      <c r="X212" s="254">
        <f t="shared" si="19"/>
        <v>527982.9091</v>
      </c>
      <c r="Y212" s="258">
        <f t="shared" si="20"/>
        <v>0.5279829091</v>
      </c>
      <c r="Z212" s="334">
        <f t="shared" si="21"/>
        <v>527982.9091</v>
      </c>
      <c r="AA212" s="258">
        <f t="shared" si="22"/>
        <v>0.5279829091</v>
      </c>
      <c r="AB212" s="320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  <c r="AM212" s="299"/>
      <c r="AN212" s="299"/>
      <c r="AO212" s="299"/>
      <c r="AP212" s="299"/>
      <c r="AQ212" s="299"/>
      <c r="AR212" s="299"/>
      <c r="AS212" s="299"/>
      <c r="AT212" s="299"/>
      <c r="AU212" s="299"/>
    </row>
    <row r="213" ht="19.5" customHeight="1">
      <c r="A213" s="276" t="s">
        <v>307</v>
      </c>
      <c r="B213" s="277">
        <v>108.540001</v>
      </c>
      <c r="C213" s="278">
        <v>111.440002</v>
      </c>
      <c r="D213" s="278">
        <v>104.879997</v>
      </c>
      <c r="E213" s="278">
        <v>105.720001</v>
      </c>
      <c r="F213" s="278">
        <v>99.71067</v>
      </c>
      <c r="G213" s="278">
        <v>5.592538E8</v>
      </c>
      <c r="H213" s="283" t="s">
        <v>307</v>
      </c>
      <c r="I213" s="278">
        <v>9.11</v>
      </c>
      <c r="J213" s="278">
        <v>9.61</v>
      </c>
      <c r="K213" s="278">
        <v>8.48875</v>
      </c>
      <c r="L213" s="278">
        <v>8.62</v>
      </c>
      <c r="M213" s="278">
        <v>8.529703</v>
      </c>
      <c r="N213" s="278">
        <v>2.323536E8</v>
      </c>
      <c r="O213" s="278"/>
      <c r="P213" s="254">
        <f t="shared" si="129"/>
        <v>428330.2901</v>
      </c>
      <c r="Q213" s="254">
        <v>0.0</v>
      </c>
      <c r="R213" s="254">
        <f t="shared" si="130"/>
        <v>105010.41</v>
      </c>
      <c r="S213" s="254">
        <v>0.0</v>
      </c>
      <c r="T213" s="282"/>
      <c r="U213" s="270">
        <f t="shared" si="18"/>
        <v>0.8031082009</v>
      </c>
      <c r="V213" s="254"/>
      <c r="W213" s="254"/>
      <c r="X213" s="254">
        <f t="shared" si="19"/>
        <v>533340.7001</v>
      </c>
      <c r="Y213" s="258">
        <f t="shared" si="20"/>
        <v>0.5333407001</v>
      </c>
      <c r="Z213" s="334">
        <f t="shared" si="21"/>
        <v>533340.7001</v>
      </c>
      <c r="AA213" s="258">
        <f t="shared" si="22"/>
        <v>0.5333407001</v>
      </c>
      <c r="AB213" s="320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299"/>
      <c r="AM213" s="299"/>
      <c r="AN213" s="299"/>
      <c r="AO213" s="299"/>
      <c r="AP213" s="299"/>
      <c r="AQ213" s="299"/>
      <c r="AR213" s="299"/>
      <c r="AS213" s="299"/>
      <c r="AT213" s="299"/>
      <c r="AU213" s="299"/>
    </row>
    <row r="214" ht="19.5" customHeight="1">
      <c r="A214" s="276" t="s">
        <v>308</v>
      </c>
      <c r="B214" s="277">
        <v>105.989998</v>
      </c>
      <c r="C214" s="278">
        <v>110.510002</v>
      </c>
      <c r="D214" s="278">
        <v>104.400002</v>
      </c>
      <c r="E214" s="278">
        <v>110.339996</v>
      </c>
      <c r="F214" s="278">
        <v>104.068062</v>
      </c>
      <c r="G214" s="278">
        <v>5.364827E8</v>
      </c>
      <c r="H214" s="283" t="s">
        <v>308</v>
      </c>
      <c r="I214" s="278">
        <v>8.65375</v>
      </c>
      <c r="J214" s="278">
        <v>9.39375</v>
      </c>
      <c r="K214" s="278">
        <v>8.4025</v>
      </c>
      <c r="L214" s="278">
        <v>9.3675</v>
      </c>
      <c r="M214" s="278">
        <v>9.269373</v>
      </c>
      <c r="N214" s="278">
        <v>1.860816E8</v>
      </c>
      <c r="O214" s="278"/>
      <c r="P214" s="254">
        <f t="shared" si="129"/>
        <v>426369.9888</v>
      </c>
      <c r="Q214" s="254">
        <v>0.0</v>
      </c>
      <c r="R214" s="254">
        <f t="shared" si="130"/>
        <v>103343.7433</v>
      </c>
      <c r="S214" s="254">
        <v>0.0</v>
      </c>
      <c r="T214" s="282"/>
      <c r="U214" s="270">
        <f t="shared" si="18"/>
        <v>0.8049064296</v>
      </c>
      <c r="V214" s="254"/>
      <c r="W214" s="254"/>
      <c r="X214" s="254">
        <f t="shared" si="19"/>
        <v>529713.7321</v>
      </c>
      <c r="Y214" s="258">
        <f t="shared" si="20"/>
        <v>0.5297137321</v>
      </c>
      <c r="Z214" s="334">
        <f t="shared" si="21"/>
        <v>529713.7321</v>
      </c>
      <c r="AA214" s="258">
        <f t="shared" si="22"/>
        <v>0.5297137321</v>
      </c>
      <c r="AB214" s="320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  <c r="AM214" s="299"/>
      <c r="AN214" s="299"/>
      <c r="AO214" s="299"/>
      <c r="AP214" s="299"/>
      <c r="AQ214" s="299"/>
      <c r="AR214" s="299"/>
      <c r="AS214" s="299"/>
      <c r="AT214" s="299"/>
      <c r="AU214" s="299"/>
    </row>
    <row r="215" ht="19.5" customHeight="1">
      <c r="A215" s="276" t="s">
        <v>309</v>
      </c>
      <c r="B215" s="277">
        <v>110.0</v>
      </c>
      <c r="C215" s="278">
        <v>110.75</v>
      </c>
      <c r="D215" s="278">
        <v>101.75</v>
      </c>
      <c r="E215" s="278">
        <v>107.540001</v>
      </c>
      <c r="F215" s="278">
        <v>101.427223</v>
      </c>
      <c r="G215" s="278">
        <v>5.779263E8</v>
      </c>
      <c r="H215" s="283" t="s">
        <v>309</v>
      </c>
      <c r="I215" s="278">
        <v>9.30375</v>
      </c>
      <c r="J215" s="278">
        <v>9.43125</v>
      </c>
      <c r="K215" s="278">
        <v>7.9725</v>
      </c>
      <c r="L215" s="278">
        <v>8.895</v>
      </c>
      <c r="M215" s="278">
        <v>8.801822</v>
      </c>
      <c r="N215" s="278">
        <v>2.15028E8</v>
      </c>
      <c r="O215" s="278"/>
      <c r="P215" s="254">
        <f t="shared" si="129"/>
        <v>415547.371</v>
      </c>
      <c r="Q215" s="254">
        <v>0.0</v>
      </c>
      <c r="R215" s="254">
        <f t="shared" si="130"/>
        <v>101677.0766</v>
      </c>
      <c r="S215" s="254">
        <v>0.0</v>
      </c>
      <c r="T215" s="282"/>
      <c r="U215" s="270">
        <f t="shared" si="18"/>
        <v>0.8034178835</v>
      </c>
      <c r="V215" s="254"/>
      <c r="W215" s="254"/>
      <c r="X215" s="254">
        <f t="shared" si="19"/>
        <v>517224.4476</v>
      </c>
      <c r="Y215" s="258">
        <f t="shared" si="20"/>
        <v>0.5172244476</v>
      </c>
      <c r="Z215" s="334">
        <f t="shared" si="21"/>
        <v>517224.4476</v>
      </c>
      <c r="AA215" s="258">
        <f t="shared" si="22"/>
        <v>0.5172244476</v>
      </c>
      <c r="AB215" s="320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299"/>
      <c r="AM215" s="299"/>
      <c r="AN215" s="299"/>
      <c r="AO215" s="299"/>
      <c r="AP215" s="299"/>
      <c r="AQ215" s="299"/>
      <c r="AR215" s="299"/>
      <c r="AS215" s="299"/>
      <c r="AT215" s="299"/>
      <c r="AU215" s="299"/>
    </row>
    <row r="216" ht="19.5" customHeight="1">
      <c r="A216" s="276" t="s">
        <v>310</v>
      </c>
      <c r="B216" s="277">
        <v>107.489998</v>
      </c>
      <c r="C216" s="278">
        <v>115.540001</v>
      </c>
      <c r="D216" s="278">
        <v>106.57</v>
      </c>
      <c r="E216" s="278">
        <v>115.230003</v>
      </c>
      <c r="F216" s="278">
        <v>108.969566</v>
      </c>
      <c r="G216" s="278">
        <v>4.210726E8</v>
      </c>
      <c r="H216" s="283" t="s">
        <v>310</v>
      </c>
      <c r="I216" s="278">
        <v>8.8925</v>
      </c>
      <c r="J216" s="278">
        <v>10.24875</v>
      </c>
      <c r="K216" s="278">
        <v>8.735</v>
      </c>
      <c r="L216" s="278">
        <v>10.19375</v>
      </c>
      <c r="M216" s="278">
        <v>10.092622</v>
      </c>
      <c r="N216" s="278">
        <v>1.512384E8</v>
      </c>
      <c r="O216" s="278"/>
      <c r="P216" s="254">
        <f t="shared" si="129"/>
        <v>435232.2685</v>
      </c>
      <c r="Q216" s="254">
        <v>0.0</v>
      </c>
      <c r="R216" s="254">
        <f t="shared" si="130"/>
        <v>100010.41</v>
      </c>
      <c r="S216" s="254">
        <v>0.0</v>
      </c>
      <c r="T216" s="282"/>
      <c r="U216" s="270">
        <f t="shared" si="18"/>
        <v>0.8131494106</v>
      </c>
      <c r="V216" s="254"/>
      <c r="W216" s="254"/>
      <c r="X216" s="254">
        <f t="shared" si="19"/>
        <v>535242.6785</v>
      </c>
      <c r="Y216" s="258">
        <f t="shared" si="20"/>
        <v>0.5352426785</v>
      </c>
      <c r="Z216" s="334">
        <f t="shared" si="21"/>
        <v>535242.6785</v>
      </c>
      <c r="AA216" s="258">
        <f t="shared" si="22"/>
        <v>0.5352426785</v>
      </c>
      <c r="AB216" s="320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299"/>
      <c r="AM216" s="299"/>
      <c r="AN216" s="299"/>
      <c r="AO216" s="299"/>
      <c r="AP216" s="299"/>
      <c r="AQ216" s="299"/>
      <c r="AR216" s="299"/>
      <c r="AS216" s="299"/>
      <c r="AT216" s="299"/>
      <c r="AU216" s="299"/>
    </row>
    <row r="217" ht="19.5" customHeight="1">
      <c r="A217" s="276" t="s">
        <v>311</v>
      </c>
      <c r="B217" s="277">
        <v>115.309998</v>
      </c>
      <c r="C217" s="278">
        <v>118.010002</v>
      </c>
      <c r="D217" s="278">
        <v>114.220001</v>
      </c>
      <c r="E217" s="278">
        <v>116.440002</v>
      </c>
      <c r="F217" s="278">
        <v>110.113861</v>
      </c>
      <c r="G217" s="278">
        <v>3.692699E8</v>
      </c>
      <c r="H217" s="283" t="s">
        <v>311</v>
      </c>
      <c r="I217" s="278">
        <v>10.20875</v>
      </c>
      <c r="J217" s="278">
        <v>10.68125</v>
      </c>
      <c r="K217" s="278">
        <v>10.01375</v>
      </c>
      <c r="L217" s="278">
        <v>10.38875</v>
      </c>
      <c r="M217" s="278">
        <v>10.285686</v>
      </c>
      <c r="N217" s="278">
        <v>1.53288E8</v>
      </c>
      <c r="O217" s="278"/>
      <c r="P217" s="254">
        <f t="shared" si="129"/>
        <v>466474.9005</v>
      </c>
      <c r="Q217" s="254">
        <v>0.0</v>
      </c>
      <c r="R217" s="254">
        <f t="shared" si="130"/>
        <v>98343.7433</v>
      </c>
      <c r="S217" s="254">
        <v>0.0</v>
      </c>
      <c r="T217" s="282"/>
      <c r="U217" s="270">
        <f t="shared" si="18"/>
        <v>0.825884389</v>
      </c>
      <c r="V217" s="254"/>
      <c r="W217" s="254"/>
      <c r="X217" s="254">
        <f t="shared" si="19"/>
        <v>564818.6438</v>
      </c>
      <c r="Y217" s="258">
        <f t="shared" si="20"/>
        <v>0.5648186438</v>
      </c>
      <c r="Z217" s="334">
        <f t="shared" si="21"/>
        <v>564818.6438</v>
      </c>
      <c r="AA217" s="258">
        <f t="shared" si="22"/>
        <v>0.5648186438</v>
      </c>
      <c r="AB217" s="320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299"/>
      <c r="AM217" s="299"/>
      <c r="AN217" s="299"/>
      <c r="AO217" s="299"/>
      <c r="AP217" s="299"/>
      <c r="AQ217" s="299"/>
      <c r="AR217" s="299"/>
      <c r="AS217" s="299"/>
      <c r="AT217" s="299"/>
      <c r="AU217" s="299"/>
    </row>
    <row r="218" ht="19.5" customHeight="1">
      <c r="A218" s="276" t="s">
        <v>312</v>
      </c>
      <c r="B218" s="277">
        <v>116.480003</v>
      </c>
      <c r="C218" s="278">
        <v>119.220001</v>
      </c>
      <c r="D218" s="278">
        <v>113.629997</v>
      </c>
      <c r="E218" s="278">
        <v>118.720001</v>
      </c>
      <c r="F218" s="278">
        <v>112.269974</v>
      </c>
      <c r="G218" s="278">
        <v>5.407566E8</v>
      </c>
      <c r="H218" s="283" t="s">
        <v>312</v>
      </c>
      <c r="I218" s="278">
        <v>10.4025</v>
      </c>
      <c r="J218" s="278">
        <v>10.92375</v>
      </c>
      <c r="K218" s="278">
        <v>9.885</v>
      </c>
      <c r="L218" s="278">
        <v>10.8175</v>
      </c>
      <c r="M218" s="278">
        <v>10.710185</v>
      </c>
      <c r="N218" s="278">
        <v>2.0234E8</v>
      </c>
      <c r="O218" s="278"/>
      <c r="P218" s="254">
        <f t="shared" si="129"/>
        <v>464065.322</v>
      </c>
      <c r="Q218" s="254">
        <v>0.0</v>
      </c>
      <c r="R218" s="254">
        <f t="shared" si="130"/>
        <v>96677.07663</v>
      </c>
      <c r="S218" s="254">
        <v>0.0</v>
      </c>
      <c r="T218" s="282"/>
      <c r="U218" s="270">
        <f t="shared" si="18"/>
        <v>0.8275909279</v>
      </c>
      <c r="V218" s="254"/>
      <c r="W218" s="254"/>
      <c r="X218" s="254">
        <f t="shared" si="19"/>
        <v>560742.3986</v>
      </c>
      <c r="Y218" s="258">
        <f t="shared" si="20"/>
        <v>0.5607423986</v>
      </c>
      <c r="Z218" s="334">
        <f t="shared" si="21"/>
        <v>560742.3986</v>
      </c>
      <c r="AA218" s="258">
        <f t="shared" si="22"/>
        <v>0.5607423986</v>
      </c>
      <c r="AB218" s="320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299"/>
      <c r="AM218" s="299"/>
      <c r="AN218" s="299"/>
      <c r="AO218" s="299"/>
      <c r="AP218" s="299"/>
      <c r="AQ218" s="299"/>
      <c r="AR218" s="299"/>
      <c r="AS218" s="299"/>
      <c r="AT218" s="299"/>
      <c r="AU218" s="299"/>
    </row>
    <row r="219" ht="19.5" customHeight="1">
      <c r="A219" s="276" t="s">
        <v>313</v>
      </c>
      <c r="B219" s="277">
        <v>118.57</v>
      </c>
      <c r="C219" s="278">
        <v>119.660004</v>
      </c>
      <c r="D219" s="278">
        <v>115.940002</v>
      </c>
      <c r="E219" s="278">
        <v>116.989998</v>
      </c>
      <c r="F219" s="278">
        <v>110.911156</v>
      </c>
      <c r="G219" s="278">
        <v>4.069418E8</v>
      </c>
      <c r="H219" s="283" t="s">
        <v>313</v>
      </c>
      <c r="I219" s="278">
        <v>10.7875</v>
      </c>
      <c r="J219" s="278">
        <v>10.98</v>
      </c>
      <c r="K219" s="278">
        <v>10.31625</v>
      </c>
      <c r="L219" s="278">
        <v>10.48625</v>
      </c>
      <c r="M219" s="278">
        <v>10.382219</v>
      </c>
      <c r="N219" s="278">
        <v>1.57292E8</v>
      </c>
      <c r="O219" s="278"/>
      <c r="P219" s="254">
        <f t="shared" si="129"/>
        <v>473499.3909</v>
      </c>
      <c r="Q219" s="254">
        <v>0.0</v>
      </c>
      <c r="R219" s="254">
        <f t="shared" si="130"/>
        <v>95010.40996</v>
      </c>
      <c r="S219" s="254">
        <v>0.0</v>
      </c>
      <c r="T219" s="282"/>
      <c r="U219" s="270">
        <f t="shared" si="18"/>
        <v>0.8328781495</v>
      </c>
      <c r="V219" s="254"/>
      <c r="W219" s="254"/>
      <c r="X219" s="254">
        <f t="shared" si="19"/>
        <v>568509.8008</v>
      </c>
      <c r="Y219" s="258">
        <f t="shared" si="20"/>
        <v>0.5685098008</v>
      </c>
      <c r="Z219" s="334">
        <f t="shared" si="21"/>
        <v>568509.8008</v>
      </c>
      <c r="AA219" s="258">
        <f t="shared" si="22"/>
        <v>0.5685098008</v>
      </c>
      <c r="AB219" s="320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299"/>
      <c r="AM219" s="299"/>
      <c r="AN219" s="299"/>
      <c r="AO219" s="299"/>
      <c r="AP219" s="299"/>
      <c r="AQ219" s="299"/>
      <c r="AR219" s="299"/>
      <c r="AS219" s="299"/>
      <c r="AT219" s="299"/>
      <c r="AU219" s="299"/>
    </row>
    <row r="220" ht="19.5" customHeight="1">
      <c r="A220" s="276" t="s">
        <v>314</v>
      </c>
      <c r="B220" s="277">
        <v>117.190002</v>
      </c>
      <c r="C220" s="278">
        <v>119.510002</v>
      </c>
      <c r="D220" s="278">
        <v>113.449997</v>
      </c>
      <c r="E220" s="278">
        <v>117.5</v>
      </c>
      <c r="F220" s="278">
        <v>111.394638</v>
      </c>
      <c r="G220" s="278">
        <v>5.981188E8</v>
      </c>
      <c r="H220" s="283" t="s">
        <v>314</v>
      </c>
      <c r="I220" s="278">
        <v>10.525</v>
      </c>
      <c r="J220" s="278">
        <v>10.91625</v>
      </c>
      <c r="K220" s="278">
        <v>9.86</v>
      </c>
      <c r="L220" s="278">
        <v>10.54625</v>
      </c>
      <c r="M220" s="278">
        <v>10.441625</v>
      </c>
      <c r="N220" s="278">
        <v>1.861656E8</v>
      </c>
      <c r="O220" s="278"/>
      <c r="P220" s="254">
        <f t="shared" si="129"/>
        <v>463330.2014</v>
      </c>
      <c r="Q220" s="254">
        <v>0.0</v>
      </c>
      <c r="R220" s="254">
        <f t="shared" si="130"/>
        <v>93343.7433</v>
      </c>
      <c r="S220" s="254">
        <v>0.0</v>
      </c>
      <c r="T220" s="282"/>
      <c r="U220" s="270">
        <f t="shared" si="18"/>
        <v>0.8323188211</v>
      </c>
      <c r="V220" s="254"/>
      <c r="W220" s="254"/>
      <c r="X220" s="254">
        <f t="shared" si="19"/>
        <v>556673.9447</v>
      </c>
      <c r="Y220" s="258">
        <f t="shared" si="20"/>
        <v>0.5566739447</v>
      </c>
      <c r="Z220" s="334">
        <f t="shared" si="21"/>
        <v>556673.9447</v>
      </c>
      <c r="AA220" s="258">
        <f t="shared" si="22"/>
        <v>0.5566739447</v>
      </c>
      <c r="AB220" s="320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299"/>
      <c r="AM220" s="299"/>
      <c r="AN220" s="299"/>
      <c r="AO220" s="299"/>
      <c r="AP220" s="299"/>
      <c r="AQ220" s="299"/>
      <c r="AR220" s="299"/>
      <c r="AS220" s="299"/>
      <c r="AT220" s="299"/>
      <c r="AU220" s="299"/>
    </row>
    <row r="221" ht="19.5" customHeight="1">
      <c r="A221" s="276" t="s">
        <v>315</v>
      </c>
      <c r="B221" s="337">
        <v>117.459999</v>
      </c>
      <c r="C221" s="338">
        <v>121.519997</v>
      </c>
      <c r="D221" s="338">
        <v>115.220001</v>
      </c>
      <c r="E221" s="338">
        <v>118.480003</v>
      </c>
      <c r="F221" s="338">
        <v>112.323723</v>
      </c>
      <c r="G221" s="338">
        <v>4.984143E8</v>
      </c>
      <c r="H221" s="340" t="s">
        <v>315</v>
      </c>
      <c r="I221" s="338">
        <v>10.54625</v>
      </c>
      <c r="J221" s="338">
        <v>11.31875</v>
      </c>
      <c r="K221" s="338">
        <v>10.14125</v>
      </c>
      <c r="L221" s="338">
        <v>10.765</v>
      </c>
      <c r="M221" s="338">
        <v>10.658204</v>
      </c>
      <c r="N221" s="338">
        <v>1.538632E8</v>
      </c>
      <c r="O221" s="338"/>
      <c r="P221" s="254">
        <f t="shared" si="129"/>
        <v>470558.9041</v>
      </c>
      <c r="Q221" s="254">
        <v>0.0</v>
      </c>
      <c r="R221" s="254">
        <f t="shared" si="130"/>
        <v>91677.07663</v>
      </c>
      <c r="S221" s="254">
        <v>0.0</v>
      </c>
      <c r="T221" s="339">
        <f>(P221-P209)/P209</f>
        <v>-0.0006243501793</v>
      </c>
      <c r="U221" s="270">
        <f t="shared" si="18"/>
        <v>0.8369419963</v>
      </c>
      <c r="V221" s="254"/>
      <c r="W221" s="254"/>
      <c r="X221" s="254">
        <f t="shared" si="19"/>
        <v>562235.9808</v>
      </c>
      <c r="Y221" s="258">
        <f t="shared" si="20"/>
        <v>0.5622359808</v>
      </c>
      <c r="Z221" s="334">
        <f t="shared" si="21"/>
        <v>562235.9808</v>
      </c>
      <c r="AA221" s="258">
        <f t="shared" si="22"/>
        <v>0.5622359808</v>
      </c>
      <c r="AB221" s="320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299"/>
      <c r="AM221" s="299"/>
      <c r="AN221" s="299"/>
      <c r="AO221" s="299"/>
      <c r="AP221" s="299"/>
      <c r="AQ221" s="299"/>
      <c r="AR221" s="299"/>
      <c r="AS221" s="299"/>
      <c r="AT221" s="299"/>
      <c r="AU221" s="299"/>
    </row>
    <row r="222" ht="19.5" customHeight="1">
      <c r="A222" s="276" t="s">
        <v>316</v>
      </c>
      <c r="B222" s="277">
        <v>119.269997</v>
      </c>
      <c r="C222" s="278">
        <v>125.919998</v>
      </c>
      <c r="D222" s="278">
        <v>118.889999</v>
      </c>
      <c r="E222" s="278">
        <v>124.57</v>
      </c>
      <c r="F222" s="278">
        <v>118.446533</v>
      </c>
      <c r="G222" s="278">
        <v>3.662546E8</v>
      </c>
      <c r="H222" s="283" t="s">
        <v>316</v>
      </c>
      <c r="I222" s="278">
        <v>10.90875</v>
      </c>
      <c r="J222" s="278">
        <v>12.12875</v>
      </c>
      <c r="K222" s="278">
        <v>10.83375</v>
      </c>
      <c r="L222" s="278">
        <v>11.87125</v>
      </c>
      <c r="M222" s="278">
        <v>11.761251</v>
      </c>
      <c r="N222" s="278">
        <v>1.295288E8</v>
      </c>
      <c r="O222" s="278"/>
      <c r="P222" s="254">
        <f>((P221+R221)*0.8)*D222/D221</f>
        <v>464115.4981</v>
      </c>
      <c r="Q222" s="254">
        <v>0.0</v>
      </c>
      <c r="R222" s="254">
        <f>((P221+R221)*0.2)-($S$8/12)</f>
        <v>110780.5295</v>
      </c>
      <c r="S222" s="254">
        <v>0.0</v>
      </c>
      <c r="T222" s="282"/>
      <c r="U222" s="270">
        <f t="shared" si="18"/>
        <v>0.8073033659</v>
      </c>
      <c r="V222" s="254"/>
      <c r="W222" s="254"/>
      <c r="X222" s="254">
        <f t="shared" si="19"/>
        <v>574896.0276</v>
      </c>
      <c r="Y222" s="258">
        <f t="shared" si="20"/>
        <v>0.5748960276</v>
      </c>
      <c r="Z222" s="334">
        <f t="shared" si="21"/>
        <v>574896.0276</v>
      </c>
      <c r="AA222" s="258">
        <f t="shared" si="22"/>
        <v>0.5748960276</v>
      </c>
      <c r="AB222" s="320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  <c r="AM222" s="299"/>
      <c r="AN222" s="299"/>
      <c r="AO222" s="299"/>
      <c r="AP222" s="299"/>
      <c r="AQ222" s="299"/>
      <c r="AR222" s="299"/>
      <c r="AS222" s="299"/>
      <c r="AT222" s="299"/>
      <c r="AU222" s="299"/>
    </row>
    <row r="223" ht="19.5" customHeight="1">
      <c r="A223" s="276" t="s">
        <v>317</v>
      </c>
      <c r="B223" s="277">
        <v>125.449997</v>
      </c>
      <c r="C223" s="278">
        <v>130.699997</v>
      </c>
      <c r="D223" s="278">
        <v>124.860001</v>
      </c>
      <c r="E223" s="278">
        <v>130.020004</v>
      </c>
      <c r="F223" s="278">
        <v>123.628624</v>
      </c>
      <c r="G223" s="278">
        <v>3.074376E8</v>
      </c>
      <c r="H223" s="283" t="s">
        <v>317</v>
      </c>
      <c r="I223" s="278">
        <v>12.02875</v>
      </c>
      <c r="J223" s="278">
        <v>13.04625</v>
      </c>
      <c r="K223" s="278">
        <v>11.9225</v>
      </c>
      <c r="L223" s="278">
        <v>12.91125</v>
      </c>
      <c r="M223" s="278">
        <v>12.791615</v>
      </c>
      <c r="N223" s="278">
        <v>1.395168E8</v>
      </c>
      <c r="O223" s="278"/>
      <c r="P223" s="254">
        <f t="shared" ref="P223:P233" si="131">P222*D223/D222</f>
        <v>487420.8263</v>
      </c>
      <c r="Q223" s="254">
        <v>0.0</v>
      </c>
      <c r="R223" s="254">
        <f t="shared" ref="R223:R233" si="132">R222-($S$8/12)</f>
        <v>109113.8628</v>
      </c>
      <c r="S223" s="254">
        <v>0.0</v>
      </c>
      <c r="T223" s="282"/>
      <c r="U223" s="270">
        <f t="shared" si="18"/>
        <v>0.8170871455</v>
      </c>
      <c r="V223" s="254"/>
      <c r="W223" s="254"/>
      <c r="X223" s="254">
        <f t="shared" si="19"/>
        <v>596534.6892</v>
      </c>
      <c r="Y223" s="258">
        <f t="shared" si="20"/>
        <v>0.5965346892</v>
      </c>
      <c r="Z223" s="334">
        <f t="shared" si="21"/>
        <v>596534.6892</v>
      </c>
      <c r="AA223" s="258">
        <f t="shared" si="22"/>
        <v>0.5965346892</v>
      </c>
      <c r="AB223" s="320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  <c r="AM223" s="299"/>
      <c r="AN223" s="299"/>
      <c r="AO223" s="299"/>
      <c r="AP223" s="299"/>
      <c r="AQ223" s="299"/>
      <c r="AR223" s="299"/>
      <c r="AS223" s="299"/>
      <c r="AT223" s="299"/>
      <c r="AU223" s="299"/>
    </row>
    <row r="224" ht="19.5" customHeight="1">
      <c r="A224" s="276" t="s">
        <v>318</v>
      </c>
      <c r="B224" s="277">
        <v>130.850006</v>
      </c>
      <c r="C224" s="278">
        <v>132.740005</v>
      </c>
      <c r="D224" s="278">
        <v>129.399994</v>
      </c>
      <c r="E224" s="278">
        <v>132.380005</v>
      </c>
      <c r="F224" s="278">
        <v>125.872597</v>
      </c>
      <c r="G224" s="278">
        <v>4.429635E8</v>
      </c>
      <c r="H224" s="283" t="s">
        <v>318</v>
      </c>
      <c r="I224" s="278">
        <v>13.07</v>
      </c>
      <c r="J224" s="278">
        <v>13.4775</v>
      </c>
      <c r="K224" s="278">
        <v>12.815</v>
      </c>
      <c r="L224" s="278">
        <v>13.4075</v>
      </c>
      <c r="M224" s="278">
        <v>13.283266</v>
      </c>
      <c r="N224" s="278">
        <v>1.309488E8</v>
      </c>
      <c r="O224" s="278"/>
      <c r="P224" s="254">
        <f t="shared" si="131"/>
        <v>505143.773</v>
      </c>
      <c r="Q224" s="254">
        <v>0.0</v>
      </c>
      <c r="R224" s="254">
        <f t="shared" si="132"/>
        <v>107447.1962</v>
      </c>
      <c r="S224" s="254">
        <v>0.0</v>
      </c>
      <c r="T224" s="282"/>
      <c r="U224" s="270">
        <f t="shared" si="18"/>
        <v>0.8246020566</v>
      </c>
      <c r="V224" s="254"/>
      <c r="W224" s="254"/>
      <c r="X224" s="254">
        <f t="shared" si="19"/>
        <v>612590.9692</v>
      </c>
      <c r="Y224" s="258">
        <f t="shared" si="20"/>
        <v>0.6125909692</v>
      </c>
      <c r="Z224" s="334">
        <f t="shared" si="21"/>
        <v>612590.9692</v>
      </c>
      <c r="AA224" s="258">
        <f t="shared" si="22"/>
        <v>0.6125909692</v>
      </c>
      <c r="AB224" s="320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299"/>
      <c r="AM224" s="299"/>
      <c r="AN224" s="299"/>
      <c r="AO224" s="299"/>
      <c r="AP224" s="299"/>
      <c r="AQ224" s="299"/>
      <c r="AR224" s="299"/>
      <c r="AS224" s="299"/>
      <c r="AT224" s="299"/>
      <c r="AU224" s="299"/>
    </row>
    <row r="225" ht="19.5" customHeight="1">
      <c r="A225" s="276" t="s">
        <v>319</v>
      </c>
      <c r="B225" s="277">
        <v>132.490005</v>
      </c>
      <c r="C225" s="278">
        <v>136.339996</v>
      </c>
      <c r="D225" s="278">
        <v>130.380005</v>
      </c>
      <c r="E225" s="278">
        <v>135.990005</v>
      </c>
      <c r="F225" s="278">
        <v>129.574097</v>
      </c>
      <c r="G225" s="278">
        <v>3.882481E8</v>
      </c>
      <c r="H225" s="283" t="s">
        <v>319</v>
      </c>
      <c r="I225" s="278">
        <v>13.42875</v>
      </c>
      <c r="J225" s="278">
        <v>14.19375</v>
      </c>
      <c r="K225" s="278">
        <v>12.995</v>
      </c>
      <c r="L225" s="278">
        <v>14.12125</v>
      </c>
      <c r="M225" s="278">
        <v>13.992979</v>
      </c>
      <c r="N225" s="278">
        <v>1.0924E8</v>
      </c>
      <c r="O225" s="278"/>
      <c r="P225" s="254">
        <f t="shared" si="131"/>
        <v>508969.4799</v>
      </c>
      <c r="Q225" s="254">
        <v>0.0</v>
      </c>
      <c r="R225" s="254">
        <f t="shared" si="132"/>
        <v>105780.5295</v>
      </c>
      <c r="S225" s="254">
        <v>0.0</v>
      </c>
      <c r="T225" s="282"/>
      <c r="U225" s="270">
        <f t="shared" si="18"/>
        <v>0.8279291942</v>
      </c>
      <c r="V225" s="254"/>
      <c r="W225" s="254"/>
      <c r="X225" s="254">
        <f t="shared" si="19"/>
        <v>614750.0094</v>
      </c>
      <c r="Y225" s="258">
        <f t="shared" si="20"/>
        <v>0.6147500094</v>
      </c>
      <c r="Z225" s="334">
        <f t="shared" si="21"/>
        <v>614750.0094</v>
      </c>
      <c r="AA225" s="258">
        <f t="shared" si="22"/>
        <v>0.6147500094</v>
      </c>
      <c r="AB225" s="320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299"/>
      <c r="AM225" s="299"/>
      <c r="AN225" s="299"/>
      <c r="AO225" s="299"/>
      <c r="AP225" s="299"/>
      <c r="AQ225" s="299"/>
      <c r="AR225" s="299"/>
      <c r="AS225" s="299"/>
      <c r="AT225" s="299"/>
      <c r="AU225" s="299"/>
    </row>
    <row r="226" ht="19.5" customHeight="1">
      <c r="A226" s="276" t="s">
        <v>320</v>
      </c>
      <c r="B226" s="277">
        <v>136.440002</v>
      </c>
      <c r="C226" s="278">
        <v>141.839996</v>
      </c>
      <c r="D226" s="278">
        <v>135.869995</v>
      </c>
      <c r="E226" s="278">
        <v>141.289993</v>
      </c>
      <c r="F226" s="278">
        <v>134.624054</v>
      </c>
      <c r="G226" s="278">
        <v>5.324897E8</v>
      </c>
      <c r="H226" s="283" t="s">
        <v>320</v>
      </c>
      <c r="I226" s="278">
        <v>14.21375</v>
      </c>
      <c r="J226" s="278">
        <v>15.3175</v>
      </c>
      <c r="K226" s="278">
        <v>14.07125</v>
      </c>
      <c r="L226" s="278">
        <v>15.1975</v>
      </c>
      <c r="M226" s="278">
        <v>15.059453</v>
      </c>
      <c r="N226" s="278">
        <v>1.168984E8</v>
      </c>
      <c r="O226" s="278"/>
      <c r="P226" s="254">
        <f t="shared" si="131"/>
        <v>530400.9667</v>
      </c>
      <c r="Q226" s="254">
        <v>0.0</v>
      </c>
      <c r="R226" s="254">
        <f t="shared" si="132"/>
        <v>104113.8628</v>
      </c>
      <c r="S226" s="254">
        <v>0.0</v>
      </c>
      <c r="T226" s="282"/>
      <c r="U226" s="270">
        <f t="shared" si="18"/>
        <v>0.8359157927</v>
      </c>
      <c r="V226" s="254"/>
      <c r="W226" s="254"/>
      <c r="X226" s="254">
        <f t="shared" si="19"/>
        <v>634514.8296</v>
      </c>
      <c r="Y226" s="258">
        <f t="shared" si="20"/>
        <v>0.6345148296</v>
      </c>
      <c r="Z226" s="334">
        <f t="shared" si="21"/>
        <v>634514.8296</v>
      </c>
      <c r="AA226" s="258">
        <f t="shared" si="22"/>
        <v>0.6345148296</v>
      </c>
      <c r="AB226" s="320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299"/>
      <c r="AM226" s="299"/>
      <c r="AN226" s="299"/>
      <c r="AO226" s="299"/>
      <c r="AP226" s="299"/>
      <c r="AQ226" s="299"/>
      <c r="AR226" s="299"/>
      <c r="AS226" s="299"/>
      <c r="AT226" s="299"/>
      <c r="AU226" s="299"/>
    </row>
    <row r="227" ht="19.5" customHeight="1">
      <c r="A227" s="276" t="s">
        <v>321</v>
      </c>
      <c r="B227" s="277">
        <v>141.580002</v>
      </c>
      <c r="C227" s="278">
        <v>143.899994</v>
      </c>
      <c r="D227" s="278">
        <v>136.25</v>
      </c>
      <c r="E227" s="278">
        <v>137.639999</v>
      </c>
      <c r="F227" s="278">
        <v>131.146271</v>
      </c>
      <c r="G227" s="278">
        <v>1.0460032E9</v>
      </c>
      <c r="H227" s="283" t="s">
        <v>321</v>
      </c>
      <c r="I227" s="278">
        <v>15.265</v>
      </c>
      <c r="J227" s="278">
        <v>15.75875</v>
      </c>
      <c r="K227" s="278">
        <v>14.14875</v>
      </c>
      <c r="L227" s="278">
        <v>14.415</v>
      </c>
      <c r="M227" s="278">
        <v>14.284061</v>
      </c>
      <c r="N227" s="278">
        <v>2.258592E8</v>
      </c>
      <c r="O227" s="278"/>
      <c r="P227" s="254">
        <f t="shared" si="131"/>
        <v>531884.407</v>
      </c>
      <c r="Q227" s="254">
        <v>0.0</v>
      </c>
      <c r="R227" s="254">
        <f t="shared" si="132"/>
        <v>102447.1962</v>
      </c>
      <c r="S227" s="254">
        <v>0.0</v>
      </c>
      <c r="T227" s="282"/>
      <c r="U227" s="270">
        <f t="shared" si="18"/>
        <v>0.8384958346</v>
      </c>
      <c r="V227" s="254"/>
      <c r="W227" s="254"/>
      <c r="X227" s="254">
        <f t="shared" si="19"/>
        <v>634331.6031</v>
      </c>
      <c r="Y227" s="258">
        <f t="shared" si="20"/>
        <v>0.6343316031</v>
      </c>
      <c r="Z227" s="334">
        <f t="shared" si="21"/>
        <v>634331.6031</v>
      </c>
      <c r="AA227" s="258">
        <f t="shared" si="22"/>
        <v>0.6343316031</v>
      </c>
      <c r="AB227" s="320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299"/>
      <c r="AM227" s="299"/>
      <c r="AN227" s="299"/>
      <c r="AO227" s="299"/>
      <c r="AP227" s="299"/>
      <c r="AQ227" s="299"/>
      <c r="AR227" s="299"/>
      <c r="AS227" s="299"/>
      <c r="AT227" s="299"/>
      <c r="AU227" s="299"/>
    </row>
    <row r="228" ht="19.5" customHeight="1">
      <c r="A228" s="276" t="s">
        <v>322</v>
      </c>
      <c r="B228" s="277">
        <v>138.270004</v>
      </c>
      <c r="C228" s="278">
        <v>145.960007</v>
      </c>
      <c r="D228" s="278">
        <v>135.800003</v>
      </c>
      <c r="E228" s="278">
        <v>143.229996</v>
      </c>
      <c r="F228" s="278">
        <v>136.844269</v>
      </c>
      <c r="G228" s="278">
        <v>7.050023E8</v>
      </c>
      <c r="H228" s="283" t="s">
        <v>322</v>
      </c>
      <c r="I228" s="278">
        <v>14.56625</v>
      </c>
      <c r="J228" s="278">
        <v>16.202499</v>
      </c>
      <c r="K228" s="278">
        <v>14.05125</v>
      </c>
      <c r="L228" s="278">
        <v>15.5975</v>
      </c>
      <c r="M228" s="278">
        <v>15.456731</v>
      </c>
      <c r="N228" s="278">
        <v>1.152524E8</v>
      </c>
      <c r="O228" s="278"/>
      <c r="P228" s="254">
        <f t="shared" si="131"/>
        <v>530127.7362</v>
      </c>
      <c r="Q228" s="254">
        <v>0.0</v>
      </c>
      <c r="R228" s="254">
        <f t="shared" si="132"/>
        <v>100780.5295</v>
      </c>
      <c r="S228" s="254">
        <v>0.0</v>
      </c>
      <c r="T228" s="282"/>
      <c r="U228" s="270">
        <f t="shared" si="18"/>
        <v>0.8402611997</v>
      </c>
      <c r="V228" s="254"/>
      <c r="W228" s="254"/>
      <c r="X228" s="254">
        <f t="shared" si="19"/>
        <v>630908.2657</v>
      </c>
      <c r="Y228" s="258">
        <f t="shared" si="20"/>
        <v>0.6309082657</v>
      </c>
      <c r="Z228" s="334">
        <f t="shared" si="21"/>
        <v>630908.2657</v>
      </c>
      <c r="AA228" s="258">
        <f t="shared" si="22"/>
        <v>0.6309082657</v>
      </c>
      <c r="AB228" s="320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  <c r="AP228" s="299"/>
      <c r="AQ228" s="299"/>
      <c r="AR228" s="299"/>
      <c r="AS228" s="299"/>
      <c r="AT228" s="299"/>
      <c r="AU228" s="299"/>
    </row>
    <row r="229" ht="19.5" customHeight="1">
      <c r="A229" s="276" t="s">
        <v>323</v>
      </c>
      <c r="B229" s="277">
        <v>143.720001</v>
      </c>
      <c r="C229" s="278">
        <v>146.210007</v>
      </c>
      <c r="D229" s="278">
        <v>140.179993</v>
      </c>
      <c r="E229" s="278">
        <v>146.199997</v>
      </c>
      <c r="F229" s="278">
        <v>139.681915</v>
      </c>
      <c r="G229" s="278">
        <v>8.107719E8</v>
      </c>
      <c r="H229" s="283" t="s">
        <v>323</v>
      </c>
      <c r="I229" s="278">
        <v>15.695</v>
      </c>
      <c r="J229" s="278">
        <v>16.192499</v>
      </c>
      <c r="K229" s="278">
        <v>14.9025</v>
      </c>
      <c r="L229" s="278">
        <v>16.155001</v>
      </c>
      <c r="M229" s="278">
        <v>16.009197</v>
      </c>
      <c r="N229" s="278">
        <v>1.393044E8</v>
      </c>
      <c r="O229" s="278"/>
      <c r="P229" s="254">
        <f t="shared" si="131"/>
        <v>547226.073</v>
      </c>
      <c r="Q229" s="254">
        <v>0.0</v>
      </c>
      <c r="R229" s="254">
        <f t="shared" si="132"/>
        <v>99113.86282</v>
      </c>
      <c r="S229" s="254">
        <v>0.0</v>
      </c>
      <c r="T229" s="282"/>
      <c r="U229" s="270">
        <f t="shared" si="18"/>
        <v>0.8466536611</v>
      </c>
      <c r="V229" s="254"/>
      <c r="W229" s="254"/>
      <c r="X229" s="254">
        <f t="shared" si="19"/>
        <v>646339.9358</v>
      </c>
      <c r="Y229" s="258">
        <f t="shared" si="20"/>
        <v>0.6463399358</v>
      </c>
      <c r="Z229" s="334">
        <f t="shared" si="21"/>
        <v>646339.9358</v>
      </c>
      <c r="AA229" s="258">
        <f t="shared" si="22"/>
        <v>0.6463399358</v>
      </c>
      <c r="AB229" s="320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299"/>
      <c r="AM229" s="299"/>
      <c r="AN229" s="299"/>
      <c r="AO229" s="299"/>
      <c r="AP229" s="299"/>
      <c r="AQ229" s="299"/>
      <c r="AR229" s="299"/>
      <c r="AS229" s="299"/>
      <c r="AT229" s="299"/>
      <c r="AU229" s="299"/>
    </row>
    <row r="230" ht="19.5" customHeight="1">
      <c r="A230" s="276" t="s">
        <v>324</v>
      </c>
      <c r="B230" s="277">
        <v>146.389999</v>
      </c>
      <c r="C230" s="278">
        <v>146.589996</v>
      </c>
      <c r="D230" s="278">
        <v>142.100006</v>
      </c>
      <c r="E230" s="278">
        <v>145.449997</v>
      </c>
      <c r="F230" s="278">
        <v>138.965317</v>
      </c>
      <c r="G230" s="278">
        <v>6.31562E8</v>
      </c>
      <c r="H230" s="283" t="s">
        <v>324</v>
      </c>
      <c r="I230" s="278">
        <v>16.235001</v>
      </c>
      <c r="J230" s="278">
        <v>16.2775</v>
      </c>
      <c r="K230" s="278">
        <v>15.3325</v>
      </c>
      <c r="L230" s="278">
        <v>16.055</v>
      </c>
      <c r="M230" s="278">
        <v>15.910101</v>
      </c>
      <c r="N230" s="278">
        <v>8.72872E7</v>
      </c>
      <c r="O230" s="278"/>
      <c r="P230" s="254">
        <f t="shared" si="131"/>
        <v>554721.3022</v>
      </c>
      <c r="Q230" s="254">
        <v>0.0</v>
      </c>
      <c r="R230" s="254">
        <f t="shared" si="132"/>
        <v>97447.19615</v>
      </c>
      <c r="S230" s="254">
        <v>0.0</v>
      </c>
      <c r="T230" s="282"/>
      <c r="U230" s="270">
        <f t="shared" si="18"/>
        <v>0.8505797253</v>
      </c>
      <c r="V230" s="254"/>
      <c r="W230" s="254"/>
      <c r="X230" s="254">
        <f t="shared" si="19"/>
        <v>652168.4983</v>
      </c>
      <c r="Y230" s="258">
        <f t="shared" si="20"/>
        <v>0.6521684983</v>
      </c>
      <c r="Z230" s="334">
        <f t="shared" si="21"/>
        <v>652168.4983</v>
      </c>
      <c r="AA230" s="258">
        <f t="shared" si="22"/>
        <v>0.6521684983</v>
      </c>
      <c r="AB230" s="320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299"/>
      <c r="AT230" s="299"/>
      <c r="AU230" s="299"/>
    </row>
    <row r="231" ht="19.5" customHeight="1">
      <c r="A231" s="276" t="s">
        <v>325</v>
      </c>
      <c r="B231" s="277">
        <v>145.669998</v>
      </c>
      <c r="C231" s="278">
        <v>152.369995</v>
      </c>
      <c r="D231" s="278">
        <v>144.929993</v>
      </c>
      <c r="E231" s="278">
        <v>152.149994</v>
      </c>
      <c r="F231" s="278">
        <v>145.684814</v>
      </c>
      <c r="G231" s="278">
        <v>5.490946E8</v>
      </c>
      <c r="H231" s="283" t="s">
        <v>325</v>
      </c>
      <c r="I231" s="278">
        <v>16.1075</v>
      </c>
      <c r="J231" s="278">
        <v>17.57</v>
      </c>
      <c r="K231" s="278">
        <v>15.945</v>
      </c>
      <c r="L231" s="278">
        <v>17.52</v>
      </c>
      <c r="M231" s="278">
        <v>17.361881</v>
      </c>
      <c r="N231" s="278">
        <v>7.9744E7</v>
      </c>
      <c r="O231" s="278"/>
      <c r="P231" s="254">
        <f t="shared" si="131"/>
        <v>565768.8322</v>
      </c>
      <c r="Q231" s="254">
        <v>0.0</v>
      </c>
      <c r="R231" s="254">
        <f t="shared" si="132"/>
        <v>95780.52949</v>
      </c>
      <c r="S231" s="254">
        <v>0.0</v>
      </c>
      <c r="T231" s="282"/>
      <c r="U231" s="270">
        <f t="shared" si="18"/>
        <v>0.8552178642</v>
      </c>
      <c r="V231" s="254"/>
      <c r="W231" s="254"/>
      <c r="X231" s="254">
        <f t="shared" si="19"/>
        <v>661549.3616</v>
      </c>
      <c r="Y231" s="258">
        <f t="shared" si="20"/>
        <v>0.6615493616</v>
      </c>
      <c r="Z231" s="334">
        <f t="shared" si="21"/>
        <v>661549.3616</v>
      </c>
      <c r="AA231" s="258">
        <f t="shared" si="22"/>
        <v>0.6615493616</v>
      </c>
      <c r="AB231" s="320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299"/>
      <c r="AM231" s="299"/>
      <c r="AN231" s="299"/>
      <c r="AO231" s="299"/>
      <c r="AP231" s="299"/>
      <c r="AQ231" s="299"/>
      <c r="AR231" s="299"/>
      <c r="AS231" s="299"/>
      <c r="AT231" s="299"/>
      <c r="AU231" s="299"/>
    </row>
    <row r="232" ht="19.5" customHeight="1">
      <c r="A232" s="276" t="s">
        <v>326</v>
      </c>
      <c r="B232" s="277">
        <v>152.759995</v>
      </c>
      <c r="C232" s="278">
        <v>156.690002</v>
      </c>
      <c r="D232" s="278">
        <v>150.770004</v>
      </c>
      <c r="E232" s="278">
        <v>155.149994</v>
      </c>
      <c r="F232" s="278">
        <v>148.557297</v>
      </c>
      <c r="G232" s="278">
        <v>5.841984E8</v>
      </c>
      <c r="H232" s="283" t="s">
        <v>326</v>
      </c>
      <c r="I232" s="278">
        <v>17.65</v>
      </c>
      <c r="J232" s="278">
        <v>18.535</v>
      </c>
      <c r="K232" s="278">
        <v>17.205</v>
      </c>
      <c r="L232" s="278">
        <v>18.17</v>
      </c>
      <c r="M232" s="278">
        <v>18.006014</v>
      </c>
      <c r="N232" s="278">
        <v>8.29024E7</v>
      </c>
      <c r="O232" s="278"/>
      <c r="P232" s="254">
        <f t="shared" si="131"/>
        <v>588566.7095</v>
      </c>
      <c r="Q232" s="254">
        <v>0.0</v>
      </c>
      <c r="R232" s="254">
        <f t="shared" si="132"/>
        <v>94113.86282</v>
      </c>
      <c r="S232" s="254">
        <v>0.0</v>
      </c>
      <c r="T232" s="282"/>
      <c r="U232" s="270">
        <f t="shared" si="18"/>
        <v>0.8621407044</v>
      </c>
      <c r="V232" s="254"/>
      <c r="W232" s="254"/>
      <c r="X232" s="254">
        <f t="shared" si="19"/>
        <v>682680.5723</v>
      </c>
      <c r="Y232" s="258">
        <f t="shared" si="20"/>
        <v>0.6826805723</v>
      </c>
      <c r="Z232" s="334">
        <f t="shared" si="21"/>
        <v>682680.5723</v>
      </c>
      <c r="AA232" s="258">
        <f t="shared" si="22"/>
        <v>0.6826805723</v>
      </c>
      <c r="AB232" s="320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299"/>
      <c r="AM232" s="299"/>
      <c r="AN232" s="299"/>
      <c r="AO232" s="299"/>
      <c r="AP232" s="299"/>
      <c r="AQ232" s="299"/>
      <c r="AR232" s="299"/>
      <c r="AS232" s="299"/>
      <c r="AT232" s="299"/>
      <c r="AU232" s="299"/>
    </row>
    <row r="233" ht="19.5" customHeight="1">
      <c r="A233" s="276" t="s">
        <v>327</v>
      </c>
      <c r="B233" s="337">
        <v>154.199997</v>
      </c>
      <c r="C233" s="338">
        <v>158.770004</v>
      </c>
      <c r="D233" s="338">
        <v>152.059998</v>
      </c>
      <c r="E233" s="338">
        <v>155.759995</v>
      </c>
      <c r="F233" s="338">
        <v>149.141373</v>
      </c>
      <c r="G233" s="338">
        <v>6.223839E8</v>
      </c>
      <c r="H233" s="340" t="s">
        <v>327</v>
      </c>
      <c r="I233" s="338">
        <v>17.934999</v>
      </c>
      <c r="J233" s="338">
        <v>19.0725</v>
      </c>
      <c r="K233" s="338">
        <v>17.440001</v>
      </c>
      <c r="L233" s="338">
        <v>18.3325</v>
      </c>
      <c r="M233" s="338">
        <v>18.167048</v>
      </c>
      <c r="N233" s="338">
        <v>9.40588E7</v>
      </c>
      <c r="O233" s="338"/>
      <c r="P233" s="254">
        <f t="shared" si="131"/>
        <v>593602.5091</v>
      </c>
      <c r="Q233" s="254">
        <v>0.0</v>
      </c>
      <c r="R233" s="254">
        <f t="shared" si="132"/>
        <v>92447.19615</v>
      </c>
      <c r="S233" s="254">
        <v>0.0</v>
      </c>
      <c r="T233" s="339">
        <f>(P233-P221)/P221</f>
        <v>0.2614839584</v>
      </c>
      <c r="U233" s="270">
        <f t="shared" si="18"/>
        <v>0.8652470871</v>
      </c>
      <c r="V233" s="254"/>
      <c r="W233" s="254"/>
      <c r="X233" s="254">
        <f t="shared" si="19"/>
        <v>686049.7052</v>
      </c>
      <c r="Y233" s="258">
        <f t="shared" si="20"/>
        <v>0.6860497052</v>
      </c>
      <c r="Z233" s="334">
        <f t="shared" si="21"/>
        <v>686049.7052</v>
      </c>
      <c r="AA233" s="258">
        <f t="shared" si="22"/>
        <v>0.6860497052</v>
      </c>
      <c r="AB233" s="320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299"/>
      <c r="AM233" s="299"/>
      <c r="AN233" s="299"/>
      <c r="AO233" s="299"/>
      <c r="AP233" s="299"/>
      <c r="AQ233" s="299"/>
      <c r="AR233" s="299"/>
      <c r="AS233" s="299"/>
      <c r="AT233" s="299"/>
      <c r="AU233" s="299"/>
    </row>
    <row r="234" ht="19.5" customHeight="1">
      <c r="A234" s="276" t="s">
        <v>328</v>
      </c>
      <c r="B234" s="277">
        <v>156.559998</v>
      </c>
      <c r="C234" s="278">
        <v>170.949997</v>
      </c>
      <c r="D234" s="278">
        <v>156.169998</v>
      </c>
      <c r="E234" s="278">
        <v>169.399994</v>
      </c>
      <c r="F234" s="278">
        <v>162.541</v>
      </c>
      <c r="G234" s="278">
        <v>6.983949E8</v>
      </c>
      <c r="H234" s="283" t="s">
        <v>328</v>
      </c>
      <c r="I234" s="278">
        <v>18.514999</v>
      </c>
      <c r="J234" s="278">
        <v>22.002501</v>
      </c>
      <c r="K234" s="278">
        <v>18.434999</v>
      </c>
      <c r="L234" s="278">
        <v>21.602501</v>
      </c>
      <c r="M234" s="278">
        <v>21.407537</v>
      </c>
      <c r="N234" s="278">
        <v>1.2376E8</v>
      </c>
      <c r="O234" s="278"/>
      <c r="P234" s="254">
        <f>((P233+R233)*0.8)*D234/D233</f>
        <v>563674.247</v>
      </c>
      <c r="Q234" s="254">
        <v>0.0</v>
      </c>
      <c r="R234" s="254">
        <f>((P233+R233)*0.2)-($S$8/12)</f>
        <v>135543.2744</v>
      </c>
      <c r="S234" s="254">
        <v>0.0</v>
      </c>
      <c r="T234" s="282"/>
      <c r="U234" s="270">
        <f t="shared" si="18"/>
        <v>0.8061500603</v>
      </c>
      <c r="V234" s="254"/>
      <c r="W234" s="254"/>
      <c r="X234" s="254">
        <f t="shared" si="19"/>
        <v>699217.5214</v>
      </c>
      <c r="Y234" s="258">
        <f t="shared" si="20"/>
        <v>0.6992175214</v>
      </c>
      <c r="Z234" s="334">
        <f t="shared" si="21"/>
        <v>699217.5214</v>
      </c>
      <c r="AA234" s="258">
        <f t="shared" si="22"/>
        <v>0.6992175214</v>
      </c>
      <c r="AB234" s="320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299"/>
      <c r="AM234" s="299"/>
      <c r="AN234" s="299"/>
      <c r="AO234" s="299"/>
      <c r="AP234" s="299"/>
      <c r="AQ234" s="299"/>
      <c r="AR234" s="299"/>
      <c r="AS234" s="299"/>
      <c r="AT234" s="299"/>
      <c r="AU234" s="299"/>
    </row>
    <row r="235" ht="19.5" customHeight="1">
      <c r="A235" s="276" t="s">
        <v>329</v>
      </c>
      <c r="B235" s="277">
        <v>168.100006</v>
      </c>
      <c r="C235" s="278">
        <v>170.729996</v>
      </c>
      <c r="D235" s="278">
        <v>150.130005</v>
      </c>
      <c r="E235" s="278">
        <v>167.210007</v>
      </c>
      <c r="F235" s="278">
        <v>160.439682</v>
      </c>
      <c r="G235" s="278">
        <v>1.1798412E9</v>
      </c>
      <c r="H235" s="283" t="s">
        <v>329</v>
      </c>
      <c r="I235" s="278">
        <v>21.280001</v>
      </c>
      <c r="J235" s="278">
        <v>21.76</v>
      </c>
      <c r="K235" s="278">
        <v>16.870001</v>
      </c>
      <c r="L235" s="278">
        <v>20.862499</v>
      </c>
      <c r="M235" s="278">
        <v>20.674213</v>
      </c>
      <c r="N235" s="278">
        <v>2.0399E8</v>
      </c>
      <c r="O235" s="278"/>
      <c r="P235" s="254">
        <f t="shared" ref="P235:P245" si="133">P234*D235/D234</f>
        <v>541873.7184</v>
      </c>
      <c r="Q235" s="254">
        <v>0.0</v>
      </c>
      <c r="R235" s="254">
        <f t="shared" ref="R235:R245" si="134">R234-($S$8/12)</f>
        <v>133876.6077</v>
      </c>
      <c r="S235" s="254">
        <v>0.0</v>
      </c>
      <c r="T235" s="282"/>
      <c r="U235" s="270">
        <f t="shared" si="18"/>
        <v>0.8018845089</v>
      </c>
      <c r="V235" s="254"/>
      <c r="W235" s="254"/>
      <c r="X235" s="254">
        <f t="shared" si="19"/>
        <v>675750.3261</v>
      </c>
      <c r="Y235" s="258">
        <f t="shared" si="20"/>
        <v>0.6757503261</v>
      </c>
      <c r="Z235" s="334">
        <f t="shared" si="21"/>
        <v>675750.3261</v>
      </c>
      <c r="AA235" s="258">
        <f t="shared" si="22"/>
        <v>0.6757503261</v>
      </c>
      <c r="AB235" s="320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299"/>
      <c r="AM235" s="299"/>
      <c r="AN235" s="299"/>
      <c r="AO235" s="299"/>
      <c r="AP235" s="299"/>
      <c r="AQ235" s="299"/>
      <c r="AR235" s="299"/>
      <c r="AS235" s="299"/>
      <c r="AT235" s="299"/>
      <c r="AU235" s="299"/>
    </row>
    <row r="236" ht="19.5" customHeight="1">
      <c r="A236" s="276" t="s">
        <v>330</v>
      </c>
      <c r="B236" s="277">
        <v>167.300003</v>
      </c>
      <c r="C236" s="278">
        <v>175.210007</v>
      </c>
      <c r="D236" s="278">
        <v>156.039993</v>
      </c>
      <c r="E236" s="278">
        <v>160.130005</v>
      </c>
      <c r="F236" s="278">
        <v>153.646378</v>
      </c>
      <c r="G236" s="278">
        <v>1.0853067E9</v>
      </c>
      <c r="H236" s="283" t="s">
        <v>330</v>
      </c>
      <c r="I236" s="278">
        <v>20.8925</v>
      </c>
      <c r="J236" s="278">
        <v>22.870001</v>
      </c>
      <c r="K236" s="278">
        <v>18.09</v>
      </c>
      <c r="L236" s="278">
        <v>19.049999</v>
      </c>
      <c r="M236" s="278">
        <v>18.878073</v>
      </c>
      <c r="N236" s="278">
        <v>2.062544E8</v>
      </c>
      <c r="O236" s="278"/>
      <c r="P236" s="254">
        <f t="shared" si="133"/>
        <v>563205.0118</v>
      </c>
      <c r="Q236" s="254">
        <v>0.0</v>
      </c>
      <c r="R236" s="254">
        <f t="shared" si="134"/>
        <v>132209.941</v>
      </c>
      <c r="S236" s="254">
        <v>0.0</v>
      </c>
      <c r="T236" s="282"/>
      <c r="U236" s="270">
        <f t="shared" si="18"/>
        <v>0.809883379</v>
      </c>
      <c r="V236" s="254"/>
      <c r="W236" s="254"/>
      <c r="X236" s="254">
        <f t="shared" si="19"/>
        <v>695414.9528</v>
      </c>
      <c r="Y236" s="258">
        <f t="shared" si="20"/>
        <v>0.6954149528</v>
      </c>
      <c r="Z236" s="334">
        <f t="shared" si="21"/>
        <v>695414.9528</v>
      </c>
      <c r="AA236" s="258">
        <f t="shared" si="22"/>
        <v>0.6954149528</v>
      </c>
      <c r="AB236" s="320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299"/>
      <c r="AM236" s="299"/>
      <c r="AN236" s="299"/>
      <c r="AO236" s="299"/>
      <c r="AP236" s="299"/>
      <c r="AQ236" s="299"/>
      <c r="AR236" s="299"/>
      <c r="AS236" s="299"/>
      <c r="AT236" s="299"/>
      <c r="AU236" s="299"/>
    </row>
    <row r="237" ht="19.5" customHeight="1">
      <c r="A237" s="276" t="s">
        <v>331</v>
      </c>
      <c r="B237" s="277">
        <v>158.990005</v>
      </c>
      <c r="C237" s="278">
        <v>167.0</v>
      </c>
      <c r="D237" s="278">
        <v>153.880005</v>
      </c>
      <c r="E237" s="278">
        <v>160.940002</v>
      </c>
      <c r="F237" s="278">
        <v>154.674103</v>
      </c>
      <c r="G237" s="278">
        <v>9.873805E8</v>
      </c>
      <c r="H237" s="283" t="s">
        <v>331</v>
      </c>
      <c r="I237" s="278">
        <v>18.772499</v>
      </c>
      <c r="J237" s="278">
        <v>20.622499</v>
      </c>
      <c r="K237" s="278">
        <v>17.555</v>
      </c>
      <c r="L237" s="278">
        <v>19.1</v>
      </c>
      <c r="M237" s="278">
        <v>18.92762</v>
      </c>
      <c r="N237" s="278">
        <v>1.744092E8</v>
      </c>
      <c r="O237" s="278"/>
      <c r="P237" s="254">
        <f t="shared" si="133"/>
        <v>555408.8305</v>
      </c>
      <c r="Q237" s="254">
        <v>0.0</v>
      </c>
      <c r="R237" s="254">
        <f t="shared" si="134"/>
        <v>130543.2744</v>
      </c>
      <c r="S237" s="254">
        <v>0.0</v>
      </c>
      <c r="T237" s="282"/>
      <c r="U237" s="270">
        <f t="shared" si="18"/>
        <v>0.8096903946</v>
      </c>
      <c r="V237" s="254"/>
      <c r="W237" s="254"/>
      <c r="X237" s="254">
        <f t="shared" si="19"/>
        <v>685952.1049</v>
      </c>
      <c r="Y237" s="258">
        <f t="shared" si="20"/>
        <v>0.6859521049</v>
      </c>
      <c r="Z237" s="334">
        <f t="shared" si="21"/>
        <v>685952.1049</v>
      </c>
      <c r="AA237" s="258">
        <f t="shared" si="22"/>
        <v>0.6859521049</v>
      </c>
      <c r="AB237" s="320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299"/>
      <c r="AM237" s="299"/>
      <c r="AN237" s="299"/>
      <c r="AO237" s="299"/>
      <c r="AP237" s="299"/>
      <c r="AQ237" s="299"/>
      <c r="AR237" s="299"/>
      <c r="AS237" s="299"/>
      <c r="AT237" s="299"/>
      <c r="AU237" s="299"/>
    </row>
    <row r="238" ht="19.5" customHeight="1">
      <c r="A238" s="276" t="s">
        <v>332</v>
      </c>
      <c r="B238" s="277">
        <v>160.520004</v>
      </c>
      <c r="C238" s="278">
        <v>171.199997</v>
      </c>
      <c r="D238" s="278">
        <v>159.220001</v>
      </c>
      <c r="E238" s="278">
        <v>170.070007</v>
      </c>
      <c r="F238" s="278">
        <v>163.448654</v>
      </c>
      <c r="G238" s="278">
        <v>6.87987E8</v>
      </c>
      <c r="H238" s="283" t="s">
        <v>332</v>
      </c>
      <c r="I238" s="278">
        <v>19.01</v>
      </c>
      <c r="J238" s="278">
        <v>21.532499</v>
      </c>
      <c r="K238" s="278">
        <v>18.684999</v>
      </c>
      <c r="L238" s="278">
        <v>21.252501</v>
      </c>
      <c r="M238" s="278">
        <v>21.060694</v>
      </c>
      <c r="N238" s="278">
        <v>1.287104E8</v>
      </c>
      <c r="O238" s="278"/>
      <c r="P238" s="254">
        <f t="shared" si="133"/>
        <v>574682.8157</v>
      </c>
      <c r="Q238" s="254">
        <v>0.0</v>
      </c>
      <c r="R238" s="254">
        <f t="shared" si="134"/>
        <v>128876.6077</v>
      </c>
      <c r="S238" s="254">
        <v>0.0</v>
      </c>
      <c r="T238" s="282"/>
      <c r="U238" s="270">
        <f t="shared" si="18"/>
        <v>0.8168220005</v>
      </c>
      <c r="V238" s="254"/>
      <c r="W238" s="254"/>
      <c r="X238" s="254">
        <f t="shared" si="19"/>
        <v>703559.4234</v>
      </c>
      <c r="Y238" s="258">
        <f t="shared" si="20"/>
        <v>0.7035594234</v>
      </c>
      <c r="Z238" s="334">
        <f t="shared" si="21"/>
        <v>703559.4234</v>
      </c>
      <c r="AA238" s="258">
        <f t="shared" si="22"/>
        <v>0.7035594234</v>
      </c>
      <c r="AB238" s="320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9"/>
      <c r="AN238" s="299"/>
      <c r="AO238" s="299"/>
      <c r="AP238" s="299"/>
      <c r="AQ238" s="299"/>
      <c r="AR238" s="299"/>
      <c r="AS238" s="299"/>
      <c r="AT238" s="299"/>
      <c r="AU238" s="299"/>
    </row>
    <row r="239" ht="19.5" customHeight="1">
      <c r="A239" s="276" t="s">
        <v>333</v>
      </c>
      <c r="B239" s="277">
        <v>170.919998</v>
      </c>
      <c r="C239" s="278">
        <v>177.979996</v>
      </c>
      <c r="D239" s="278">
        <v>169.169998</v>
      </c>
      <c r="E239" s="278">
        <v>171.649994</v>
      </c>
      <c r="F239" s="278">
        <v>164.967102</v>
      </c>
      <c r="G239" s="278">
        <v>7.843385E8</v>
      </c>
      <c r="H239" s="283" t="s">
        <v>333</v>
      </c>
      <c r="I239" s="278">
        <v>21.459999</v>
      </c>
      <c r="J239" s="278">
        <v>23.3225</v>
      </c>
      <c r="K239" s="278">
        <v>21.040001</v>
      </c>
      <c r="L239" s="278">
        <v>21.615</v>
      </c>
      <c r="M239" s="278">
        <v>21.419918</v>
      </c>
      <c r="N239" s="278">
        <v>1.172916E8</v>
      </c>
      <c r="O239" s="278"/>
      <c r="P239" s="254">
        <f t="shared" si="133"/>
        <v>610595.9689</v>
      </c>
      <c r="Q239" s="254">
        <v>0.0</v>
      </c>
      <c r="R239" s="254">
        <f t="shared" si="134"/>
        <v>127209.941</v>
      </c>
      <c r="S239" s="254">
        <v>0.0</v>
      </c>
      <c r="T239" s="282"/>
      <c r="U239" s="270">
        <f t="shared" si="18"/>
        <v>0.8275834615</v>
      </c>
      <c r="V239" s="254"/>
      <c r="W239" s="254"/>
      <c r="X239" s="254">
        <f t="shared" si="19"/>
        <v>737805.9099</v>
      </c>
      <c r="Y239" s="258">
        <f t="shared" si="20"/>
        <v>0.7378059099</v>
      </c>
      <c r="Z239" s="334">
        <f t="shared" si="21"/>
        <v>737805.9099</v>
      </c>
      <c r="AA239" s="258">
        <f t="shared" si="22"/>
        <v>0.7378059099</v>
      </c>
      <c r="AB239" s="320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9"/>
      <c r="AN239" s="299"/>
      <c r="AO239" s="299"/>
      <c r="AP239" s="299"/>
      <c r="AQ239" s="299"/>
      <c r="AR239" s="299"/>
      <c r="AS239" s="299"/>
      <c r="AT239" s="299"/>
      <c r="AU239" s="299"/>
    </row>
    <row r="240" ht="19.5" customHeight="1">
      <c r="A240" s="276" t="s">
        <v>334</v>
      </c>
      <c r="B240" s="277">
        <v>170.039993</v>
      </c>
      <c r="C240" s="278">
        <v>182.929993</v>
      </c>
      <c r="D240" s="278">
        <v>169.669998</v>
      </c>
      <c r="E240" s="278">
        <v>176.449997</v>
      </c>
      <c r="F240" s="278">
        <v>169.943237</v>
      </c>
      <c r="G240" s="278">
        <v>7.080105E8</v>
      </c>
      <c r="H240" s="283" t="s">
        <v>334</v>
      </c>
      <c r="I240" s="278">
        <v>21.247499</v>
      </c>
      <c r="J240" s="278">
        <v>24.5075</v>
      </c>
      <c r="K240" s="278">
        <v>21.157499</v>
      </c>
      <c r="L240" s="278">
        <v>22.705</v>
      </c>
      <c r="M240" s="278">
        <v>22.500082</v>
      </c>
      <c r="N240" s="278">
        <v>1.054764E8</v>
      </c>
      <c r="O240" s="278"/>
      <c r="P240" s="254">
        <f t="shared" si="133"/>
        <v>612400.6505</v>
      </c>
      <c r="Q240" s="254">
        <v>0.0</v>
      </c>
      <c r="R240" s="254">
        <f t="shared" si="134"/>
        <v>125543.2744</v>
      </c>
      <c r="S240" s="254">
        <v>0.0</v>
      </c>
      <c r="T240" s="282"/>
      <c r="U240" s="270">
        <f t="shared" si="18"/>
        <v>0.8298742355</v>
      </c>
      <c r="V240" s="254"/>
      <c r="W240" s="254"/>
      <c r="X240" s="254">
        <f t="shared" si="19"/>
        <v>737943.9249</v>
      </c>
      <c r="Y240" s="258">
        <f t="shared" si="20"/>
        <v>0.7379439249</v>
      </c>
      <c r="Z240" s="334">
        <f t="shared" si="21"/>
        <v>737943.9249</v>
      </c>
      <c r="AA240" s="258">
        <f t="shared" si="22"/>
        <v>0.7379439249</v>
      </c>
      <c r="AB240" s="320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9"/>
      <c r="AN240" s="299"/>
      <c r="AO240" s="299"/>
      <c r="AP240" s="299"/>
      <c r="AQ240" s="299"/>
      <c r="AR240" s="299"/>
      <c r="AS240" s="299"/>
      <c r="AT240" s="299"/>
      <c r="AU240" s="299"/>
    </row>
    <row r="241" ht="19.5" customHeight="1">
      <c r="A241" s="276" t="s">
        <v>335</v>
      </c>
      <c r="B241" s="277">
        <v>176.860001</v>
      </c>
      <c r="C241" s="278">
        <v>187.520004</v>
      </c>
      <c r="D241" s="278">
        <v>175.789993</v>
      </c>
      <c r="E241" s="278">
        <v>186.649994</v>
      </c>
      <c r="F241" s="278">
        <v>179.767044</v>
      </c>
      <c r="G241" s="278">
        <v>6.67523E8</v>
      </c>
      <c r="H241" s="283" t="s">
        <v>335</v>
      </c>
      <c r="I241" s="278">
        <v>22.889999</v>
      </c>
      <c r="J241" s="278">
        <v>25.627501</v>
      </c>
      <c r="K241" s="278">
        <v>22.6</v>
      </c>
      <c r="L241" s="278">
        <v>25.379999</v>
      </c>
      <c r="M241" s="278">
        <v>25.150936</v>
      </c>
      <c r="N241" s="278">
        <v>9.92216E7</v>
      </c>
      <c r="O241" s="278"/>
      <c r="P241" s="254">
        <f t="shared" si="133"/>
        <v>634489.9354</v>
      </c>
      <c r="Q241" s="254">
        <v>0.0</v>
      </c>
      <c r="R241" s="254">
        <f t="shared" si="134"/>
        <v>123876.6077</v>
      </c>
      <c r="S241" s="254">
        <v>0.0</v>
      </c>
      <c r="T241" s="282"/>
      <c r="U241" s="270">
        <f t="shared" si="18"/>
        <v>0.836653385</v>
      </c>
      <c r="V241" s="254"/>
      <c r="W241" s="254"/>
      <c r="X241" s="254">
        <f t="shared" si="19"/>
        <v>758366.5431</v>
      </c>
      <c r="Y241" s="258">
        <f t="shared" si="20"/>
        <v>0.7583665431</v>
      </c>
      <c r="Z241" s="334">
        <f t="shared" si="21"/>
        <v>758366.5431</v>
      </c>
      <c r="AA241" s="258">
        <f t="shared" si="22"/>
        <v>0.7583665431</v>
      </c>
      <c r="AB241" s="320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9"/>
      <c r="AN241" s="299"/>
      <c r="AO241" s="299"/>
      <c r="AP241" s="299"/>
      <c r="AQ241" s="299"/>
      <c r="AR241" s="299"/>
      <c r="AS241" s="299"/>
      <c r="AT241" s="299"/>
      <c r="AU241" s="299"/>
    </row>
    <row r="242" ht="19.5" customHeight="1">
      <c r="A242" s="276" t="s">
        <v>336</v>
      </c>
      <c r="B242" s="277">
        <v>186.080002</v>
      </c>
      <c r="C242" s="278">
        <v>186.490005</v>
      </c>
      <c r="D242" s="278">
        <v>180.440002</v>
      </c>
      <c r="E242" s="278">
        <v>185.789993</v>
      </c>
      <c r="F242" s="278">
        <v>178.938828</v>
      </c>
      <c r="G242" s="278">
        <v>6.455344E8</v>
      </c>
      <c r="H242" s="283" t="s">
        <v>336</v>
      </c>
      <c r="I242" s="278">
        <v>25.24</v>
      </c>
      <c r="J242" s="278">
        <v>25.344999</v>
      </c>
      <c r="K242" s="278">
        <v>23.7075</v>
      </c>
      <c r="L242" s="278">
        <v>25.17</v>
      </c>
      <c r="M242" s="278">
        <v>24.942839</v>
      </c>
      <c r="N242" s="278">
        <v>8.13508E7</v>
      </c>
      <c r="O242" s="278"/>
      <c r="P242" s="254">
        <f t="shared" si="133"/>
        <v>651273.5068</v>
      </c>
      <c r="Q242" s="254">
        <v>0.0</v>
      </c>
      <c r="R242" s="254">
        <f t="shared" si="134"/>
        <v>122209.941</v>
      </c>
      <c r="S242" s="254">
        <v>0.0</v>
      </c>
      <c r="T242" s="282"/>
      <c r="U242" s="270">
        <f t="shared" si="18"/>
        <v>0.8420005737</v>
      </c>
      <c r="V242" s="254"/>
      <c r="W242" s="254"/>
      <c r="X242" s="254">
        <f t="shared" si="19"/>
        <v>773483.4479</v>
      </c>
      <c r="Y242" s="258">
        <f t="shared" si="20"/>
        <v>0.7734834479</v>
      </c>
      <c r="Z242" s="334">
        <f t="shared" si="21"/>
        <v>773483.4479</v>
      </c>
      <c r="AA242" s="258">
        <f t="shared" si="22"/>
        <v>0.7734834479</v>
      </c>
      <c r="AB242" s="320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9"/>
      <c r="AN242" s="299"/>
      <c r="AO242" s="299"/>
      <c r="AP242" s="299"/>
      <c r="AQ242" s="299"/>
      <c r="AR242" s="299"/>
      <c r="AS242" s="299"/>
      <c r="AT242" s="299"/>
      <c r="AU242" s="299"/>
    </row>
    <row r="243" ht="19.5" customHeight="1">
      <c r="A243" s="276" t="s">
        <v>337</v>
      </c>
      <c r="B243" s="277">
        <v>186.869995</v>
      </c>
      <c r="C243" s="278">
        <v>187.529999</v>
      </c>
      <c r="D243" s="278">
        <v>160.089996</v>
      </c>
      <c r="E243" s="278">
        <v>169.820007</v>
      </c>
      <c r="F243" s="278">
        <v>163.85199</v>
      </c>
      <c r="G243" s="278">
        <v>1.8170706E9</v>
      </c>
      <c r="H243" s="283" t="s">
        <v>337</v>
      </c>
      <c r="I243" s="278">
        <v>25.442499</v>
      </c>
      <c r="J243" s="278">
        <v>25.625</v>
      </c>
      <c r="K243" s="278">
        <v>18.4275</v>
      </c>
      <c r="L243" s="278">
        <v>20.702499</v>
      </c>
      <c r="M243" s="278">
        <v>20.515654</v>
      </c>
      <c r="N243" s="278">
        <v>2.35472E8</v>
      </c>
      <c r="O243" s="278"/>
      <c r="P243" s="254">
        <f t="shared" si="133"/>
        <v>577822.9436</v>
      </c>
      <c r="Q243" s="254">
        <v>0.0</v>
      </c>
      <c r="R243" s="254">
        <f t="shared" si="134"/>
        <v>120543.2744</v>
      </c>
      <c r="S243" s="254">
        <v>0.0</v>
      </c>
      <c r="T243" s="282"/>
      <c r="U243" s="270">
        <f t="shared" si="18"/>
        <v>0.8273924608</v>
      </c>
      <c r="V243" s="254"/>
      <c r="W243" s="254"/>
      <c r="X243" s="254">
        <f t="shared" si="19"/>
        <v>698366.218</v>
      </c>
      <c r="Y243" s="258">
        <f t="shared" si="20"/>
        <v>0.698366218</v>
      </c>
      <c r="Z243" s="334">
        <f t="shared" si="21"/>
        <v>698366.218</v>
      </c>
      <c r="AA243" s="258">
        <f t="shared" si="22"/>
        <v>0.698366218</v>
      </c>
      <c r="AB243" s="320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299"/>
      <c r="AM243" s="299"/>
      <c r="AN243" s="299"/>
      <c r="AO243" s="299"/>
      <c r="AP243" s="299"/>
      <c r="AQ243" s="299"/>
      <c r="AR243" s="299"/>
      <c r="AS243" s="299"/>
      <c r="AT243" s="299"/>
      <c r="AU243" s="299"/>
    </row>
    <row r="244" ht="19.5" customHeight="1">
      <c r="A244" s="276" t="s">
        <v>338</v>
      </c>
      <c r="B244" s="277">
        <v>170.070007</v>
      </c>
      <c r="C244" s="278">
        <v>175.580002</v>
      </c>
      <c r="D244" s="278">
        <v>157.130005</v>
      </c>
      <c r="E244" s="278">
        <v>169.369995</v>
      </c>
      <c r="F244" s="278">
        <v>163.417831</v>
      </c>
      <c r="G244" s="278">
        <v>1.1521215E9</v>
      </c>
      <c r="H244" s="283" t="s">
        <v>338</v>
      </c>
      <c r="I244" s="278">
        <v>20.805</v>
      </c>
      <c r="J244" s="278">
        <v>22.115</v>
      </c>
      <c r="K244" s="278">
        <v>17.625</v>
      </c>
      <c r="L244" s="278">
        <v>20.459999</v>
      </c>
      <c r="M244" s="278">
        <v>20.275343</v>
      </c>
      <c r="N244" s="278">
        <v>1.49764E8</v>
      </c>
      <c r="O244" s="278"/>
      <c r="P244" s="254">
        <f t="shared" si="133"/>
        <v>567139.261</v>
      </c>
      <c r="Q244" s="254">
        <v>0.0</v>
      </c>
      <c r="R244" s="254">
        <f t="shared" si="134"/>
        <v>118876.6077</v>
      </c>
      <c r="S244" s="254">
        <v>0.0</v>
      </c>
      <c r="T244" s="282"/>
      <c r="U244" s="270">
        <f t="shared" si="18"/>
        <v>0.8267144929</v>
      </c>
      <c r="V244" s="254"/>
      <c r="W244" s="254"/>
      <c r="X244" s="254">
        <f t="shared" si="19"/>
        <v>686015.8687</v>
      </c>
      <c r="Y244" s="258">
        <f t="shared" si="20"/>
        <v>0.6860158687</v>
      </c>
      <c r="Z244" s="334">
        <f t="shared" si="21"/>
        <v>686015.8687</v>
      </c>
      <c r="AA244" s="258">
        <f t="shared" si="22"/>
        <v>0.6860158687</v>
      </c>
      <c r="AB244" s="320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9"/>
      <c r="AN244" s="299"/>
      <c r="AO244" s="299"/>
      <c r="AP244" s="299"/>
      <c r="AQ244" s="299"/>
      <c r="AR244" s="299"/>
      <c r="AS244" s="299"/>
      <c r="AT244" s="299"/>
      <c r="AU244" s="299"/>
    </row>
    <row r="245" ht="19.5" customHeight="1">
      <c r="A245" s="276" t="s">
        <v>339</v>
      </c>
      <c r="B245" s="337">
        <v>173.110001</v>
      </c>
      <c r="C245" s="338">
        <v>173.309998</v>
      </c>
      <c r="D245" s="338">
        <v>143.460007</v>
      </c>
      <c r="E245" s="338">
        <v>154.259995</v>
      </c>
      <c r="F245" s="338">
        <v>148.838852</v>
      </c>
      <c r="G245" s="338">
        <v>1.3955449E9</v>
      </c>
      <c r="H245" s="340" t="s">
        <v>339</v>
      </c>
      <c r="I245" s="338">
        <v>21.34</v>
      </c>
      <c r="J245" s="338">
        <v>21.385</v>
      </c>
      <c r="K245" s="338">
        <v>14.61</v>
      </c>
      <c r="L245" s="338">
        <v>16.797501</v>
      </c>
      <c r="M245" s="338">
        <v>16.645899</v>
      </c>
      <c r="N245" s="338">
        <v>2.174544E8</v>
      </c>
      <c r="O245" s="338"/>
      <c r="P245" s="254">
        <f t="shared" si="133"/>
        <v>517799.273</v>
      </c>
      <c r="Q245" s="254">
        <v>0.0</v>
      </c>
      <c r="R245" s="254">
        <f t="shared" si="134"/>
        <v>117209.941</v>
      </c>
      <c r="S245" s="254">
        <v>0.0</v>
      </c>
      <c r="T245" s="339">
        <f>(P245-P233)/P233</f>
        <v>-0.1277003297</v>
      </c>
      <c r="U245" s="270">
        <f t="shared" si="18"/>
        <v>0.815420094</v>
      </c>
      <c r="V245" s="254"/>
      <c r="W245" s="254"/>
      <c r="X245" s="254">
        <f t="shared" si="19"/>
        <v>635009.214</v>
      </c>
      <c r="Y245" s="258">
        <f t="shared" si="20"/>
        <v>0.635009214</v>
      </c>
      <c r="Z245" s="334">
        <f t="shared" si="21"/>
        <v>635009.214</v>
      </c>
      <c r="AA245" s="258">
        <f t="shared" si="22"/>
        <v>0.635009214</v>
      </c>
      <c r="AB245" s="320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299"/>
      <c r="AM245" s="299"/>
      <c r="AN245" s="299"/>
      <c r="AO245" s="299"/>
      <c r="AP245" s="299"/>
      <c r="AQ245" s="299"/>
      <c r="AR245" s="299"/>
      <c r="AS245" s="299"/>
      <c r="AT245" s="299"/>
      <c r="AU245" s="299"/>
    </row>
    <row r="246" ht="19.5" customHeight="1">
      <c r="A246" s="276" t="s">
        <v>340</v>
      </c>
      <c r="B246" s="277">
        <v>150.990005</v>
      </c>
      <c r="C246" s="278">
        <v>168.990005</v>
      </c>
      <c r="D246" s="278">
        <v>149.490005</v>
      </c>
      <c r="E246" s="278">
        <v>168.160004</v>
      </c>
      <c r="F246" s="278">
        <v>162.714554</v>
      </c>
      <c r="G246" s="278">
        <v>9.337065E8</v>
      </c>
      <c r="H246" s="283" t="s">
        <v>340</v>
      </c>
      <c r="I246" s="278">
        <v>16.084999</v>
      </c>
      <c r="J246" s="278">
        <v>19.967501</v>
      </c>
      <c r="K246" s="278">
        <v>15.7425</v>
      </c>
      <c r="L246" s="278">
        <v>19.7925</v>
      </c>
      <c r="M246" s="278">
        <v>19.627283</v>
      </c>
      <c r="N246" s="278">
        <v>1.66696E8</v>
      </c>
      <c r="O246" s="278"/>
      <c r="P246" s="254">
        <f>((P245+R245)*0.8)*D246/D245</f>
        <v>529360.2451</v>
      </c>
      <c r="Q246" s="254">
        <v>0.0</v>
      </c>
      <c r="R246" s="254">
        <f>((P245+R245)*0.2)-($S$8/12)</f>
        <v>125335.1761</v>
      </c>
      <c r="S246" s="254">
        <v>0.0</v>
      </c>
      <c r="T246" s="282"/>
      <c r="U246" s="270">
        <f t="shared" si="18"/>
        <v>0.8085595651</v>
      </c>
      <c r="V246" s="254"/>
      <c r="W246" s="254"/>
      <c r="X246" s="254">
        <f t="shared" si="19"/>
        <v>654695.4212</v>
      </c>
      <c r="Y246" s="258">
        <f t="shared" si="20"/>
        <v>0.6546954212</v>
      </c>
      <c r="Z246" s="334">
        <f t="shared" si="21"/>
        <v>654695.4212</v>
      </c>
      <c r="AA246" s="258">
        <f t="shared" si="22"/>
        <v>0.6546954212</v>
      </c>
      <c r="AB246" s="320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299"/>
      <c r="AM246" s="299"/>
      <c r="AN246" s="299"/>
      <c r="AO246" s="299"/>
      <c r="AP246" s="299"/>
      <c r="AQ246" s="299"/>
      <c r="AR246" s="299"/>
      <c r="AS246" s="299"/>
      <c r="AT246" s="299"/>
      <c r="AU246" s="299"/>
    </row>
    <row r="247" ht="19.5" customHeight="1">
      <c r="A247" s="276" t="s">
        <v>341</v>
      </c>
      <c r="B247" s="277">
        <v>167.330002</v>
      </c>
      <c r="C247" s="278">
        <v>174.660004</v>
      </c>
      <c r="D247" s="278">
        <v>166.570007</v>
      </c>
      <c r="E247" s="278">
        <v>173.190002</v>
      </c>
      <c r="F247" s="278">
        <v>167.581696</v>
      </c>
      <c r="G247" s="278">
        <v>5.359641E8</v>
      </c>
      <c r="H247" s="283" t="s">
        <v>341</v>
      </c>
      <c r="I247" s="278">
        <v>19.594999</v>
      </c>
      <c r="J247" s="278">
        <v>21.275</v>
      </c>
      <c r="K247" s="278">
        <v>19.3825</v>
      </c>
      <c r="L247" s="278">
        <v>20.905001</v>
      </c>
      <c r="M247" s="278">
        <v>20.730501</v>
      </c>
      <c r="N247" s="278">
        <v>1.092192E8</v>
      </c>
      <c r="O247" s="278"/>
      <c r="P247" s="254">
        <f t="shared" ref="P247:P257" si="135">P246*D247/D246</f>
        <v>589842.3759</v>
      </c>
      <c r="Q247" s="254">
        <v>0.0</v>
      </c>
      <c r="R247" s="254">
        <f t="shared" ref="R247:R257" si="136">R246-($S$8/12)</f>
        <v>123668.5095</v>
      </c>
      <c r="S247" s="254">
        <v>0.0</v>
      </c>
      <c r="T247" s="282"/>
      <c r="U247" s="270">
        <f t="shared" si="18"/>
        <v>0.8266760718</v>
      </c>
      <c r="V247" s="254"/>
      <c r="W247" s="254"/>
      <c r="X247" s="254">
        <f t="shared" si="19"/>
        <v>713510.8854</v>
      </c>
      <c r="Y247" s="258">
        <f t="shared" si="20"/>
        <v>0.7135108854</v>
      </c>
      <c r="Z247" s="334">
        <f t="shared" si="21"/>
        <v>713510.8854</v>
      </c>
      <c r="AA247" s="258">
        <f t="shared" si="22"/>
        <v>0.7135108854</v>
      </c>
      <c r="AB247" s="320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299"/>
      <c r="AM247" s="299"/>
      <c r="AN247" s="299"/>
      <c r="AO247" s="299"/>
      <c r="AP247" s="299"/>
      <c r="AQ247" s="299"/>
      <c r="AR247" s="299"/>
      <c r="AS247" s="299"/>
      <c r="AT247" s="299"/>
      <c r="AU247" s="299"/>
    </row>
    <row r="248" ht="19.5" customHeight="1">
      <c r="A248" s="276" t="s">
        <v>342</v>
      </c>
      <c r="B248" s="277">
        <v>174.440002</v>
      </c>
      <c r="C248" s="278">
        <v>182.830002</v>
      </c>
      <c r="D248" s="278">
        <v>169.339996</v>
      </c>
      <c r="E248" s="278">
        <v>179.660004</v>
      </c>
      <c r="F248" s="278">
        <v>173.842194</v>
      </c>
      <c r="G248" s="278">
        <v>7.819727E8</v>
      </c>
      <c r="H248" s="283" t="s">
        <v>342</v>
      </c>
      <c r="I248" s="278">
        <v>21.2075</v>
      </c>
      <c r="J248" s="278">
        <v>23.290001</v>
      </c>
      <c r="K248" s="278">
        <v>19.9625</v>
      </c>
      <c r="L248" s="278">
        <v>22.4825</v>
      </c>
      <c r="M248" s="278">
        <v>22.29483</v>
      </c>
      <c r="N248" s="278">
        <v>1.219928E8</v>
      </c>
      <c r="O248" s="278"/>
      <c r="P248" s="254">
        <f t="shared" si="135"/>
        <v>599651.206</v>
      </c>
      <c r="Q248" s="254">
        <v>0.0</v>
      </c>
      <c r="R248" s="254">
        <f t="shared" si="136"/>
        <v>122001.8428</v>
      </c>
      <c r="S248" s="254">
        <v>0.0</v>
      </c>
      <c r="T248" s="282"/>
      <c r="U248" s="270">
        <f t="shared" si="18"/>
        <v>0.8309411385</v>
      </c>
      <c r="V248" s="254"/>
      <c r="W248" s="254"/>
      <c r="X248" s="254">
        <f t="shared" si="19"/>
        <v>721653.0488</v>
      </c>
      <c r="Y248" s="258">
        <f t="shared" si="20"/>
        <v>0.7216530488</v>
      </c>
      <c r="Z248" s="334">
        <f t="shared" si="21"/>
        <v>721653.0488</v>
      </c>
      <c r="AA248" s="258">
        <f t="shared" si="22"/>
        <v>0.7216530488</v>
      </c>
      <c r="AB248" s="320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299"/>
      <c r="AM248" s="299"/>
      <c r="AN248" s="299"/>
      <c r="AO248" s="299"/>
      <c r="AP248" s="299"/>
      <c r="AQ248" s="299"/>
      <c r="AR248" s="299"/>
      <c r="AS248" s="299"/>
      <c r="AT248" s="299"/>
      <c r="AU248" s="299"/>
    </row>
    <row r="249" ht="19.5" customHeight="1">
      <c r="A249" s="276" t="s">
        <v>343</v>
      </c>
      <c r="B249" s="277">
        <v>181.509995</v>
      </c>
      <c r="C249" s="278">
        <v>191.320007</v>
      </c>
      <c r="D249" s="278">
        <v>180.770004</v>
      </c>
      <c r="E249" s="278">
        <v>189.539993</v>
      </c>
      <c r="F249" s="278">
        <v>183.735977</v>
      </c>
      <c r="G249" s="278">
        <v>5.501577E8</v>
      </c>
      <c r="H249" s="283" t="s">
        <v>343</v>
      </c>
      <c r="I249" s="278">
        <v>22.9025</v>
      </c>
      <c r="J249" s="278">
        <v>25.3825</v>
      </c>
      <c r="K249" s="278">
        <v>22.74</v>
      </c>
      <c r="L249" s="278">
        <v>24.92</v>
      </c>
      <c r="M249" s="278">
        <v>24.729399</v>
      </c>
      <c r="N249" s="278">
        <v>8.80632E7</v>
      </c>
      <c r="O249" s="278"/>
      <c r="P249" s="254">
        <f t="shared" si="135"/>
        <v>640126.0982</v>
      </c>
      <c r="Q249" s="254">
        <v>0.0</v>
      </c>
      <c r="R249" s="254">
        <f t="shared" si="136"/>
        <v>120335.1761</v>
      </c>
      <c r="S249" s="254">
        <v>0.0</v>
      </c>
      <c r="T249" s="282"/>
      <c r="U249" s="270">
        <f t="shared" si="18"/>
        <v>0.8417602839</v>
      </c>
      <c r="V249" s="254"/>
      <c r="W249" s="254"/>
      <c r="X249" s="254">
        <f t="shared" si="19"/>
        <v>760461.2743</v>
      </c>
      <c r="Y249" s="258">
        <f t="shared" si="20"/>
        <v>0.7604612743</v>
      </c>
      <c r="Z249" s="334">
        <f t="shared" si="21"/>
        <v>760461.2743</v>
      </c>
      <c r="AA249" s="258">
        <f t="shared" si="22"/>
        <v>0.7604612743</v>
      </c>
      <c r="AB249" s="320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299"/>
      <c r="AN249" s="299"/>
      <c r="AO249" s="299"/>
      <c r="AP249" s="299"/>
      <c r="AQ249" s="299"/>
      <c r="AR249" s="299"/>
      <c r="AS249" s="299"/>
      <c r="AT249" s="299"/>
      <c r="AU249" s="299"/>
    </row>
    <row r="250" ht="19.5" customHeight="1">
      <c r="A250" s="276" t="s">
        <v>344</v>
      </c>
      <c r="B250" s="277">
        <v>190.779999</v>
      </c>
      <c r="C250" s="278">
        <v>191.320007</v>
      </c>
      <c r="D250" s="278">
        <v>173.869995</v>
      </c>
      <c r="E250" s="278">
        <v>173.949997</v>
      </c>
      <c r="F250" s="278">
        <v>168.623383</v>
      </c>
      <c r="G250" s="278">
        <v>9.01554E8</v>
      </c>
      <c r="H250" s="283" t="s">
        <v>344</v>
      </c>
      <c r="I250" s="278">
        <v>25.2325</v>
      </c>
      <c r="J250" s="278">
        <v>25.377501</v>
      </c>
      <c r="K250" s="278">
        <v>20.815001</v>
      </c>
      <c r="L250" s="278">
        <v>20.817499</v>
      </c>
      <c r="M250" s="278">
        <v>20.658276</v>
      </c>
      <c r="N250" s="278">
        <v>1.840024E8</v>
      </c>
      <c r="O250" s="278"/>
      <c r="P250" s="254">
        <f t="shared" si="135"/>
        <v>615692.4215</v>
      </c>
      <c r="Q250" s="254">
        <v>0.0</v>
      </c>
      <c r="R250" s="254">
        <f t="shared" si="136"/>
        <v>118668.5095</v>
      </c>
      <c r="S250" s="254">
        <v>0.0</v>
      </c>
      <c r="T250" s="282"/>
      <c r="U250" s="270">
        <f t="shared" si="18"/>
        <v>0.8384057424</v>
      </c>
      <c r="V250" s="254"/>
      <c r="W250" s="254"/>
      <c r="X250" s="254">
        <f t="shared" si="19"/>
        <v>734360.9309</v>
      </c>
      <c r="Y250" s="258">
        <f t="shared" si="20"/>
        <v>0.7343609309</v>
      </c>
      <c r="Z250" s="334">
        <f t="shared" si="21"/>
        <v>734360.9309</v>
      </c>
      <c r="AA250" s="258">
        <f t="shared" si="22"/>
        <v>0.7343609309</v>
      </c>
      <c r="AB250" s="320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299"/>
      <c r="AM250" s="299"/>
      <c r="AN250" s="299"/>
      <c r="AO250" s="299"/>
      <c r="AP250" s="299"/>
      <c r="AQ250" s="299"/>
      <c r="AR250" s="299"/>
      <c r="AS250" s="299"/>
      <c r="AT250" s="299"/>
      <c r="AU250" s="299"/>
    </row>
    <row r="251" ht="19.5" customHeight="1">
      <c r="A251" s="276" t="s">
        <v>345</v>
      </c>
      <c r="B251" s="277">
        <v>173.479996</v>
      </c>
      <c r="C251" s="278">
        <v>189.770004</v>
      </c>
      <c r="D251" s="278">
        <v>169.270004</v>
      </c>
      <c r="E251" s="278">
        <v>186.740005</v>
      </c>
      <c r="F251" s="278">
        <v>181.021744</v>
      </c>
      <c r="G251" s="278">
        <v>6.887304E8</v>
      </c>
      <c r="H251" s="283" t="s">
        <v>345</v>
      </c>
      <c r="I251" s="278">
        <v>20.727501</v>
      </c>
      <c r="J251" s="278">
        <v>24.695</v>
      </c>
      <c r="K251" s="278">
        <v>19.709999</v>
      </c>
      <c r="L251" s="278">
        <v>24.002501</v>
      </c>
      <c r="M251" s="278">
        <v>23.818918</v>
      </c>
      <c r="N251" s="278">
        <v>1.21086E8</v>
      </c>
      <c r="O251" s="278"/>
      <c r="P251" s="254">
        <f t="shared" si="135"/>
        <v>599403.3568</v>
      </c>
      <c r="Q251" s="254">
        <v>0.0</v>
      </c>
      <c r="R251" s="254">
        <f t="shared" si="136"/>
        <v>117001.8428</v>
      </c>
      <c r="S251" s="254">
        <v>0.0</v>
      </c>
      <c r="T251" s="282"/>
      <c r="U251" s="270">
        <f t="shared" si="18"/>
        <v>0.8366820301</v>
      </c>
      <c r="V251" s="254"/>
      <c r="W251" s="254"/>
      <c r="X251" s="254">
        <f t="shared" si="19"/>
        <v>716405.1996</v>
      </c>
      <c r="Y251" s="258">
        <f t="shared" si="20"/>
        <v>0.7164051996</v>
      </c>
      <c r="Z251" s="334">
        <f t="shared" si="21"/>
        <v>716405.1996</v>
      </c>
      <c r="AA251" s="258">
        <f t="shared" si="22"/>
        <v>0.7164051996</v>
      </c>
      <c r="AB251" s="320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299"/>
      <c r="AM251" s="299"/>
      <c r="AN251" s="299"/>
      <c r="AO251" s="299"/>
      <c r="AP251" s="299"/>
      <c r="AQ251" s="299"/>
      <c r="AR251" s="299"/>
      <c r="AS251" s="299"/>
      <c r="AT251" s="299"/>
      <c r="AU251" s="299"/>
    </row>
    <row r="252" ht="19.5" customHeight="1">
      <c r="A252" s="276" t="s">
        <v>346</v>
      </c>
      <c r="B252" s="277">
        <v>190.320007</v>
      </c>
      <c r="C252" s="278">
        <v>195.550003</v>
      </c>
      <c r="D252" s="278">
        <v>188.380005</v>
      </c>
      <c r="E252" s="278">
        <v>191.100006</v>
      </c>
      <c r="F252" s="278">
        <v>185.657791</v>
      </c>
      <c r="G252" s="278">
        <v>4.940255E8</v>
      </c>
      <c r="H252" s="283" t="s">
        <v>346</v>
      </c>
      <c r="I252" s="278">
        <v>24.897499</v>
      </c>
      <c r="J252" s="278">
        <v>26.200001</v>
      </c>
      <c r="K252" s="278">
        <v>24.4025</v>
      </c>
      <c r="L252" s="278">
        <v>25.0375</v>
      </c>
      <c r="M252" s="278">
        <v>24.856449</v>
      </c>
      <c r="N252" s="278">
        <v>7.85968E7</v>
      </c>
      <c r="O252" s="278"/>
      <c r="P252" s="254">
        <f t="shared" si="135"/>
        <v>667073.9332</v>
      </c>
      <c r="Q252" s="254">
        <v>0.0</v>
      </c>
      <c r="R252" s="254">
        <f t="shared" si="136"/>
        <v>115335.1761</v>
      </c>
      <c r="S252" s="254">
        <v>0.0</v>
      </c>
      <c r="T252" s="282"/>
      <c r="U252" s="270">
        <f t="shared" si="18"/>
        <v>0.8525896813</v>
      </c>
      <c r="V252" s="254"/>
      <c r="W252" s="254"/>
      <c r="X252" s="254">
        <f t="shared" si="19"/>
        <v>782409.1094</v>
      </c>
      <c r="Y252" s="258">
        <f t="shared" si="20"/>
        <v>0.7824091094</v>
      </c>
      <c r="Z252" s="334">
        <f t="shared" si="21"/>
        <v>782409.1094</v>
      </c>
      <c r="AA252" s="258">
        <f t="shared" si="22"/>
        <v>0.7824091094</v>
      </c>
      <c r="AB252" s="320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299"/>
      <c r="AM252" s="299"/>
      <c r="AN252" s="299"/>
      <c r="AO252" s="299"/>
      <c r="AP252" s="299"/>
      <c r="AQ252" s="299"/>
      <c r="AR252" s="299"/>
      <c r="AS252" s="299"/>
      <c r="AT252" s="299"/>
      <c r="AU252" s="299"/>
    </row>
    <row r="253" ht="19.5" customHeight="1">
      <c r="A253" s="276" t="s">
        <v>347</v>
      </c>
      <c r="B253" s="277">
        <v>191.429993</v>
      </c>
      <c r="C253" s="278">
        <v>194.979996</v>
      </c>
      <c r="D253" s="278">
        <v>179.199997</v>
      </c>
      <c r="E253" s="278">
        <v>187.470001</v>
      </c>
      <c r="F253" s="278">
        <v>182.131195</v>
      </c>
      <c r="G253" s="278">
        <v>8.142865E8</v>
      </c>
      <c r="H253" s="283" t="s">
        <v>347</v>
      </c>
      <c r="I253" s="278">
        <v>25.1075</v>
      </c>
      <c r="J253" s="278">
        <v>26.012501</v>
      </c>
      <c r="K253" s="278">
        <v>21.9275</v>
      </c>
      <c r="L253" s="278">
        <v>23.8575</v>
      </c>
      <c r="M253" s="278">
        <v>23.684978</v>
      </c>
      <c r="N253" s="278">
        <v>1.474268E8</v>
      </c>
      <c r="O253" s="278"/>
      <c r="P253" s="254">
        <f t="shared" si="135"/>
        <v>634566.5339</v>
      </c>
      <c r="Q253" s="254">
        <v>0.0</v>
      </c>
      <c r="R253" s="254">
        <f t="shared" si="136"/>
        <v>113668.5095</v>
      </c>
      <c r="S253" s="254">
        <v>0.0</v>
      </c>
      <c r="T253" s="282"/>
      <c r="U253" s="270">
        <f t="shared" si="18"/>
        <v>0.8480844883</v>
      </c>
      <c r="V253" s="254"/>
      <c r="W253" s="254"/>
      <c r="X253" s="254">
        <f t="shared" si="19"/>
        <v>748235.0434</v>
      </c>
      <c r="Y253" s="258">
        <f t="shared" si="20"/>
        <v>0.7482350434</v>
      </c>
      <c r="Z253" s="334">
        <f t="shared" si="21"/>
        <v>748235.0434</v>
      </c>
      <c r="AA253" s="258">
        <f t="shared" si="22"/>
        <v>0.7482350434</v>
      </c>
      <c r="AB253" s="320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  <c r="AM253" s="299"/>
      <c r="AN253" s="299"/>
      <c r="AO253" s="299"/>
      <c r="AP253" s="299"/>
      <c r="AQ253" s="299"/>
      <c r="AR253" s="299"/>
      <c r="AS253" s="299"/>
      <c r="AT253" s="299"/>
      <c r="AU253" s="299"/>
    </row>
    <row r="254" ht="19.5" customHeight="1">
      <c r="A254" s="276" t="s">
        <v>348</v>
      </c>
      <c r="B254" s="277">
        <v>186.220001</v>
      </c>
      <c r="C254" s="278">
        <v>194.710007</v>
      </c>
      <c r="D254" s="278">
        <v>185.029999</v>
      </c>
      <c r="E254" s="278">
        <v>188.809998</v>
      </c>
      <c r="F254" s="278">
        <v>183.433029</v>
      </c>
      <c r="G254" s="278">
        <v>5.506502E8</v>
      </c>
      <c r="H254" s="283" t="s">
        <v>348</v>
      </c>
      <c r="I254" s="278">
        <v>23.540001</v>
      </c>
      <c r="J254" s="278">
        <v>25.674999</v>
      </c>
      <c r="K254" s="278">
        <v>23.225</v>
      </c>
      <c r="L254" s="278">
        <v>24.182501</v>
      </c>
      <c r="M254" s="278">
        <v>24.007629</v>
      </c>
      <c r="N254" s="278">
        <v>7.9662E7</v>
      </c>
      <c r="O254" s="278"/>
      <c r="P254" s="254">
        <f t="shared" si="135"/>
        <v>655211.2003</v>
      </c>
      <c r="Q254" s="254">
        <v>0.0</v>
      </c>
      <c r="R254" s="254">
        <f t="shared" si="136"/>
        <v>112001.8428</v>
      </c>
      <c r="S254" s="254">
        <v>0.0</v>
      </c>
      <c r="T254" s="282"/>
      <c r="U254" s="270">
        <f t="shared" si="18"/>
        <v>0.8540146784</v>
      </c>
      <c r="V254" s="254"/>
      <c r="W254" s="254"/>
      <c r="X254" s="254">
        <f t="shared" si="19"/>
        <v>767213.0431</v>
      </c>
      <c r="Y254" s="258">
        <f t="shared" si="20"/>
        <v>0.7672130431</v>
      </c>
      <c r="Z254" s="334">
        <f t="shared" si="21"/>
        <v>767213.0431</v>
      </c>
      <c r="AA254" s="258">
        <f t="shared" si="22"/>
        <v>0.7672130431</v>
      </c>
      <c r="AB254" s="320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299"/>
      <c r="AN254" s="299"/>
      <c r="AO254" s="299"/>
      <c r="AP254" s="299"/>
      <c r="AQ254" s="299"/>
      <c r="AR254" s="299"/>
      <c r="AS254" s="299"/>
      <c r="AT254" s="299"/>
      <c r="AU254" s="299"/>
    </row>
    <row r="255" ht="19.5" customHeight="1">
      <c r="A255" s="276" t="s">
        <v>349</v>
      </c>
      <c r="B255" s="277">
        <v>189.5</v>
      </c>
      <c r="C255" s="278">
        <v>197.830002</v>
      </c>
      <c r="D255" s="278">
        <v>181.820007</v>
      </c>
      <c r="E255" s="278">
        <v>197.080002</v>
      </c>
      <c r="F255" s="278">
        <v>191.853638</v>
      </c>
      <c r="G255" s="278">
        <v>5.769834E8</v>
      </c>
      <c r="H255" s="283" t="s">
        <v>349</v>
      </c>
      <c r="I255" s="278">
        <v>24.360001</v>
      </c>
      <c r="J255" s="278">
        <v>26.442499</v>
      </c>
      <c r="K255" s="278">
        <v>22.4125</v>
      </c>
      <c r="L255" s="278">
        <v>26.2225</v>
      </c>
      <c r="M255" s="278">
        <v>26.032879</v>
      </c>
      <c r="N255" s="278">
        <v>8.57292E7</v>
      </c>
      <c r="O255" s="278"/>
      <c r="P255" s="254">
        <f t="shared" si="135"/>
        <v>643844.2722</v>
      </c>
      <c r="Q255" s="254">
        <v>0.0</v>
      </c>
      <c r="R255" s="254">
        <f t="shared" si="136"/>
        <v>110335.1761</v>
      </c>
      <c r="S255" s="254">
        <v>0.0</v>
      </c>
      <c r="T255" s="282"/>
      <c r="U255" s="270">
        <f t="shared" si="18"/>
        <v>0.8537016934</v>
      </c>
      <c r="V255" s="254"/>
      <c r="W255" s="254"/>
      <c r="X255" s="254">
        <f t="shared" si="19"/>
        <v>754179.4483</v>
      </c>
      <c r="Y255" s="258">
        <f t="shared" si="20"/>
        <v>0.7541794483</v>
      </c>
      <c r="Z255" s="334">
        <f t="shared" si="21"/>
        <v>754179.4483</v>
      </c>
      <c r="AA255" s="258">
        <f t="shared" si="22"/>
        <v>0.7541794483</v>
      </c>
      <c r="AB255" s="320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299"/>
      <c r="AM255" s="299"/>
      <c r="AN255" s="299"/>
      <c r="AO255" s="299"/>
      <c r="AP255" s="299"/>
      <c r="AQ255" s="299"/>
      <c r="AR255" s="299"/>
      <c r="AS255" s="299"/>
      <c r="AT255" s="299"/>
      <c r="AU255" s="299"/>
    </row>
    <row r="256" ht="19.5" customHeight="1">
      <c r="A256" s="276" t="s">
        <v>350</v>
      </c>
      <c r="B256" s="277">
        <v>197.929993</v>
      </c>
      <c r="C256" s="278">
        <v>206.050003</v>
      </c>
      <c r="D256" s="278">
        <v>197.630005</v>
      </c>
      <c r="E256" s="278">
        <v>205.100006</v>
      </c>
      <c r="F256" s="278">
        <v>199.66095</v>
      </c>
      <c r="G256" s="278">
        <v>3.514297E8</v>
      </c>
      <c r="H256" s="283" t="s">
        <v>350</v>
      </c>
      <c r="I256" s="278">
        <v>26.455</v>
      </c>
      <c r="J256" s="278">
        <v>28.6</v>
      </c>
      <c r="K256" s="278">
        <v>26.377501</v>
      </c>
      <c r="L256" s="278">
        <v>28.33</v>
      </c>
      <c r="M256" s="278">
        <v>28.125137</v>
      </c>
      <c r="N256" s="278">
        <v>5.32656E7</v>
      </c>
      <c r="O256" s="278"/>
      <c r="P256" s="254">
        <f t="shared" si="135"/>
        <v>699829.1817</v>
      </c>
      <c r="Q256" s="254">
        <v>0.0</v>
      </c>
      <c r="R256" s="254">
        <f t="shared" si="136"/>
        <v>108668.5095</v>
      </c>
      <c r="S256" s="254">
        <v>0.0</v>
      </c>
      <c r="T256" s="282"/>
      <c r="U256" s="270">
        <f t="shared" si="18"/>
        <v>0.8655920596</v>
      </c>
      <c r="V256" s="254"/>
      <c r="W256" s="254"/>
      <c r="X256" s="254">
        <f t="shared" si="19"/>
        <v>808497.6912</v>
      </c>
      <c r="Y256" s="258">
        <f t="shared" si="20"/>
        <v>0.8084976912</v>
      </c>
      <c r="Z256" s="334">
        <f t="shared" si="21"/>
        <v>808497.6912</v>
      </c>
      <c r="AA256" s="258">
        <f t="shared" si="22"/>
        <v>0.8084976912</v>
      </c>
      <c r="AB256" s="320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299"/>
      <c r="AM256" s="299"/>
      <c r="AN256" s="299"/>
      <c r="AO256" s="299"/>
      <c r="AP256" s="299"/>
      <c r="AQ256" s="299"/>
      <c r="AR256" s="299"/>
      <c r="AS256" s="299"/>
      <c r="AT256" s="299"/>
      <c r="AU256" s="299"/>
    </row>
    <row r="257" ht="19.5" customHeight="1">
      <c r="A257" s="276" t="s">
        <v>351</v>
      </c>
      <c r="B257" s="337">
        <v>205.110001</v>
      </c>
      <c r="C257" s="338">
        <v>214.559998</v>
      </c>
      <c r="D257" s="338">
        <v>199.229996</v>
      </c>
      <c r="E257" s="338">
        <v>212.610001</v>
      </c>
      <c r="F257" s="338">
        <v>206.971786</v>
      </c>
      <c r="G257" s="338">
        <v>4.299511E8</v>
      </c>
      <c r="H257" s="340" t="s">
        <v>351</v>
      </c>
      <c r="I257" s="338">
        <v>28.3375</v>
      </c>
      <c r="J257" s="338">
        <v>31.047501</v>
      </c>
      <c r="K257" s="338">
        <v>26.717501</v>
      </c>
      <c r="L257" s="338">
        <v>30.4725</v>
      </c>
      <c r="M257" s="338">
        <v>30.252146</v>
      </c>
      <c r="N257" s="338">
        <v>7.42756E7</v>
      </c>
      <c r="O257" s="338"/>
      <c r="P257" s="254">
        <f t="shared" si="135"/>
        <v>705494.9226</v>
      </c>
      <c r="Q257" s="254">
        <v>0.0</v>
      </c>
      <c r="R257" s="254">
        <f t="shared" si="136"/>
        <v>107001.8428</v>
      </c>
      <c r="S257" s="254">
        <v>0.0</v>
      </c>
      <c r="T257" s="339">
        <f>(P257-P245)/P245</f>
        <v>0.3624872792</v>
      </c>
      <c r="U257" s="270">
        <f t="shared" si="18"/>
        <v>0.8683049</v>
      </c>
      <c r="V257" s="254"/>
      <c r="W257" s="254"/>
      <c r="X257" s="254">
        <f t="shared" si="19"/>
        <v>812496.7654</v>
      </c>
      <c r="Y257" s="258">
        <f t="shared" si="20"/>
        <v>0.8124967654</v>
      </c>
      <c r="Z257" s="334">
        <f t="shared" si="21"/>
        <v>812496.7654</v>
      </c>
      <c r="AA257" s="258">
        <f t="shared" si="22"/>
        <v>0.8124967654</v>
      </c>
      <c r="AB257" s="320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299"/>
      <c r="AM257" s="299"/>
      <c r="AN257" s="299"/>
      <c r="AO257" s="299"/>
      <c r="AP257" s="299"/>
      <c r="AQ257" s="299"/>
      <c r="AR257" s="299"/>
      <c r="AS257" s="299"/>
      <c r="AT257" s="299"/>
      <c r="AU257" s="299"/>
    </row>
    <row r="258" ht="19.5" customHeight="1">
      <c r="A258" s="276" t="s">
        <v>352</v>
      </c>
      <c r="B258" s="277">
        <v>214.399994</v>
      </c>
      <c r="C258" s="278">
        <v>225.880005</v>
      </c>
      <c r="D258" s="278">
        <v>212.240005</v>
      </c>
      <c r="E258" s="278">
        <v>219.070007</v>
      </c>
      <c r="F258" s="278">
        <v>213.722824</v>
      </c>
      <c r="G258" s="278">
        <v>5.85493E8</v>
      </c>
      <c r="H258" s="283" t="s">
        <v>352</v>
      </c>
      <c r="I258" s="278">
        <v>30.977501</v>
      </c>
      <c r="J258" s="278">
        <v>34.299999</v>
      </c>
      <c r="K258" s="278">
        <v>30.3375</v>
      </c>
      <c r="L258" s="278">
        <v>32.185001</v>
      </c>
      <c r="M258" s="278">
        <v>31.965462</v>
      </c>
      <c r="N258" s="278">
        <v>8.53928E7</v>
      </c>
      <c r="O258" s="278"/>
      <c r="P258" s="254">
        <f>((P257+R257)*0.8)*D258/D257</f>
        <v>692443.1903</v>
      </c>
      <c r="Q258" s="254">
        <v>0.0</v>
      </c>
      <c r="R258" s="254">
        <f>((P257+R257)*0.2)-($S$8/12)</f>
        <v>160832.6864</v>
      </c>
      <c r="S258" s="254">
        <v>0.0</v>
      </c>
      <c r="T258" s="282"/>
      <c r="U258" s="270">
        <f t="shared" si="18"/>
        <v>0.8115115043</v>
      </c>
      <c r="V258" s="254"/>
      <c r="W258" s="254"/>
      <c r="X258" s="254">
        <f t="shared" si="19"/>
        <v>853275.8768</v>
      </c>
      <c r="Y258" s="258">
        <f t="shared" si="20"/>
        <v>0.8532758768</v>
      </c>
      <c r="Z258" s="334">
        <f t="shared" si="21"/>
        <v>853275.8768</v>
      </c>
      <c r="AA258" s="258">
        <f t="shared" si="22"/>
        <v>0.8532758768</v>
      </c>
      <c r="AB258" s="320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299"/>
      <c r="AM258" s="299"/>
      <c r="AN258" s="299"/>
      <c r="AO258" s="299"/>
      <c r="AP258" s="299"/>
      <c r="AQ258" s="299"/>
      <c r="AR258" s="299"/>
      <c r="AS258" s="299"/>
      <c r="AT258" s="299"/>
      <c r="AU258" s="299"/>
    </row>
    <row r="259" ht="19.5" customHeight="1">
      <c r="A259" s="276" t="s">
        <v>353</v>
      </c>
      <c r="B259" s="277">
        <v>220.139999</v>
      </c>
      <c r="C259" s="278">
        <v>237.470001</v>
      </c>
      <c r="D259" s="278">
        <v>198.169998</v>
      </c>
      <c r="E259" s="278">
        <v>205.800003</v>
      </c>
      <c r="F259" s="278">
        <v>200.776718</v>
      </c>
      <c r="G259" s="278">
        <v>9.523923E8</v>
      </c>
      <c r="H259" s="283" t="s">
        <v>353</v>
      </c>
      <c r="I259" s="278">
        <v>32.509998</v>
      </c>
      <c r="J259" s="278">
        <v>37.759998</v>
      </c>
      <c r="K259" s="278">
        <v>26.0875</v>
      </c>
      <c r="L259" s="278">
        <v>28.395</v>
      </c>
      <c r="M259" s="278">
        <v>28.201315</v>
      </c>
      <c r="N259" s="278">
        <v>1.529848E8</v>
      </c>
      <c r="O259" s="278"/>
      <c r="P259" s="254">
        <f t="shared" ref="P259:P269" si="137">P258*D259/D258</f>
        <v>646539.118</v>
      </c>
      <c r="Q259" s="254">
        <v>0.0</v>
      </c>
      <c r="R259" s="254">
        <f t="shared" ref="R259:R269" si="138">R258-($S$8/12)</f>
        <v>159166.0197</v>
      </c>
      <c r="S259" s="254">
        <v>0.0</v>
      </c>
      <c r="T259" s="282"/>
      <c r="U259" s="270">
        <f t="shared" si="18"/>
        <v>0.8024512787</v>
      </c>
      <c r="V259" s="254"/>
      <c r="W259" s="254"/>
      <c r="X259" s="254">
        <f t="shared" si="19"/>
        <v>805705.1378</v>
      </c>
      <c r="Y259" s="258">
        <f t="shared" si="20"/>
        <v>0.8057051378</v>
      </c>
      <c r="Z259" s="334">
        <f t="shared" si="21"/>
        <v>805705.1378</v>
      </c>
      <c r="AA259" s="258">
        <f t="shared" si="22"/>
        <v>0.8057051378</v>
      </c>
      <c r="AB259" s="320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  <c r="AM259" s="299"/>
      <c r="AN259" s="299"/>
      <c r="AO259" s="299"/>
      <c r="AP259" s="299"/>
      <c r="AQ259" s="299"/>
      <c r="AR259" s="299"/>
      <c r="AS259" s="299"/>
      <c r="AT259" s="299"/>
      <c r="AU259" s="299"/>
    </row>
    <row r="260" ht="19.5" customHeight="1">
      <c r="A260" s="276" t="s">
        <v>354</v>
      </c>
      <c r="B260" s="277">
        <v>208.880005</v>
      </c>
      <c r="C260" s="278">
        <v>219.610001</v>
      </c>
      <c r="D260" s="278">
        <v>164.929993</v>
      </c>
      <c r="E260" s="278">
        <v>190.399994</v>
      </c>
      <c r="F260" s="278">
        <v>185.752625</v>
      </c>
      <c r="G260" s="278">
        <v>2.1917757E9</v>
      </c>
      <c r="H260" s="283" t="s">
        <v>354</v>
      </c>
      <c r="I260" s="278">
        <v>28.9925</v>
      </c>
      <c r="J260" s="278">
        <v>31.9825</v>
      </c>
      <c r="K260" s="278">
        <v>17.0075</v>
      </c>
      <c r="L260" s="278">
        <v>22.395</v>
      </c>
      <c r="M260" s="278">
        <v>22.242237</v>
      </c>
      <c r="N260" s="278">
        <v>3.038252E8</v>
      </c>
      <c r="O260" s="278"/>
      <c r="P260" s="254">
        <f t="shared" si="137"/>
        <v>538092.0083</v>
      </c>
      <c r="Q260" s="254">
        <v>0.0</v>
      </c>
      <c r="R260" s="254">
        <f t="shared" si="138"/>
        <v>157499.3531</v>
      </c>
      <c r="S260" s="254">
        <v>0.0</v>
      </c>
      <c r="T260" s="282"/>
      <c r="U260" s="270">
        <f t="shared" si="18"/>
        <v>0.7735748863</v>
      </c>
      <c r="V260" s="254"/>
      <c r="W260" s="254"/>
      <c r="X260" s="254">
        <f t="shared" si="19"/>
        <v>695591.3614</v>
      </c>
      <c r="Y260" s="258">
        <f t="shared" si="20"/>
        <v>0.6955913614</v>
      </c>
      <c r="Z260" s="334">
        <f t="shared" si="21"/>
        <v>695591.3614</v>
      </c>
      <c r="AA260" s="258">
        <f t="shared" si="22"/>
        <v>0.6955913614</v>
      </c>
      <c r="AB260" s="320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  <c r="AM260" s="299"/>
      <c r="AN260" s="299"/>
      <c r="AO260" s="299"/>
      <c r="AP260" s="299"/>
      <c r="AQ260" s="299"/>
      <c r="AR260" s="299"/>
      <c r="AS260" s="299"/>
      <c r="AT260" s="299"/>
      <c r="AU260" s="299"/>
    </row>
    <row r="261" ht="19.5" customHeight="1">
      <c r="A261" s="276" t="s">
        <v>355</v>
      </c>
      <c r="B261" s="277">
        <v>184.770004</v>
      </c>
      <c r="C261" s="278">
        <v>220.039993</v>
      </c>
      <c r="D261" s="278">
        <v>180.860001</v>
      </c>
      <c r="E261" s="278">
        <v>218.910004</v>
      </c>
      <c r="F261" s="278">
        <v>214.021866</v>
      </c>
      <c r="G261" s="278">
        <v>1.0920712E9</v>
      </c>
      <c r="H261" s="283" t="s">
        <v>355</v>
      </c>
      <c r="I261" s="278">
        <v>21.105</v>
      </c>
      <c r="J261" s="278">
        <v>29.4625</v>
      </c>
      <c r="K261" s="278">
        <v>20.1875</v>
      </c>
      <c r="L261" s="278">
        <v>29.245001</v>
      </c>
      <c r="M261" s="278">
        <v>29.048622</v>
      </c>
      <c r="N261" s="278">
        <v>1.815044E8</v>
      </c>
      <c r="O261" s="278"/>
      <c r="P261" s="254">
        <f t="shared" si="137"/>
        <v>590064.423</v>
      </c>
      <c r="Q261" s="254">
        <v>0.0</v>
      </c>
      <c r="R261" s="254">
        <f t="shared" si="138"/>
        <v>155832.6864</v>
      </c>
      <c r="S261" s="254">
        <v>0.0</v>
      </c>
      <c r="T261" s="282"/>
      <c r="U261" s="270">
        <f t="shared" si="18"/>
        <v>0.7910801846</v>
      </c>
      <c r="V261" s="254"/>
      <c r="W261" s="254"/>
      <c r="X261" s="254">
        <f t="shared" si="19"/>
        <v>745897.1095</v>
      </c>
      <c r="Y261" s="258">
        <f t="shared" si="20"/>
        <v>0.7458971095</v>
      </c>
      <c r="Z261" s="334">
        <f t="shared" si="21"/>
        <v>745897.1095</v>
      </c>
      <c r="AA261" s="258">
        <f t="shared" si="22"/>
        <v>0.7458971095</v>
      </c>
      <c r="AB261" s="320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299"/>
      <c r="AM261" s="299"/>
      <c r="AN261" s="299"/>
      <c r="AO261" s="299"/>
      <c r="AP261" s="299"/>
      <c r="AQ261" s="299"/>
      <c r="AR261" s="299"/>
      <c r="AS261" s="299"/>
      <c r="AT261" s="299"/>
      <c r="AU261" s="299"/>
    </row>
    <row r="262" ht="19.5" customHeight="1">
      <c r="A262" s="276" t="s">
        <v>356</v>
      </c>
      <c r="B262" s="277">
        <v>214.5</v>
      </c>
      <c r="C262" s="278">
        <v>233.600006</v>
      </c>
      <c r="D262" s="278">
        <v>211.119995</v>
      </c>
      <c r="E262" s="278">
        <v>233.360001</v>
      </c>
      <c r="F262" s="278">
        <v>228.149216</v>
      </c>
      <c r="G262" s="278">
        <v>8.46592E8</v>
      </c>
      <c r="H262" s="283" t="s">
        <v>356</v>
      </c>
      <c r="I262" s="278">
        <v>27.985001</v>
      </c>
      <c r="J262" s="278">
        <v>33.047501</v>
      </c>
      <c r="K262" s="278">
        <v>27.09</v>
      </c>
      <c r="L262" s="278">
        <v>32.8675</v>
      </c>
      <c r="M262" s="278">
        <v>32.646797</v>
      </c>
      <c r="N262" s="278">
        <v>1.388456E8</v>
      </c>
      <c r="O262" s="278"/>
      <c r="P262" s="254">
        <f t="shared" si="137"/>
        <v>688789.104</v>
      </c>
      <c r="Q262" s="254">
        <v>0.0</v>
      </c>
      <c r="R262" s="254">
        <f t="shared" si="138"/>
        <v>154166.0197</v>
      </c>
      <c r="S262" s="254">
        <v>0.0</v>
      </c>
      <c r="T262" s="282"/>
      <c r="U262" s="270">
        <f t="shared" si="18"/>
        <v>0.8171124234</v>
      </c>
      <c r="V262" s="254"/>
      <c r="W262" s="254"/>
      <c r="X262" s="254">
        <f t="shared" si="19"/>
        <v>842955.1238</v>
      </c>
      <c r="Y262" s="258">
        <f t="shared" si="20"/>
        <v>0.8429551238</v>
      </c>
      <c r="Z262" s="334">
        <f t="shared" si="21"/>
        <v>842955.1238</v>
      </c>
      <c r="AA262" s="258">
        <f t="shared" si="22"/>
        <v>0.8429551238</v>
      </c>
      <c r="AB262" s="320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299"/>
      <c r="AM262" s="299"/>
      <c r="AN262" s="299"/>
      <c r="AO262" s="299"/>
      <c r="AP262" s="299"/>
      <c r="AQ262" s="299"/>
      <c r="AR262" s="299"/>
      <c r="AS262" s="299"/>
      <c r="AT262" s="299"/>
      <c r="AU262" s="299"/>
    </row>
    <row r="263" ht="19.5" customHeight="1">
      <c r="A263" s="276" t="s">
        <v>357</v>
      </c>
      <c r="B263" s="277">
        <v>232.460007</v>
      </c>
      <c r="C263" s="278">
        <v>251.149994</v>
      </c>
      <c r="D263" s="278">
        <v>231.470001</v>
      </c>
      <c r="E263" s="278">
        <v>247.600006</v>
      </c>
      <c r="F263" s="278">
        <v>242.071228</v>
      </c>
      <c r="G263" s="278">
        <v>9.283604E8</v>
      </c>
      <c r="H263" s="283" t="s">
        <v>357</v>
      </c>
      <c r="I263" s="278">
        <v>32.709999</v>
      </c>
      <c r="J263" s="278">
        <v>38.130001</v>
      </c>
      <c r="K263" s="278">
        <v>32.307499</v>
      </c>
      <c r="L263" s="278">
        <v>36.922501</v>
      </c>
      <c r="M263" s="278">
        <v>36.674572</v>
      </c>
      <c r="N263" s="278">
        <v>1.447896E8</v>
      </c>
      <c r="O263" s="278"/>
      <c r="P263" s="254">
        <f t="shared" si="137"/>
        <v>755181.9741</v>
      </c>
      <c r="Q263" s="254">
        <v>0.0</v>
      </c>
      <c r="R263" s="254">
        <f t="shared" si="138"/>
        <v>152499.3531</v>
      </c>
      <c r="S263" s="254">
        <v>0.0</v>
      </c>
      <c r="T263" s="282"/>
      <c r="U263" s="270">
        <f t="shared" si="18"/>
        <v>0.8319902057</v>
      </c>
      <c r="V263" s="254"/>
      <c r="W263" s="254"/>
      <c r="X263" s="254">
        <f t="shared" si="19"/>
        <v>907681.3272</v>
      </c>
      <c r="Y263" s="258">
        <f t="shared" si="20"/>
        <v>0.9076813272</v>
      </c>
      <c r="Z263" s="334">
        <f t="shared" si="21"/>
        <v>907681.3272</v>
      </c>
      <c r="AA263" s="258">
        <f t="shared" si="22"/>
        <v>0.9076813272</v>
      </c>
      <c r="AB263" s="320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299"/>
      <c r="AM263" s="299"/>
      <c r="AN263" s="299"/>
      <c r="AO263" s="299"/>
      <c r="AP263" s="299"/>
      <c r="AQ263" s="299"/>
      <c r="AR263" s="299"/>
      <c r="AS263" s="299"/>
      <c r="AT263" s="299"/>
      <c r="AU263" s="299"/>
    </row>
    <row r="264" ht="19.5" customHeight="1">
      <c r="A264" s="276" t="s">
        <v>358</v>
      </c>
      <c r="B264" s="277">
        <v>247.639999</v>
      </c>
      <c r="C264" s="278">
        <v>269.790009</v>
      </c>
      <c r="D264" s="278">
        <v>247.080002</v>
      </c>
      <c r="E264" s="278">
        <v>265.790009</v>
      </c>
      <c r="F264" s="278">
        <v>260.306946</v>
      </c>
      <c r="G264" s="278">
        <v>9.249351E8</v>
      </c>
      <c r="H264" s="283" t="s">
        <v>358</v>
      </c>
      <c r="I264" s="278">
        <v>37.009998</v>
      </c>
      <c r="J264" s="278">
        <v>43.845001</v>
      </c>
      <c r="K264" s="278">
        <v>36.849998</v>
      </c>
      <c r="L264" s="278">
        <v>42.419998</v>
      </c>
      <c r="M264" s="278">
        <v>42.135147</v>
      </c>
      <c r="N264" s="278">
        <v>1.221412E8</v>
      </c>
      <c r="O264" s="278"/>
      <c r="P264" s="254">
        <f t="shared" si="137"/>
        <v>806110.3507</v>
      </c>
      <c r="Q264" s="254">
        <v>0.0</v>
      </c>
      <c r="R264" s="254">
        <f t="shared" si="138"/>
        <v>150832.6864</v>
      </c>
      <c r="S264" s="254">
        <v>0.0</v>
      </c>
      <c r="T264" s="282"/>
      <c r="U264" s="270">
        <f t="shared" si="18"/>
        <v>0.8423807055</v>
      </c>
      <c r="V264" s="254"/>
      <c r="W264" s="254"/>
      <c r="X264" s="254">
        <f t="shared" si="19"/>
        <v>956943.0371</v>
      </c>
      <c r="Y264" s="258">
        <f t="shared" si="20"/>
        <v>0.9569430371</v>
      </c>
      <c r="Z264" s="334">
        <f t="shared" si="21"/>
        <v>956943.0371</v>
      </c>
      <c r="AA264" s="258">
        <f t="shared" si="22"/>
        <v>0.9569430371</v>
      </c>
      <c r="AB264" s="320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299"/>
      <c r="AM264" s="299"/>
      <c r="AN264" s="299"/>
      <c r="AO264" s="299"/>
      <c r="AP264" s="299"/>
      <c r="AQ264" s="299"/>
      <c r="AR264" s="299"/>
      <c r="AS264" s="299"/>
      <c r="AT264" s="299"/>
      <c r="AU264" s="299"/>
    </row>
    <row r="265" ht="19.5" customHeight="1">
      <c r="A265" s="276" t="s">
        <v>359</v>
      </c>
      <c r="B265" s="277">
        <v>268.0</v>
      </c>
      <c r="C265" s="278">
        <v>296.75</v>
      </c>
      <c r="D265" s="278">
        <v>264.630005</v>
      </c>
      <c r="E265" s="278">
        <v>294.880005</v>
      </c>
      <c r="F265" s="278">
        <v>288.796844</v>
      </c>
      <c r="G265" s="278">
        <v>7.014146E8</v>
      </c>
      <c r="H265" s="283" t="s">
        <v>359</v>
      </c>
      <c r="I265" s="278">
        <v>43.137501</v>
      </c>
      <c r="J265" s="278">
        <v>52.674999</v>
      </c>
      <c r="K265" s="278">
        <v>41.987499</v>
      </c>
      <c r="L265" s="278">
        <v>52.080002</v>
      </c>
      <c r="M265" s="278">
        <v>51.730289</v>
      </c>
      <c r="N265" s="278">
        <v>7.4779E7</v>
      </c>
      <c r="O265" s="278"/>
      <c r="P265" s="254">
        <f t="shared" si="137"/>
        <v>863368.0767</v>
      </c>
      <c r="Q265" s="254">
        <v>0.0</v>
      </c>
      <c r="R265" s="254">
        <f t="shared" si="138"/>
        <v>149166.0197</v>
      </c>
      <c r="S265" s="254">
        <v>0.0</v>
      </c>
      <c r="T265" s="282"/>
      <c r="U265" s="270">
        <f t="shared" si="18"/>
        <v>0.8526804971</v>
      </c>
      <c r="V265" s="254"/>
      <c r="W265" s="254"/>
      <c r="X265" s="254">
        <f t="shared" si="19"/>
        <v>1012534.096</v>
      </c>
      <c r="Y265" s="258">
        <f t="shared" si="20"/>
        <v>1.012534096</v>
      </c>
      <c r="Z265" s="334">
        <f t="shared" si="21"/>
        <v>1012534.096</v>
      </c>
      <c r="AA265" s="258">
        <f t="shared" si="22"/>
        <v>1.012534096</v>
      </c>
      <c r="AB265" s="320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299"/>
      <c r="AM265" s="299"/>
      <c r="AN265" s="299"/>
      <c r="AO265" s="299"/>
      <c r="AP265" s="299"/>
      <c r="AQ265" s="299"/>
      <c r="AR265" s="299"/>
      <c r="AS265" s="299"/>
      <c r="AT265" s="299"/>
      <c r="AU265" s="299"/>
    </row>
    <row r="266" ht="19.5" customHeight="1">
      <c r="A266" s="276" t="s">
        <v>360</v>
      </c>
      <c r="B266" s="277">
        <v>297.619995</v>
      </c>
      <c r="C266" s="278">
        <v>303.5</v>
      </c>
      <c r="D266" s="278">
        <v>260.109985</v>
      </c>
      <c r="E266" s="278">
        <v>277.839996</v>
      </c>
      <c r="F266" s="278">
        <v>272.108307</v>
      </c>
      <c r="G266" s="278">
        <v>1.3253743E9</v>
      </c>
      <c r="H266" s="283" t="s">
        <v>360</v>
      </c>
      <c r="I266" s="278">
        <v>52.994999</v>
      </c>
      <c r="J266" s="278">
        <v>55.014999</v>
      </c>
      <c r="K266" s="278">
        <v>40.189999</v>
      </c>
      <c r="L266" s="278">
        <v>45.825001</v>
      </c>
      <c r="M266" s="278">
        <v>45.517292</v>
      </c>
      <c r="N266" s="278">
        <v>1.356276E8</v>
      </c>
      <c r="O266" s="278"/>
      <c r="P266" s="254">
        <f t="shared" si="137"/>
        <v>848621.2948</v>
      </c>
      <c r="Q266" s="254">
        <v>0.0</v>
      </c>
      <c r="R266" s="254">
        <f t="shared" si="138"/>
        <v>147499.3531</v>
      </c>
      <c r="S266" s="254">
        <v>0.0</v>
      </c>
      <c r="T266" s="282"/>
      <c r="U266" s="270">
        <f t="shared" si="18"/>
        <v>0.8519262166</v>
      </c>
      <c r="V266" s="254"/>
      <c r="W266" s="254"/>
      <c r="X266" s="254">
        <f t="shared" si="19"/>
        <v>996120.6479</v>
      </c>
      <c r="Y266" s="258">
        <f t="shared" si="20"/>
        <v>0.9961206479</v>
      </c>
      <c r="Z266" s="334">
        <f t="shared" si="21"/>
        <v>996120.6479</v>
      </c>
      <c r="AA266" s="258">
        <f t="shared" si="22"/>
        <v>0.9961206479</v>
      </c>
      <c r="AB266" s="320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299"/>
      <c r="AM266" s="299"/>
      <c r="AN266" s="299"/>
      <c r="AO266" s="299"/>
      <c r="AP266" s="299"/>
      <c r="AQ266" s="299"/>
      <c r="AR266" s="299"/>
      <c r="AS266" s="299"/>
      <c r="AT266" s="299"/>
      <c r="AU266" s="299"/>
    </row>
    <row r="267" ht="19.5" customHeight="1">
      <c r="A267" s="276" t="s">
        <v>361</v>
      </c>
      <c r="B267" s="277">
        <v>281.790009</v>
      </c>
      <c r="C267" s="278">
        <v>297.459991</v>
      </c>
      <c r="D267" s="278">
        <v>267.070007</v>
      </c>
      <c r="E267" s="278">
        <v>269.380005</v>
      </c>
      <c r="F267" s="278">
        <v>263.822876</v>
      </c>
      <c r="G267" s="278">
        <v>9.368265E8</v>
      </c>
      <c r="H267" s="283" t="s">
        <v>361</v>
      </c>
      <c r="I267" s="278">
        <v>47.055</v>
      </c>
      <c r="J267" s="278">
        <v>52.200001</v>
      </c>
      <c r="K267" s="278">
        <v>41.904999</v>
      </c>
      <c r="L267" s="278">
        <v>42.75</v>
      </c>
      <c r="M267" s="278">
        <v>42.462936</v>
      </c>
      <c r="N267" s="278">
        <v>1.13851E8</v>
      </c>
      <c r="O267" s="278"/>
      <c r="P267" s="254">
        <f t="shared" si="137"/>
        <v>871328.7002</v>
      </c>
      <c r="Q267" s="254">
        <v>0.0</v>
      </c>
      <c r="R267" s="254">
        <f t="shared" si="138"/>
        <v>145832.6864</v>
      </c>
      <c r="S267" s="254">
        <v>0.0</v>
      </c>
      <c r="T267" s="282"/>
      <c r="U267" s="270">
        <f t="shared" si="18"/>
        <v>0.8566277797</v>
      </c>
      <c r="V267" s="254"/>
      <c r="W267" s="254"/>
      <c r="X267" s="254">
        <f t="shared" si="19"/>
        <v>1017161.387</v>
      </c>
      <c r="Y267" s="258">
        <f t="shared" si="20"/>
        <v>1.017161387</v>
      </c>
      <c r="Z267" s="334">
        <f t="shared" si="21"/>
        <v>1017161.387</v>
      </c>
      <c r="AA267" s="258">
        <f t="shared" si="22"/>
        <v>1.017161387</v>
      </c>
      <c r="AB267" s="320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299"/>
      <c r="AM267" s="299"/>
      <c r="AN267" s="299"/>
      <c r="AO267" s="299"/>
      <c r="AP267" s="299"/>
      <c r="AQ267" s="299"/>
      <c r="AR267" s="299"/>
      <c r="AS267" s="299"/>
      <c r="AT267" s="299"/>
      <c r="AU267" s="299"/>
    </row>
    <row r="268" ht="19.5" customHeight="1">
      <c r="A268" s="276" t="s">
        <v>362</v>
      </c>
      <c r="B268" s="277">
        <v>271.850006</v>
      </c>
      <c r="C268" s="278">
        <v>300.170013</v>
      </c>
      <c r="D268" s="278">
        <v>266.970001</v>
      </c>
      <c r="E268" s="278">
        <v>299.619995</v>
      </c>
      <c r="F268" s="278">
        <v>293.438995</v>
      </c>
      <c r="G268" s="278">
        <v>7.516458E8</v>
      </c>
      <c r="H268" s="283" t="s">
        <v>362</v>
      </c>
      <c r="I268" s="278">
        <v>43.400002</v>
      </c>
      <c r="J268" s="278">
        <v>52.66</v>
      </c>
      <c r="K268" s="278">
        <v>41.900002</v>
      </c>
      <c r="L268" s="278">
        <v>52.404999</v>
      </c>
      <c r="M268" s="278">
        <v>52.053104</v>
      </c>
      <c r="N268" s="278">
        <v>7.03196E7</v>
      </c>
      <c r="O268" s="278"/>
      <c r="P268" s="254">
        <f t="shared" si="137"/>
        <v>871002.4258</v>
      </c>
      <c r="Q268" s="254">
        <v>0.0</v>
      </c>
      <c r="R268" s="254">
        <f t="shared" si="138"/>
        <v>144166.0197</v>
      </c>
      <c r="S268" s="254">
        <v>0.0</v>
      </c>
      <c r="T268" s="282"/>
      <c r="U268" s="270">
        <f t="shared" si="18"/>
        <v>0.8579880803</v>
      </c>
      <c r="V268" s="254"/>
      <c r="W268" s="254"/>
      <c r="X268" s="254">
        <f t="shared" si="19"/>
        <v>1015168.446</v>
      </c>
      <c r="Y268" s="258">
        <f t="shared" si="20"/>
        <v>1.015168446</v>
      </c>
      <c r="Z268" s="334">
        <f t="shared" si="21"/>
        <v>1015168.446</v>
      </c>
      <c r="AA268" s="258">
        <f t="shared" si="22"/>
        <v>1.015168446</v>
      </c>
      <c r="AB268" s="320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299"/>
      <c r="AM268" s="299"/>
      <c r="AN268" s="299"/>
      <c r="AO268" s="299"/>
      <c r="AP268" s="299"/>
      <c r="AQ268" s="299"/>
      <c r="AR268" s="299"/>
      <c r="AS268" s="299"/>
      <c r="AT268" s="299"/>
      <c r="AU268" s="299"/>
    </row>
    <row r="269" ht="19.5" customHeight="1">
      <c r="A269" s="276" t="s">
        <v>363</v>
      </c>
      <c r="B269" s="337">
        <v>301.970001</v>
      </c>
      <c r="C269" s="338">
        <v>314.690002</v>
      </c>
      <c r="D269" s="338">
        <v>298.089996</v>
      </c>
      <c r="E269" s="338">
        <v>313.73999</v>
      </c>
      <c r="F269" s="338">
        <v>307.267731</v>
      </c>
      <c r="G269" s="338">
        <v>5.698706E8</v>
      </c>
      <c r="H269" s="340" t="s">
        <v>363</v>
      </c>
      <c r="I269" s="338">
        <v>53.255001</v>
      </c>
      <c r="J269" s="338">
        <v>57.959999</v>
      </c>
      <c r="K269" s="338">
        <v>51.880001</v>
      </c>
      <c r="L269" s="338">
        <v>57.555</v>
      </c>
      <c r="M269" s="338">
        <v>57.168526</v>
      </c>
      <c r="N269" s="338">
        <v>5.61828E7</v>
      </c>
      <c r="O269" s="338"/>
      <c r="P269" s="254">
        <f t="shared" si="137"/>
        <v>972532.9013</v>
      </c>
      <c r="Q269" s="254">
        <v>0.0</v>
      </c>
      <c r="R269" s="254">
        <f t="shared" si="138"/>
        <v>142499.3531</v>
      </c>
      <c r="S269" s="254">
        <v>0.0</v>
      </c>
      <c r="T269" s="339">
        <f>(P269-P257)/P257</f>
        <v>0.3785115529</v>
      </c>
      <c r="U269" s="270">
        <f t="shared" si="18"/>
        <v>0.8722015865</v>
      </c>
      <c r="V269" s="254"/>
      <c r="W269" s="254"/>
      <c r="X269" s="254">
        <f t="shared" si="19"/>
        <v>1115032.254</v>
      </c>
      <c r="Y269" s="258">
        <f t="shared" si="20"/>
        <v>1.115032254</v>
      </c>
      <c r="Z269" s="334">
        <f t="shared" si="21"/>
        <v>1115032.254</v>
      </c>
      <c r="AA269" s="258">
        <f t="shared" si="22"/>
        <v>1.115032254</v>
      </c>
      <c r="AB269" s="320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299"/>
      <c r="AM269" s="299"/>
      <c r="AN269" s="299"/>
      <c r="AO269" s="299"/>
      <c r="AP269" s="299"/>
      <c r="AQ269" s="299"/>
      <c r="AR269" s="299"/>
      <c r="AS269" s="299"/>
      <c r="AT269" s="299"/>
      <c r="AU269" s="299"/>
    </row>
    <row r="270" ht="19.5" customHeight="1">
      <c r="A270" s="276" t="s">
        <v>364</v>
      </c>
      <c r="B270" s="277">
        <v>315.109985</v>
      </c>
      <c r="C270" s="278">
        <v>330.320007</v>
      </c>
      <c r="D270" s="278">
        <v>305.179993</v>
      </c>
      <c r="E270" s="278">
        <v>314.559998</v>
      </c>
      <c r="F270" s="278">
        <v>308.629242</v>
      </c>
      <c r="G270" s="278">
        <v>6.55263E8</v>
      </c>
      <c r="H270" s="283" t="s">
        <v>364</v>
      </c>
      <c r="I270" s="278">
        <v>58.110001</v>
      </c>
      <c r="J270" s="278">
        <v>63.605</v>
      </c>
      <c r="K270" s="278">
        <v>54.48</v>
      </c>
      <c r="L270" s="278">
        <v>57.685001</v>
      </c>
      <c r="M270" s="278">
        <v>57.297649</v>
      </c>
      <c r="N270" s="278">
        <v>7.81004E7</v>
      </c>
      <c r="O270" s="278"/>
      <c r="P270" s="254">
        <f>((P269+R269)*0.8)*D270/D269</f>
        <v>913242.4171</v>
      </c>
      <c r="Q270" s="254">
        <v>0.0</v>
      </c>
      <c r="R270" s="254">
        <f>((P269+R269)*0.2)-($S$8/12)</f>
        <v>221339.7842</v>
      </c>
      <c r="S270" s="254">
        <v>0.0</v>
      </c>
      <c r="T270" s="282"/>
      <c r="U270" s="270">
        <f t="shared" si="18"/>
        <v>0.8049151626</v>
      </c>
      <c r="V270" s="254"/>
      <c r="W270" s="254"/>
      <c r="X270" s="254">
        <f t="shared" si="19"/>
        <v>1134582.201</v>
      </c>
      <c r="Y270" s="258">
        <f t="shared" si="20"/>
        <v>1.134582201</v>
      </c>
      <c r="Z270" s="334">
        <f t="shared" si="21"/>
        <v>1134582.201</v>
      </c>
      <c r="AA270" s="258">
        <f t="shared" si="22"/>
        <v>1.134582201</v>
      </c>
      <c r="AB270" s="320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299"/>
      <c r="AM270" s="299"/>
      <c r="AN270" s="299"/>
      <c r="AO270" s="299"/>
      <c r="AP270" s="299"/>
      <c r="AQ270" s="299"/>
      <c r="AR270" s="299"/>
      <c r="AS270" s="299"/>
      <c r="AT270" s="299"/>
      <c r="AU270" s="299"/>
    </row>
    <row r="271" ht="19.5" customHeight="1">
      <c r="A271" s="276" t="s">
        <v>365</v>
      </c>
      <c r="B271" s="277">
        <v>318.109985</v>
      </c>
      <c r="C271" s="278">
        <v>338.190002</v>
      </c>
      <c r="D271" s="278">
        <v>310.880005</v>
      </c>
      <c r="E271" s="278">
        <v>314.140015</v>
      </c>
      <c r="F271" s="278">
        <v>308.217194</v>
      </c>
      <c r="G271" s="278">
        <v>7.954686E8</v>
      </c>
      <c r="H271" s="283" t="s">
        <v>365</v>
      </c>
      <c r="I271" s="278">
        <v>58.939999</v>
      </c>
      <c r="J271" s="278">
        <v>66.480003</v>
      </c>
      <c r="K271" s="278">
        <v>56.044998</v>
      </c>
      <c r="L271" s="278">
        <v>57.27</v>
      </c>
      <c r="M271" s="278">
        <v>56.885437</v>
      </c>
      <c r="N271" s="278">
        <v>7.47164E7</v>
      </c>
      <c r="O271" s="278"/>
      <c r="P271" s="254">
        <f t="shared" ref="P271:P281" si="139">P270*D271/D270</f>
        <v>930299.5403</v>
      </c>
      <c r="Q271" s="254">
        <v>0.0</v>
      </c>
      <c r="R271" s="254">
        <f t="shared" ref="R271:R281" si="140">R270-($S$8/12)</f>
        <v>219673.1175</v>
      </c>
      <c r="S271" s="254">
        <v>0.0</v>
      </c>
      <c r="T271" s="282"/>
      <c r="U271" s="270">
        <f t="shared" si="18"/>
        <v>0.808975356</v>
      </c>
      <c r="V271" s="254"/>
      <c r="W271" s="254"/>
      <c r="X271" s="254">
        <f t="shared" si="19"/>
        <v>1149972.658</v>
      </c>
      <c r="Y271" s="258">
        <f t="shared" si="20"/>
        <v>1.149972658</v>
      </c>
      <c r="Z271" s="334">
        <f t="shared" si="21"/>
        <v>1149972.658</v>
      </c>
      <c r="AA271" s="258">
        <f t="shared" si="22"/>
        <v>1.149972658</v>
      </c>
      <c r="AB271" s="320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299"/>
      <c r="AM271" s="299"/>
      <c r="AN271" s="299"/>
      <c r="AO271" s="299"/>
      <c r="AP271" s="299"/>
      <c r="AQ271" s="299"/>
      <c r="AR271" s="299"/>
      <c r="AS271" s="299"/>
      <c r="AT271" s="299"/>
      <c r="AU271" s="299"/>
    </row>
    <row r="272" ht="19.5" customHeight="1">
      <c r="A272" s="276" t="s">
        <v>366</v>
      </c>
      <c r="B272" s="277">
        <v>319.269989</v>
      </c>
      <c r="C272" s="278">
        <v>324.329987</v>
      </c>
      <c r="D272" s="278">
        <v>297.450012</v>
      </c>
      <c r="E272" s="278">
        <v>319.130005</v>
      </c>
      <c r="F272" s="278">
        <v>313.113098</v>
      </c>
      <c r="G272" s="278">
        <v>1.6211736E9</v>
      </c>
      <c r="H272" s="283" t="s">
        <v>366</v>
      </c>
      <c r="I272" s="278">
        <v>59.115002</v>
      </c>
      <c r="J272" s="278">
        <v>60.919998</v>
      </c>
      <c r="K272" s="278">
        <v>51.200001</v>
      </c>
      <c r="L272" s="278">
        <v>58.595001</v>
      </c>
      <c r="M272" s="278">
        <v>58.201542</v>
      </c>
      <c r="N272" s="278">
        <v>1.168626E8</v>
      </c>
      <c r="O272" s="278"/>
      <c r="P272" s="254">
        <f t="shared" si="139"/>
        <v>890110.6697</v>
      </c>
      <c r="Q272" s="254">
        <v>0.0</v>
      </c>
      <c r="R272" s="254">
        <f t="shared" si="140"/>
        <v>218006.4509</v>
      </c>
      <c r="S272" s="254">
        <v>0.0</v>
      </c>
      <c r="T272" s="282"/>
      <c r="U272" s="270">
        <f t="shared" si="18"/>
        <v>0.8032640712</v>
      </c>
      <c r="V272" s="254"/>
      <c r="W272" s="254"/>
      <c r="X272" s="254">
        <f t="shared" si="19"/>
        <v>1108117.121</v>
      </c>
      <c r="Y272" s="258">
        <f t="shared" si="20"/>
        <v>1.108117121</v>
      </c>
      <c r="Z272" s="334">
        <f t="shared" si="21"/>
        <v>1108117.121</v>
      </c>
      <c r="AA272" s="258">
        <f t="shared" si="22"/>
        <v>1.108117121</v>
      </c>
      <c r="AB272" s="320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299"/>
      <c r="AT272" s="299"/>
      <c r="AU272" s="299"/>
    </row>
    <row r="273" ht="19.5" customHeight="1">
      <c r="A273" s="276" t="s">
        <v>367</v>
      </c>
      <c r="B273" s="277">
        <v>323.070007</v>
      </c>
      <c r="C273" s="278">
        <v>342.799988</v>
      </c>
      <c r="D273" s="278">
        <v>322.809998</v>
      </c>
      <c r="E273" s="278">
        <v>337.98999</v>
      </c>
      <c r="F273" s="278">
        <v>332.036346</v>
      </c>
      <c r="G273" s="278">
        <v>7.711398E8</v>
      </c>
      <c r="H273" s="283" t="s">
        <v>367</v>
      </c>
      <c r="I273" s="278">
        <v>60.115002</v>
      </c>
      <c r="J273" s="278">
        <v>67.449997</v>
      </c>
      <c r="K273" s="278">
        <v>60.009998</v>
      </c>
      <c r="L273" s="278">
        <v>65.535004</v>
      </c>
      <c r="M273" s="278">
        <v>65.09494</v>
      </c>
      <c r="N273" s="278">
        <v>5.64114E7</v>
      </c>
      <c r="O273" s="278"/>
      <c r="P273" s="254">
        <f t="shared" si="139"/>
        <v>965999.7038</v>
      </c>
      <c r="Q273" s="254">
        <v>0.0</v>
      </c>
      <c r="R273" s="254">
        <f t="shared" si="140"/>
        <v>216339.7842</v>
      </c>
      <c r="S273" s="254">
        <v>0.0</v>
      </c>
      <c r="T273" s="282"/>
      <c r="U273" s="270">
        <f t="shared" si="18"/>
        <v>0.8170239712</v>
      </c>
      <c r="V273" s="254"/>
      <c r="W273" s="254"/>
      <c r="X273" s="254">
        <f t="shared" si="19"/>
        <v>1182339.488</v>
      </c>
      <c r="Y273" s="258">
        <f t="shared" si="20"/>
        <v>1.182339488</v>
      </c>
      <c r="Z273" s="334">
        <f t="shared" si="21"/>
        <v>1182339.488</v>
      </c>
      <c r="AA273" s="258">
        <f t="shared" si="22"/>
        <v>1.182339488</v>
      </c>
      <c r="AB273" s="320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299"/>
      <c r="AT273" s="299"/>
      <c r="AU273" s="299"/>
    </row>
    <row r="274" ht="19.5" customHeight="1">
      <c r="A274" s="276" t="s">
        <v>368</v>
      </c>
      <c r="B274" s="277">
        <v>339.230011</v>
      </c>
      <c r="C274" s="278">
        <v>340.0</v>
      </c>
      <c r="D274" s="278">
        <v>316.0</v>
      </c>
      <c r="E274" s="278">
        <v>333.929993</v>
      </c>
      <c r="F274" s="278">
        <v>328.047821</v>
      </c>
      <c r="G274" s="278">
        <v>9.654108E8</v>
      </c>
      <c r="H274" s="283" t="s">
        <v>368</v>
      </c>
      <c r="I274" s="278">
        <v>66.040001</v>
      </c>
      <c r="J274" s="278">
        <v>66.334999</v>
      </c>
      <c r="K274" s="278">
        <v>57.189999</v>
      </c>
      <c r="L274" s="278">
        <v>63.689999</v>
      </c>
      <c r="M274" s="278">
        <v>63.262321</v>
      </c>
      <c r="N274" s="278">
        <v>7.58614E7</v>
      </c>
      <c r="O274" s="278"/>
      <c r="P274" s="254">
        <f t="shared" si="139"/>
        <v>945620.9792</v>
      </c>
      <c r="Q274" s="254">
        <v>0.0</v>
      </c>
      <c r="R274" s="254">
        <f t="shared" si="140"/>
        <v>214673.1175</v>
      </c>
      <c r="S274" s="254">
        <v>0.0</v>
      </c>
      <c r="T274" s="282"/>
      <c r="U274" s="270">
        <f t="shared" si="18"/>
        <v>0.8149838751</v>
      </c>
      <c r="V274" s="254"/>
      <c r="W274" s="254"/>
      <c r="X274" s="254">
        <f t="shared" si="19"/>
        <v>1160294.097</v>
      </c>
      <c r="Y274" s="258">
        <f t="shared" si="20"/>
        <v>1.160294097</v>
      </c>
      <c r="Z274" s="334">
        <f t="shared" si="21"/>
        <v>1160294.097</v>
      </c>
      <c r="AA274" s="258">
        <f t="shared" si="22"/>
        <v>1.160294097</v>
      </c>
      <c r="AB274" s="320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9"/>
      <c r="AT274" s="299"/>
      <c r="AU274" s="299"/>
    </row>
    <row r="275" ht="19.5" customHeight="1">
      <c r="A275" s="276" t="s">
        <v>369</v>
      </c>
      <c r="B275" s="277">
        <v>335.299988</v>
      </c>
      <c r="C275" s="278">
        <v>355.230011</v>
      </c>
      <c r="D275" s="278">
        <v>328.279999</v>
      </c>
      <c r="E275" s="278">
        <v>354.429993</v>
      </c>
      <c r="F275" s="278">
        <v>348.186798</v>
      </c>
      <c r="G275" s="278">
        <v>7.512885E8</v>
      </c>
      <c r="H275" s="283" t="s">
        <v>369</v>
      </c>
      <c r="I275" s="278">
        <v>64.260002</v>
      </c>
      <c r="J275" s="278">
        <v>72.120003</v>
      </c>
      <c r="K275" s="278">
        <v>61.57</v>
      </c>
      <c r="L275" s="278">
        <v>71.809998</v>
      </c>
      <c r="M275" s="278">
        <v>71.327797</v>
      </c>
      <c r="N275" s="278">
        <v>4.58176E7</v>
      </c>
      <c r="O275" s="278"/>
      <c r="P275" s="254">
        <f t="shared" si="139"/>
        <v>982368.5257</v>
      </c>
      <c r="Q275" s="254">
        <v>0.0</v>
      </c>
      <c r="R275" s="254">
        <f t="shared" si="140"/>
        <v>213006.4509</v>
      </c>
      <c r="S275" s="254">
        <v>0.0</v>
      </c>
      <c r="T275" s="282"/>
      <c r="U275" s="270">
        <f t="shared" si="18"/>
        <v>0.8218078385</v>
      </c>
      <c r="V275" s="254"/>
      <c r="W275" s="254"/>
      <c r="X275" s="254">
        <f t="shared" si="19"/>
        <v>1195374.977</v>
      </c>
      <c r="Y275" s="258">
        <f t="shared" si="20"/>
        <v>1.195374977</v>
      </c>
      <c r="Z275" s="334">
        <f t="shared" si="21"/>
        <v>1195374.977</v>
      </c>
      <c r="AA275" s="258">
        <f t="shared" si="22"/>
        <v>1.195374977</v>
      </c>
      <c r="AB275" s="320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299"/>
      <c r="AT275" s="299"/>
      <c r="AU275" s="299"/>
    </row>
    <row r="276" ht="19.5" customHeight="1">
      <c r="A276" s="276" t="s">
        <v>370</v>
      </c>
      <c r="B276" s="277">
        <v>354.070007</v>
      </c>
      <c r="C276" s="278">
        <v>368.890015</v>
      </c>
      <c r="D276" s="278">
        <v>352.040009</v>
      </c>
      <c r="E276" s="278">
        <v>364.570007</v>
      </c>
      <c r="F276" s="278">
        <v>358.563568</v>
      </c>
      <c r="G276" s="278">
        <v>8.132857E8</v>
      </c>
      <c r="H276" s="283" t="s">
        <v>370</v>
      </c>
      <c r="I276" s="278">
        <v>71.639999</v>
      </c>
      <c r="J276" s="278">
        <v>77.639999</v>
      </c>
      <c r="K276" s="278">
        <v>70.730003</v>
      </c>
      <c r="L276" s="278">
        <v>75.800003</v>
      </c>
      <c r="M276" s="278">
        <v>75.291016</v>
      </c>
      <c r="N276" s="278">
        <v>5.52846E7</v>
      </c>
      <c r="O276" s="278"/>
      <c r="P276" s="254">
        <f t="shared" si="139"/>
        <v>1053469.677</v>
      </c>
      <c r="Q276" s="254">
        <v>0.0</v>
      </c>
      <c r="R276" s="254">
        <f t="shared" si="140"/>
        <v>211339.7842</v>
      </c>
      <c r="S276" s="254">
        <v>0.0</v>
      </c>
      <c r="T276" s="282"/>
      <c r="U276" s="270">
        <f t="shared" si="18"/>
        <v>0.8329078089</v>
      </c>
      <c r="V276" s="254"/>
      <c r="W276" s="254"/>
      <c r="X276" s="254">
        <f t="shared" si="19"/>
        <v>1264809.462</v>
      </c>
      <c r="Y276" s="258">
        <f t="shared" si="20"/>
        <v>1.264809462</v>
      </c>
      <c r="Z276" s="334">
        <f t="shared" si="21"/>
        <v>1264809.462</v>
      </c>
      <c r="AA276" s="258">
        <f t="shared" si="22"/>
        <v>1.264809462</v>
      </c>
      <c r="AB276" s="320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299"/>
      <c r="AT276" s="299"/>
      <c r="AU276" s="299"/>
    </row>
    <row r="277" ht="19.5" customHeight="1">
      <c r="A277" s="276" t="s">
        <v>371</v>
      </c>
      <c r="B277" s="277">
        <v>366.279999</v>
      </c>
      <c r="C277" s="278">
        <v>380.76001</v>
      </c>
      <c r="D277" s="278">
        <v>359.959991</v>
      </c>
      <c r="E277" s="278">
        <v>379.950012</v>
      </c>
      <c r="F277" s="278">
        <v>373.690186</v>
      </c>
      <c r="G277" s="278">
        <v>6.834665E8</v>
      </c>
      <c r="H277" s="283" t="s">
        <v>371</v>
      </c>
      <c r="I277" s="278">
        <v>76.510002</v>
      </c>
      <c r="J277" s="278">
        <v>82.510002</v>
      </c>
      <c r="K277" s="278">
        <v>73.800003</v>
      </c>
      <c r="L277" s="278">
        <v>82.160004</v>
      </c>
      <c r="M277" s="278">
        <v>81.608299</v>
      </c>
      <c r="N277" s="278">
        <v>4.73665E7</v>
      </c>
      <c r="O277" s="278"/>
      <c r="P277" s="254">
        <f t="shared" si="139"/>
        <v>1077169.997</v>
      </c>
      <c r="Q277" s="254">
        <v>0.0</v>
      </c>
      <c r="R277" s="254">
        <f t="shared" si="140"/>
        <v>209673.1175</v>
      </c>
      <c r="S277" s="254">
        <v>0.0</v>
      </c>
      <c r="T277" s="282"/>
      <c r="U277" s="270">
        <f t="shared" si="18"/>
        <v>0.8370639629</v>
      </c>
      <c r="V277" s="254"/>
      <c r="W277" s="254"/>
      <c r="X277" s="254">
        <f t="shared" si="19"/>
        <v>1286843.115</v>
      </c>
      <c r="Y277" s="258">
        <f t="shared" si="20"/>
        <v>1.286843115</v>
      </c>
      <c r="Z277" s="334">
        <f t="shared" si="21"/>
        <v>1286843.115</v>
      </c>
      <c r="AA277" s="258">
        <f t="shared" si="22"/>
        <v>1.286843115</v>
      </c>
      <c r="AB277" s="320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299"/>
      <c r="AM277" s="299"/>
      <c r="AN277" s="299"/>
      <c r="AO277" s="299"/>
      <c r="AP277" s="299"/>
      <c r="AQ277" s="299"/>
      <c r="AR277" s="299"/>
      <c r="AS277" s="299"/>
      <c r="AT277" s="299"/>
      <c r="AU277" s="299"/>
    </row>
    <row r="278" ht="19.5" customHeight="1">
      <c r="A278" s="276" t="s">
        <v>372</v>
      </c>
      <c r="B278" s="277">
        <v>381.040009</v>
      </c>
      <c r="C278" s="278">
        <v>382.779999</v>
      </c>
      <c r="D278" s="278">
        <v>357.100006</v>
      </c>
      <c r="E278" s="278">
        <v>357.959991</v>
      </c>
      <c r="F278" s="278">
        <v>352.0625</v>
      </c>
      <c r="G278" s="278">
        <v>9.318499E8</v>
      </c>
      <c r="H278" s="283" t="s">
        <v>372</v>
      </c>
      <c r="I278" s="278">
        <v>82.639999</v>
      </c>
      <c r="J278" s="278">
        <v>83.370003</v>
      </c>
      <c r="K278" s="278">
        <v>72.730003</v>
      </c>
      <c r="L278" s="278">
        <v>72.769997</v>
      </c>
      <c r="M278" s="278">
        <v>72.281357</v>
      </c>
      <c r="N278" s="278">
        <v>6.29031E7</v>
      </c>
      <c r="O278" s="278"/>
      <c r="P278" s="254">
        <f t="shared" si="139"/>
        <v>1068611.574</v>
      </c>
      <c r="Q278" s="254">
        <v>0.0</v>
      </c>
      <c r="R278" s="254">
        <f t="shared" si="140"/>
        <v>208006.4509</v>
      </c>
      <c r="S278" s="254">
        <v>0.0</v>
      </c>
      <c r="T278" s="282"/>
      <c r="U278" s="270">
        <f t="shared" si="18"/>
        <v>0.8370644571</v>
      </c>
      <c r="V278" s="254"/>
      <c r="W278" s="254"/>
      <c r="X278" s="254">
        <f t="shared" si="19"/>
        <v>1276618.025</v>
      </c>
      <c r="Y278" s="258">
        <f t="shared" si="20"/>
        <v>1.276618025</v>
      </c>
      <c r="Z278" s="334">
        <f t="shared" si="21"/>
        <v>1276618.025</v>
      </c>
      <c r="AA278" s="258">
        <f t="shared" si="22"/>
        <v>1.276618025</v>
      </c>
      <c r="AB278" s="320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299"/>
      <c r="AM278" s="299"/>
      <c r="AN278" s="299"/>
      <c r="AO278" s="299"/>
      <c r="AP278" s="299"/>
      <c r="AQ278" s="299"/>
      <c r="AR278" s="299"/>
      <c r="AS278" s="299"/>
      <c r="AT278" s="299"/>
      <c r="AU278" s="299"/>
    </row>
    <row r="279" ht="19.5" customHeight="1">
      <c r="A279" s="276" t="s">
        <v>373</v>
      </c>
      <c r="B279" s="277">
        <v>358.600006</v>
      </c>
      <c r="C279" s="278">
        <v>386.279999</v>
      </c>
      <c r="D279" s="278">
        <v>350.320007</v>
      </c>
      <c r="E279" s="278">
        <v>386.109985</v>
      </c>
      <c r="F279" s="278">
        <v>380.169678</v>
      </c>
      <c r="G279" s="278">
        <v>8.787479E8</v>
      </c>
      <c r="H279" s="283" t="s">
        <v>373</v>
      </c>
      <c r="I279" s="278">
        <v>73.089996</v>
      </c>
      <c r="J279" s="278">
        <v>84.599998</v>
      </c>
      <c r="K279" s="278">
        <v>69.730003</v>
      </c>
      <c r="L279" s="278">
        <v>84.540001</v>
      </c>
      <c r="M279" s="278">
        <v>83.972328</v>
      </c>
      <c r="N279" s="278">
        <v>5.71178E7</v>
      </c>
      <c r="O279" s="278"/>
      <c r="P279" s="254">
        <f t="shared" si="139"/>
        <v>1048322.62</v>
      </c>
      <c r="Q279" s="254">
        <v>0.0</v>
      </c>
      <c r="R279" s="254">
        <f t="shared" si="140"/>
        <v>206339.7842</v>
      </c>
      <c r="S279" s="254">
        <v>0.0</v>
      </c>
      <c r="T279" s="282"/>
      <c r="U279" s="270">
        <f t="shared" si="18"/>
        <v>0.83554159</v>
      </c>
      <c r="V279" s="254"/>
      <c r="W279" s="254"/>
      <c r="X279" s="254">
        <f t="shared" si="19"/>
        <v>1254662.405</v>
      </c>
      <c r="Y279" s="258">
        <f t="shared" si="20"/>
        <v>1.254662405</v>
      </c>
      <c r="Z279" s="334">
        <f t="shared" si="21"/>
        <v>1254662.405</v>
      </c>
      <c r="AA279" s="258">
        <f t="shared" si="22"/>
        <v>1.254662405</v>
      </c>
      <c r="AB279" s="320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299"/>
      <c r="AM279" s="299"/>
      <c r="AN279" s="299"/>
      <c r="AO279" s="299"/>
      <c r="AP279" s="299"/>
      <c r="AQ279" s="299"/>
      <c r="AR279" s="299"/>
      <c r="AS279" s="299"/>
      <c r="AT279" s="299"/>
      <c r="AU279" s="299"/>
    </row>
    <row r="280" ht="19.5" customHeight="1">
      <c r="A280" s="276" t="s">
        <v>374</v>
      </c>
      <c r="B280" s="277">
        <v>386.559998</v>
      </c>
      <c r="C280" s="278">
        <v>408.709991</v>
      </c>
      <c r="D280" s="278">
        <v>384.420013</v>
      </c>
      <c r="E280" s="278">
        <v>393.820007</v>
      </c>
      <c r="F280" s="278">
        <v>387.761139</v>
      </c>
      <c r="G280" s="278">
        <v>9.222445E8</v>
      </c>
      <c r="H280" s="283" t="s">
        <v>374</v>
      </c>
      <c r="I280" s="278">
        <v>84.739998</v>
      </c>
      <c r="J280" s="278">
        <v>94.540001</v>
      </c>
      <c r="K280" s="278">
        <v>83.790001</v>
      </c>
      <c r="L280" s="278">
        <v>87.610001</v>
      </c>
      <c r="M280" s="278">
        <v>87.021706</v>
      </c>
      <c r="N280" s="278">
        <v>6.23369E7</v>
      </c>
      <c r="O280" s="278"/>
      <c r="P280" s="254">
        <f t="shared" si="139"/>
        <v>1150365.915</v>
      </c>
      <c r="Q280" s="254">
        <v>0.0</v>
      </c>
      <c r="R280" s="254">
        <f t="shared" si="140"/>
        <v>204673.1175</v>
      </c>
      <c r="S280" s="254">
        <v>0.0</v>
      </c>
      <c r="T280" s="282"/>
      <c r="U280" s="270">
        <f t="shared" si="18"/>
        <v>0.8489540798</v>
      </c>
      <c r="V280" s="254"/>
      <c r="W280" s="254"/>
      <c r="X280" s="254">
        <f t="shared" si="19"/>
        <v>1355039.032</v>
      </c>
      <c r="Y280" s="258">
        <f t="shared" si="20"/>
        <v>1.355039032</v>
      </c>
      <c r="Z280" s="334">
        <f t="shared" si="21"/>
        <v>1355039.032</v>
      </c>
      <c r="AA280" s="258">
        <f t="shared" si="22"/>
        <v>1.355039032</v>
      </c>
      <c r="AB280" s="320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299"/>
      <c r="AM280" s="299"/>
      <c r="AN280" s="299"/>
      <c r="AO280" s="299"/>
      <c r="AP280" s="299"/>
      <c r="AQ280" s="299"/>
      <c r="AR280" s="299"/>
      <c r="AS280" s="299"/>
      <c r="AT280" s="299"/>
      <c r="AU280" s="299"/>
    </row>
    <row r="281" ht="19.5" customHeight="1">
      <c r="A281" s="276" t="s">
        <v>375</v>
      </c>
      <c r="B281" s="337">
        <v>398.279999</v>
      </c>
      <c r="C281" s="338">
        <v>404.579987</v>
      </c>
      <c r="D281" s="338">
        <v>377.470001</v>
      </c>
      <c r="E281" s="338">
        <v>397.850006</v>
      </c>
      <c r="F281" s="338">
        <v>391.729095</v>
      </c>
      <c r="G281" s="338">
        <v>1.2328172E9</v>
      </c>
      <c r="H281" s="340" t="s">
        <v>375</v>
      </c>
      <c r="I281" s="338">
        <v>89.650002</v>
      </c>
      <c r="J281" s="338">
        <v>92.25</v>
      </c>
      <c r="K281" s="338">
        <v>80.330002</v>
      </c>
      <c r="L281" s="338">
        <v>89.019997</v>
      </c>
      <c r="M281" s="338">
        <v>88.422226</v>
      </c>
      <c r="N281" s="338">
        <v>1.017614E8</v>
      </c>
      <c r="O281" s="338"/>
      <c r="P281" s="254">
        <f t="shared" si="139"/>
        <v>1129568.202</v>
      </c>
      <c r="Q281" s="254">
        <v>0.0</v>
      </c>
      <c r="R281" s="254">
        <f t="shared" si="140"/>
        <v>203006.4509</v>
      </c>
      <c r="S281" s="254">
        <v>0.0</v>
      </c>
      <c r="T281" s="339">
        <f>(P281-P269)/P269</f>
        <v>0.1614704252</v>
      </c>
      <c r="U281" s="270">
        <f t="shared" si="18"/>
        <v>0.847658478</v>
      </c>
      <c r="V281" s="254"/>
      <c r="W281" s="254"/>
      <c r="X281" s="254">
        <f t="shared" si="19"/>
        <v>1332574.653</v>
      </c>
      <c r="Y281" s="258">
        <f t="shared" si="20"/>
        <v>1.332574653</v>
      </c>
      <c r="Z281" s="334">
        <f t="shared" si="21"/>
        <v>1332574.653</v>
      </c>
      <c r="AA281" s="258">
        <f t="shared" si="22"/>
        <v>1.332574653</v>
      </c>
      <c r="AB281" s="320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299"/>
      <c r="AM281" s="299"/>
      <c r="AN281" s="299"/>
      <c r="AO281" s="299"/>
      <c r="AP281" s="299"/>
      <c r="AQ281" s="299"/>
      <c r="AR281" s="299"/>
      <c r="AS281" s="299"/>
      <c r="AT281" s="299"/>
      <c r="AU281" s="299"/>
    </row>
    <row r="282" ht="19.5" customHeight="1">
      <c r="A282" s="276" t="s">
        <v>376</v>
      </c>
      <c r="B282" s="277">
        <v>399.049988</v>
      </c>
      <c r="C282" s="278">
        <v>402.279999</v>
      </c>
      <c r="D282" s="278">
        <v>334.149994</v>
      </c>
      <c r="E282" s="278">
        <v>363.049988</v>
      </c>
      <c r="F282" s="278">
        <v>357.921021</v>
      </c>
      <c r="G282" s="278">
        <v>1.847203E9</v>
      </c>
      <c r="H282" s="283" t="s">
        <v>376</v>
      </c>
      <c r="I282" s="278">
        <v>89.650002</v>
      </c>
      <c r="J282" s="278">
        <v>91.099998</v>
      </c>
      <c r="K282" s="278">
        <v>62.369999</v>
      </c>
      <c r="L282" s="278">
        <v>73.709999</v>
      </c>
      <c r="M282" s="278">
        <v>73.21505</v>
      </c>
      <c r="N282" s="278">
        <v>2.354233E8</v>
      </c>
      <c r="O282" s="278"/>
      <c r="P282" s="254">
        <f>((P281+R281)*0.8)*D282/D281</f>
        <v>943714.3322</v>
      </c>
      <c r="Q282" s="254">
        <v>0.0</v>
      </c>
      <c r="R282" s="254">
        <f>((P281+R281)*0.2)-($S$8/12)</f>
        <v>264848.264</v>
      </c>
      <c r="S282" s="254">
        <v>0.0</v>
      </c>
      <c r="T282" s="282"/>
      <c r="U282" s="270">
        <f t="shared" si="18"/>
        <v>0.7808568089</v>
      </c>
      <c r="V282" s="254"/>
      <c r="W282" s="254"/>
      <c r="X282" s="254">
        <f t="shared" si="19"/>
        <v>1208562.596</v>
      </c>
      <c r="Y282" s="258">
        <f t="shared" si="20"/>
        <v>1.208562596</v>
      </c>
      <c r="Z282" s="334">
        <f t="shared" si="21"/>
        <v>1208562.596</v>
      </c>
      <c r="AA282" s="258">
        <f t="shared" si="22"/>
        <v>1.208562596</v>
      </c>
      <c r="AB282" s="320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299"/>
      <c r="AM282" s="299"/>
      <c r="AN282" s="299"/>
      <c r="AO282" s="299"/>
      <c r="AP282" s="299"/>
      <c r="AQ282" s="299"/>
      <c r="AR282" s="299"/>
      <c r="AS282" s="299"/>
      <c r="AT282" s="299"/>
      <c r="AU282" s="299"/>
    </row>
    <row r="283" ht="19.5" customHeight="1">
      <c r="A283" s="276" t="s">
        <v>377</v>
      </c>
      <c r="B283" s="277">
        <v>364.429993</v>
      </c>
      <c r="C283" s="278">
        <v>370.100006</v>
      </c>
      <c r="D283" s="278">
        <v>318.26001</v>
      </c>
      <c r="E283" s="278">
        <v>346.799988</v>
      </c>
      <c r="F283" s="278">
        <v>341.900604</v>
      </c>
      <c r="G283" s="278">
        <v>1.5229236E9</v>
      </c>
      <c r="H283" s="283" t="s">
        <v>377</v>
      </c>
      <c r="I283" s="278">
        <v>74.139999</v>
      </c>
      <c r="J283" s="278">
        <v>76.449997</v>
      </c>
      <c r="K283" s="278">
        <v>56.119999</v>
      </c>
      <c r="L283" s="278">
        <v>66.669998</v>
      </c>
      <c r="M283" s="278">
        <v>66.222313</v>
      </c>
      <c r="N283" s="278">
        <v>1.590101E8</v>
      </c>
      <c r="O283" s="278"/>
      <c r="P283" s="254">
        <f t="shared" ref="P283:P293" si="141">P282*D283/D282</f>
        <v>898837.4628</v>
      </c>
      <c r="Q283" s="254">
        <v>0.0</v>
      </c>
      <c r="R283" s="254">
        <f t="shared" ref="R283:R293" si="142">R282-($S$8/12)</f>
        <v>263181.5973</v>
      </c>
      <c r="S283" s="254">
        <v>0.0</v>
      </c>
      <c r="T283" s="282"/>
      <c r="U283" s="270">
        <f t="shared" si="18"/>
        <v>0.773513528</v>
      </c>
      <c r="V283" s="254"/>
      <c r="W283" s="254"/>
      <c r="X283" s="254">
        <f t="shared" si="19"/>
        <v>1162019.06</v>
      </c>
      <c r="Y283" s="258">
        <f t="shared" si="20"/>
        <v>1.16201906</v>
      </c>
      <c r="Z283" s="334">
        <f t="shared" si="21"/>
        <v>1162019.06</v>
      </c>
      <c r="AA283" s="258">
        <f t="shared" si="22"/>
        <v>1.16201906</v>
      </c>
      <c r="AB283" s="320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299"/>
      <c r="AM283" s="299"/>
      <c r="AN283" s="299"/>
      <c r="AO283" s="299"/>
      <c r="AP283" s="299"/>
      <c r="AQ283" s="299"/>
      <c r="AR283" s="299"/>
      <c r="AS283" s="299"/>
      <c r="AT283" s="299"/>
      <c r="AU283" s="299"/>
    </row>
    <row r="284" ht="19.5" customHeight="1">
      <c r="A284" s="276" t="s">
        <v>378</v>
      </c>
      <c r="B284" s="277">
        <v>345.75</v>
      </c>
      <c r="C284" s="278">
        <v>371.829987</v>
      </c>
      <c r="D284" s="278">
        <v>317.450012</v>
      </c>
      <c r="E284" s="278">
        <v>362.540009</v>
      </c>
      <c r="F284" s="278">
        <v>357.418304</v>
      </c>
      <c r="G284" s="278">
        <v>1.6867928E9</v>
      </c>
      <c r="H284" s="283" t="s">
        <v>378</v>
      </c>
      <c r="I284" s="278">
        <v>66.120003</v>
      </c>
      <c r="J284" s="278">
        <v>75.860001</v>
      </c>
      <c r="K284" s="278">
        <v>55.43</v>
      </c>
      <c r="L284" s="278">
        <v>71.919998</v>
      </c>
      <c r="M284" s="278">
        <v>71.437057</v>
      </c>
      <c r="N284" s="278">
        <v>1.740802E8</v>
      </c>
      <c r="O284" s="278"/>
      <c r="P284" s="254">
        <f t="shared" si="141"/>
        <v>896549.8473</v>
      </c>
      <c r="Q284" s="254">
        <v>0.0</v>
      </c>
      <c r="R284" s="254">
        <f t="shared" si="142"/>
        <v>261514.9307</v>
      </c>
      <c r="S284" s="254">
        <v>0.0</v>
      </c>
      <c r="T284" s="282"/>
      <c r="U284" s="270">
        <f t="shared" si="18"/>
        <v>0.7741793588</v>
      </c>
      <c r="V284" s="254"/>
      <c r="W284" s="254"/>
      <c r="X284" s="254">
        <f t="shared" si="19"/>
        <v>1158064.778</v>
      </c>
      <c r="Y284" s="258">
        <f t="shared" si="20"/>
        <v>1.158064778</v>
      </c>
      <c r="Z284" s="334">
        <f t="shared" si="21"/>
        <v>1158064.778</v>
      </c>
      <c r="AA284" s="258">
        <f t="shared" si="22"/>
        <v>1.158064778</v>
      </c>
      <c r="AB284" s="320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299"/>
      <c r="AM284" s="299"/>
      <c r="AN284" s="299"/>
      <c r="AO284" s="299"/>
      <c r="AP284" s="299"/>
      <c r="AQ284" s="299"/>
      <c r="AR284" s="299"/>
      <c r="AS284" s="299"/>
      <c r="AT284" s="299"/>
      <c r="AU284" s="299"/>
    </row>
    <row r="285" ht="19.5" customHeight="1">
      <c r="A285" s="276" t="s">
        <v>379</v>
      </c>
      <c r="B285" s="277">
        <v>362.809998</v>
      </c>
      <c r="C285" s="278">
        <v>369.309998</v>
      </c>
      <c r="D285" s="278">
        <v>312.600006</v>
      </c>
      <c r="E285" s="278">
        <v>313.25</v>
      </c>
      <c r="F285" s="278">
        <v>309.20636</v>
      </c>
      <c r="G285" s="278">
        <v>1.5019591E9</v>
      </c>
      <c r="H285" s="283" t="s">
        <v>379</v>
      </c>
      <c r="I285" s="278">
        <v>72.220001</v>
      </c>
      <c r="J285" s="278">
        <v>74.769997</v>
      </c>
      <c r="K285" s="278">
        <v>53.009998</v>
      </c>
      <c r="L285" s="278">
        <v>53.200001</v>
      </c>
      <c r="M285" s="278">
        <v>52.842766</v>
      </c>
      <c r="N285" s="278">
        <v>1.590007E8</v>
      </c>
      <c r="O285" s="278"/>
      <c r="P285" s="254">
        <f t="shared" si="141"/>
        <v>882852.3454</v>
      </c>
      <c r="Q285" s="254">
        <v>0.0</v>
      </c>
      <c r="R285" s="254">
        <f t="shared" si="142"/>
        <v>259848.264</v>
      </c>
      <c r="S285" s="254">
        <v>0.0</v>
      </c>
      <c r="T285" s="282"/>
      <c r="U285" s="270">
        <f t="shared" si="18"/>
        <v>0.772601623</v>
      </c>
      <c r="V285" s="254"/>
      <c r="W285" s="254"/>
      <c r="X285" s="254">
        <f t="shared" si="19"/>
        <v>1142700.609</v>
      </c>
      <c r="Y285" s="258">
        <f t="shared" si="20"/>
        <v>1.142700609</v>
      </c>
      <c r="Z285" s="334">
        <f t="shared" si="21"/>
        <v>1142700.609</v>
      </c>
      <c r="AA285" s="258">
        <f t="shared" si="22"/>
        <v>1.142700609</v>
      </c>
      <c r="AB285" s="320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299"/>
      <c r="AM285" s="299"/>
      <c r="AN285" s="299"/>
      <c r="AO285" s="299"/>
      <c r="AP285" s="299"/>
      <c r="AQ285" s="299"/>
      <c r="AR285" s="299"/>
      <c r="AS285" s="299"/>
      <c r="AT285" s="299"/>
      <c r="AU285" s="299"/>
    </row>
    <row r="286" ht="19.5" customHeight="1">
      <c r="A286" s="276" t="s">
        <v>380</v>
      </c>
      <c r="B286" s="277">
        <v>312.829987</v>
      </c>
      <c r="C286" s="278">
        <v>330.290009</v>
      </c>
      <c r="D286" s="278">
        <v>280.209991</v>
      </c>
      <c r="E286" s="278">
        <v>308.279999</v>
      </c>
      <c r="F286" s="278">
        <v>304.300568</v>
      </c>
      <c r="G286" s="278">
        <v>1.9511625E9</v>
      </c>
      <c r="H286" s="283" t="s">
        <v>380</v>
      </c>
      <c r="I286" s="278">
        <v>53.060001</v>
      </c>
      <c r="J286" s="278">
        <v>59.060001</v>
      </c>
      <c r="K286" s="278">
        <v>41.959999</v>
      </c>
      <c r="L286" s="278">
        <v>50.669998</v>
      </c>
      <c r="M286" s="278">
        <v>50.329754</v>
      </c>
      <c r="N286" s="278">
        <v>1.978816E8</v>
      </c>
      <c r="O286" s="278"/>
      <c r="P286" s="254">
        <f t="shared" si="141"/>
        <v>791375.6974</v>
      </c>
      <c r="Q286" s="254">
        <v>0.0</v>
      </c>
      <c r="R286" s="254">
        <f t="shared" si="142"/>
        <v>258181.5973</v>
      </c>
      <c r="S286" s="254">
        <v>0.0</v>
      </c>
      <c r="T286" s="282"/>
      <c r="U286" s="270">
        <f t="shared" si="18"/>
        <v>0.7540090487</v>
      </c>
      <c r="V286" s="254"/>
      <c r="W286" s="254"/>
      <c r="X286" s="254">
        <f t="shared" si="19"/>
        <v>1049557.295</v>
      </c>
      <c r="Y286" s="258">
        <f t="shared" si="20"/>
        <v>1.049557295</v>
      </c>
      <c r="Z286" s="334">
        <f t="shared" si="21"/>
        <v>1049557.295</v>
      </c>
      <c r="AA286" s="258">
        <f t="shared" si="22"/>
        <v>1.049557295</v>
      </c>
      <c r="AB286" s="320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299"/>
      <c r="AM286" s="299"/>
      <c r="AN286" s="299"/>
      <c r="AO286" s="299"/>
      <c r="AP286" s="299"/>
      <c r="AQ286" s="299"/>
      <c r="AR286" s="299"/>
      <c r="AS286" s="299"/>
      <c r="AT286" s="299"/>
      <c r="AU286" s="299"/>
    </row>
    <row r="287" ht="19.5" customHeight="1">
      <c r="A287" s="276" t="s">
        <v>381</v>
      </c>
      <c r="B287" s="277">
        <v>310.470001</v>
      </c>
      <c r="C287" s="278">
        <v>314.559998</v>
      </c>
      <c r="D287" s="278">
        <v>269.279999</v>
      </c>
      <c r="E287" s="278">
        <v>280.279999</v>
      </c>
      <c r="F287" s="278">
        <v>276.661987</v>
      </c>
      <c r="G287" s="278">
        <v>1.359608E9</v>
      </c>
      <c r="H287" s="283" t="s">
        <v>381</v>
      </c>
      <c r="I287" s="278">
        <v>51.41</v>
      </c>
      <c r="J287" s="278">
        <v>52.700001</v>
      </c>
      <c r="K287" s="278">
        <v>38.240002</v>
      </c>
      <c r="L287" s="278">
        <v>41.41</v>
      </c>
      <c r="M287" s="278">
        <v>41.131935</v>
      </c>
      <c r="N287" s="278">
        <v>1.292261E8</v>
      </c>
      <c r="O287" s="278"/>
      <c r="P287" s="254">
        <f t="shared" si="141"/>
        <v>760506.955</v>
      </c>
      <c r="Q287" s="254">
        <v>0.0</v>
      </c>
      <c r="R287" s="254">
        <f t="shared" si="142"/>
        <v>256514.9307</v>
      </c>
      <c r="S287" s="254">
        <v>0.0</v>
      </c>
      <c r="T287" s="282"/>
      <c r="U287" s="270">
        <f t="shared" si="18"/>
        <v>0.7477783573</v>
      </c>
      <c r="V287" s="254"/>
      <c r="W287" s="254"/>
      <c r="X287" s="254">
        <f t="shared" si="19"/>
        <v>1017021.886</v>
      </c>
      <c r="Y287" s="258">
        <f t="shared" si="20"/>
        <v>1.017021886</v>
      </c>
      <c r="Z287" s="334">
        <f t="shared" si="21"/>
        <v>1017021.886</v>
      </c>
      <c r="AA287" s="258">
        <f t="shared" si="22"/>
        <v>1.017021886</v>
      </c>
      <c r="AB287" s="320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299"/>
      <c r="AM287" s="299"/>
      <c r="AN287" s="299"/>
      <c r="AO287" s="299"/>
      <c r="AP287" s="299"/>
      <c r="AQ287" s="299"/>
      <c r="AR287" s="299"/>
      <c r="AS287" s="299"/>
      <c r="AT287" s="299"/>
      <c r="AU287" s="299"/>
    </row>
    <row r="288" ht="19.5" customHeight="1">
      <c r="A288" s="276" t="s">
        <v>382</v>
      </c>
      <c r="B288" s="277">
        <v>278.950012</v>
      </c>
      <c r="C288" s="278">
        <v>316.390015</v>
      </c>
      <c r="D288" s="278">
        <v>276.75</v>
      </c>
      <c r="E288" s="278">
        <v>315.459991</v>
      </c>
      <c r="F288" s="278">
        <v>311.98645</v>
      </c>
      <c r="G288" s="278">
        <v>1.1780255E9</v>
      </c>
      <c r="H288" s="283" t="s">
        <v>382</v>
      </c>
      <c r="I288" s="278">
        <v>40.98</v>
      </c>
      <c r="J288" s="278">
        <v>52.299999</v>
      </c>
      <c r="K288" s="278">
        <v>40.34</v>
      </c>
      <c r="L288" s="278">
        <v>52.02</v>
      </c>
      <c r="M288" s="278">
        <v>51.670692</v>
      </c>
      <c r="N288" s="278">
        <v>8.72705E7</v>
      </c>
      <c r="O288" s="278"/>
      <c r="P288" s="254">
        <f t="shared" si="141"/>
        <v>781603.9088</v>
      </c>
      <c r="Q288" s="254">
        <v>0.0</v>
      </c>
      <c r="R288" s="254">
        <f t="shared" si="142"/>
        <v>254848.264</v>
      </c>
      <c r="S288" s="254">
        <v>0.0</v>
      </c>
      <c r="T288" s="282"/>
      <c r="U288" s="270">
        <f t="shared" si="18"/>
        <v>0.7541147863</v>
      </c>
      <c r="V288" s="254"/>
      <c r="W288" s="254"/>
      <c r="X288" s="254">
        <f t="shared" si="19"/>
        <v>1036452.173</v>
      </c>
      <c r="Y288" s="258">
        <f t="shared" si="20"/>
        <v>1.036452173</v>
      </c>
      <c r="Z288" s="334">
        <f t="shared" si="21"/>
        <v>1036452.173</v>
      </c>
      <c r="AA288" s="258">
        <f t="shared" si="22"/>
        <v>1.036452173</v>
      </c>
      <c r="AB288" s="320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299"/>
      <c r="AM288" s="299"/>
      <c r="AN288" s="299"/>
      <c r="AO288" s="299"/>
      <c r="AP288" s="299"/>
      <c r="AQ288" s="299"/>
      <c r="AR288" s="299"/>
      <c r="AS288" s="299"/>
      <c r="AT288" s="299"/>
      <c r="AU288" s="299"/>
    </row>
    <row r="289" ht="19.5" customHeight="1">
      <c r="A289" s="276" t="s">
        <v>383</v>
      </c>
      <c r="B289" s="277">
        <v>313.649994</v>
      </c>
      <c r="C289" s="278">
        <v>334.420013</v>
      </c>
      <c r="D289" s="278">
        <v>298.440002</v>
      </c>
      <c r="E289" s="278">
        <v>299.269989</v>
      </c>
      <c r="F289" s="278">
        <v>295.974701</v>
      </c>
      <c r="G289" s="278">
        <v>1.0699201E9</v>
      </c>
      <c r="H289" s="283" t="s">
        <v>383</v>
      </c>
      <c r="I289" s="278">
        <v>51.419998</v>
      </c>
      <c r="J289" s="278">
        <v>58.220001</v>
      </c>
      <c r="K289" s="278">
        <v>46.099998</v>
      </c>
      <c r="L289" s="278">
        <v>46.369999</v>
      </c>
      <c r="M289" s="278">
        <v>46.058628</v>
      </c>
      <c r="N289" s="278">
        <v>9.09502E7</v>
      </c>
      <c r="O289" s="278"/>
      <c r="P289" s="254">
        <f t="shared" si="141"/>
        <v>842861.3265</v>
      </c>
      <c r="Q289" s="254">
        <v>0.0</v>
      </c>
      <c r="R289" s="254">
        <f t="shared" si="142"/>
        <v>253181.5973</v>
      </c>
      <c r="S289" s="254">
        <v>0.0</v>
      </c>
      <c r="T289" s="282"/>
      <c r="U289" s="270">
        <f t="shared" si="18"/>
        <v>0.7690039397</v>
      </c>
      <c r="V289" s="254"/>
      <c r="W289" s="254"/>
      <c r="X289" s="254">
        <f t="shared" si="19"/>
        <v>1096042.924</v>
      </c>
      <c r="Y289" s="258">
        <f t="shared" si="20"/>
        <v>1.096042924</v>
      </c>
      <c r="Z289" s="334">
        <f t="shared" si="21"/>
        <v>1096042.924</v>
      </c>
      <c r="AA289" s="258">
        <f t="shared" si="22"/>
        <v>1.096042924</v>
      </c>
      <c r="AB289" s="320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299"/>
      <c r="AM289" s="299"/>
      <c r="AN289" s="299"/>
      <c r="AO289" s="299"/>
      <c r="AP289" s="299"/>
      <c r="AQ289" s="299"/>
      <c r="AR289" s="299"/>
      <c r="AS289" s="299"/>
      <c r="AT289" s="299"/>
      <c r="AU289" s="299"/>
    </row>
    <row r="290" ht="19.5" customHeight="1">
      <c r="A290" s="276" t="s">
        <v>384</v>
      </c>
      <c r="B290" s="277">
        <v>296.720001</v>
      </c>
      <c r="C290" s="278">
        <v>311.079987</v>
      </c>
      <c r="D290" s="278">
        <v>267.100006</v>
      </c>
      <c r="E290" s="278">
        <v>267.26001</v>
      </c>
      <c r="F290" s="278">
        <v>264.3172</v>
      </c>
      <c r="G290" s="278">
        <v>1.3709887E9</v>
      </c>
      <c r="H290" s="283" t="s">
        <v>384</v>
      </c>
      <c r="I290" s="278">
        <v>45.549999</v>
      </c>
      <c r="J290" s="278">
        <v>49.959999</v>
      </c>
      <c r="K290" s="278">
        <v>36.630001</v>
      </c>
      <c r="L290" s="278">
        <v>36.66</v>
      </c>
      <c r="M290" s="278">
        <v>36.413834</v>
      </c>
      <c r="N290" s="278">
        <v>1.142396E8</v>
      </c>
      <c r="O290" s="278"/>
      <c r="P290" s="254">
        <f t="shared" si="141"/>
        <v>754350.1671</v>
      </c>
      <c r="Q290" s="254">
        <v>0.0</v>
      </c>
      <c r="R290" s="254">
        <f t="shared" si="142"/>
        <v>251514.9307</v>
      </c>
      <c r="S290" s="254">
        <v>0.0</v>
      </c>
      <c r="T290" s="282"/>
      <c r="U290" s="270">
        <f t="shared" si="18"/>
        <v>0.7499516275</v>
      </c>
      <c r="V290" s="254"/>
      <c r="W290" s="254"/>
      <c r="X290" s="254">
        <f t="shared" si="19"/>
        <v>1005865.098</v>
      </c>
      <c r="Y290" s="258">
        <f t="shared" si="20"/>
        <v>1.005865098</v>
      </c>
      <c r="Z290" s="334">
        <f t="shared" si="21"/>
        <v>1005865.098</v>
      </c>
      <c r="AA290" s="258">
        <f t="shared" si="22"/>
        <v>1.005865098</v>
      </c>
      <c r="AB290" s="320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299"/>
      <c r="AM290" s="299"/>
      <c r="AN290" s="299"/>
      <c r="AO290" s="299"/>
      <c r="AP290" s="299"/>
      <c r="AQ290" s="299"/>
      <c r="AR290" s="299"/>
      <c r="AS290" s="299"/>
      <c r="AT290" s="299"/>
      <c r="AU290" s="299"/>
    </row>
    <row r="291" ht="19.5" customHeight="1">
      <c r="A291" s="276" t="s">
        <v>385</v>
      </c>
      <c r="B291" s="277">
        <v>269.070007</v>
      </c>
      <c r="C291" s="278">
        <v>284.600006</v>
      </c>
      <c r="D291" s="278">
        <v>254.259995</v>
      </c>
      <c r="E291" s="278">
        <v>277.950012</v>
      </c>
      <c r="F291" s="278">
        <v>275.383514</v>
      </c>
      <c r="G291" s="278">
        <v>1.356809E9</v>
      </c>
      <c r="H291" s="283" t="s">
        <v>385</v>
      </c>
      <c r="I291" s="278">
        <v>37.139999</v>
      </c>
      <c r="J291" s="278">
        <v>41.349998</v>
      </c>
      <c r="K291" s="278">
        <v>32.98</v>
      </c>
      <c r="L291" s="278">
        <v>39.080002</v>
      </c>
      <c r="M291" s="278">
        <v>38.817581</v>
      </c>
      <c r="N291" s="278">
        <v>1.28472E8</v>
      </c>
      <c r="O291" s="278"/>
      <c r="P291" s="254">
        <f t="shared" si="141"/>
        <v>718087.1037</v>
      </c>
      <c r="Q291" s="254">
        <v>0.0</v>
      </c>
      <c r="R291" s="254">
        <f t="shared" si="142"/>
        <v>249848.264</v>
      </c>
      <c r="S291" s="254">
        <v>0.0</v>
      </c>
      <c r="T291" s="282"/>
      <c r="U291" s="270">
        <f t="shared" si="18"/>
        <v>0.7418750545</v>
      </c>
      <c r="V291" s="254"/>
      <c r="W291" s="254"/>
      <c r="X291" s="254">
        <f t="shared" si="19"/>
        <v>967935.3677</v>
      </c>
      <c r="Y291" s="258">
        <f t="shared" si="20"/>
        <v>0.9679353677</v>
      </c>
      <c r="Z291" s="334">
        <f t="shared" si="21"/>
        <v>967935.3677</v>
      </c>
      <c r="AA291" s="258">
        <f t="shared" si="22"/>
        <v>0.9679353677</v>
      </c>
      <c r="AB291" s="320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299"/>
      <c r="AM291" s="299"/>
      <c r="AN291" s="299"/>
      <c r="AO291" s="299"/>
      <c r="AP291" s="299"/>
      <c r="AQ291" s="299"/>
      <c r="AR291" s="299"/>
      <c r="AS291" s="299"/>
      <c r="AT291" s="299"/>
      <c r="AU291" s="299"/>
    </row>
    <row r="292" ht="19.5" customHeight="1">
      <c r="A292" s="276" t="s">
        <v>386</v>
      </c>
      <c r="B292" s="277">
        <v>281.5</v>
      </c>
      <c r="C292" s="278">
        <v>293.470001</v>
      </c>
      <c r="D292" s="278">
        <v>259.079987</v>
      </c>
      <c r="E292" s="278">
        <v>293.359985</v>
      </c>
      <c r="F292" s="278">
        <v>290.651154</v>
      </c>
      <c r="G292" s="278">
        <v>1.1957628E9</v>
      </c>
      <c r="H292" s="283" t="s">
        <v>386</v>
      </c>
      <c r="I292" s="278">
        <v>40.110001</v>
      </c>
      <c r="J292" s="278">
        <v>43.049999</v>
      </c>
      <c r="K292" s="278">
        <v>33.900002</v>
      </c>
      <c r="L292" s="278">
        <v>42.900002</v>
      </c>
      <c r="M292" s="278">
        <v>42.611935</v>
      </c>
      <c r="N292" s="278">
        <v>1.058583E8</v>
      </c>
      <c r="O292" s="278"/>
      <c r="P292" s="254">
        <f t="shared" si="141"/>
        <v>731699.8393</v>
      </c>
      <c r="Q292" s="254">
        <v>0.0</v>
      </c>
      <c r="R292" s="254">
        <f t="shared" si="142"/>
        <v>248181.5973</v>
      </c>
      <c r="S292" s="254">
        <v>0.0</v>
      </c>
      <c r="T292" s="282"/>
      <c r="U292" s="270">
        <f t="shared" si="18"/>
        <v>0.7467228299</v>
      </c>
      <c r="V292" s="254"/>
      <c r="W292" s="254"/>
      <c r="X292" s="254">
        <f t="shared" si="19"/>
        <v>979881.4367</v>
      </c>
      <c r="Y292" s="258">
        <f t="shared" si="20"/>
        <v>0.9798814367</v>
      </c>
      <c r="Z292" s="334">
        <f t="shared" si="21"/>
        <v>979881.4367</v>
      </c>
      <c r="AA292" s="258">
        <f t="shared" si="22"/>
        <v>0.9798814367</v>
      </c>
      <c r="AB292" s="320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299"/>
      <c r="AM292" s="299"/>
      <c r="AN292" s="299"/>
      <c r="AO292" s="299"/>
      <c r="AP292" s="299"/>
      <c r="AQ292" s="299"/>
      <c r="AR292" s="299"/>
      <c r="AS292" s="299"/>
      <c r="AT292" s="299"/>
      <c r="AU292" s="299"/>
    </row>
    <row r="293" ht="19.5" customHeight="1">
      <c r="A293" s="276" t="s">
        <v>387</v>
      </c>
      <c r="B293" s="337">
        <v>293.690002</v>
      </c>
      <c r="C293" s="338">
        <v>296.880005</v>
      </c>
      <c r="D293" s="338">
        <v>259.730011</v>
      </c>
      <c r="E293" s="338">
        <v>266.279999</v>
      </c>
      <c r="F293" s="338">
        <v>263.821228</v>
      </c>
      <c r="G293" s="338">
        <v>1.0570377E9</v>
      </c>
      <c r="H293" s="340" t="s">
        <v>387</v>
      </c>
      <c r="I293" s="338">
        <v>42.970001</v>
      </c>
      <c r="J293" s="338">
        <v>43.720001</v>
      </c>
      <c r="K293" s="338">
        <v>33.380001</v>
      </c>
      <c r="L293" s="338">
        <v>35.040001</v>
      </c>
      <c r="M293" s="338">
        <v>34.80471</v>
      </c>
      <c r="N293" s="338">
        <v>9.87134E7</v>
      </c>
      <c r="O293" s="338"/>
      <c r="P293" s="254">
        <f t="shared" si="141"/>
        <v>733535.6525</v>
      </c>
      <c r="Q293" s="254">
        <v>0.0</v>
      </c>
      <c r="R293" s="254">
        <f t="shared" si="142"/>
        <v>246514.9307</v>
      </c>
      <c r="S293" s="254">
        <v>0.0</v>
      </c>
      <c r="T293" s="339">
        <f>(P293-P281)/P281</f>
        <v>-0.350605257</v>
      </c>
      <c r="U293" s="270">
        <f t="shared" si="18"/>
        <v>0.7484671354</v>
      </c>
      <c r="V293" s="254"/>
      <c r="W293" s="254"/>
      <c r="X293" s="254">
        <f t="shared" si="19"/>
        <v>980050.5832</v>
      </c>
      <c r="Y293" s="258">
        <f t="shared" si="20"/>
        <v>0.9800505832</v>
      </c>
      <c r="Z293" s="334">
        <f t="shared" si="21"/>
        <v>980050.5832</v>
      </c>
      <c r="AA293" s="258">
        <f t="shared" si="22"/>
        <v>0.9800505832</v>
      </c>
      <c r="AB293" s="320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299"/>
      <c r="AM293" s="299"/>
      <c r="AN293" s="299"/>
      <c r="AO293" s="299"/>
      <c r="AP293" s="299"/>
      <c r="AQ293" s="299"/>
      <c r="AR293" s="299"/>
      <c r="AS293" s="299"/>
      <c r="AT293" s="299"/>
      <c r="AU293" s="299"/>
    </row>
    <row r="294" ht="19.5" customHeight="1">
      <c r="A294" s="276" t="s">
        <v>388</v>
      </c>
      <c r="B294" s="277">
        <v>268.649994</v>
      </c>
      <c r="C294" s="278">
        <v>298.26001</v>
      </c>
      <c r="D294" s="278">
        <v>260.339996</v>
      </c>
      <c r="E294" s="278">
        <v>294.619995</v>
      </c>
      <c r="F294" s="278">
        <v>292.598358</v>
      </c>
      <c r="G294" s="278">
        <v>9.619273E8</v>
      </c>
      <c r="H294" s="283" t="s">
        <v>388</v>
      </c>
      <c r="I294" s="278">
        <v>35.639999</v>
      </c>
      <c r="J294" s="278">
        <v>43.560001</v>
      </c>
      <c r="K294" s="278">
        <v>33.419998</v>
      </c>
      <c r="L294" s="278">
        <v>42.470001</v>
      </c>
      <c r="M294" s="278">
        <v>42.308758</v>
      </c>
      <c r="N294" s="278">
        <v>9.56641E7</v>
      </c>
      <c r="O294" s="278"/>
      <c r="P294" s="254">
        <f>((P293+R293)*0.8)*D294/D293</f>
        <v>785881.813</v>
      </c>
      <c r="Q294" s="254">
        <v>0.0</v>
      </c>
      <c r="R294" s="254">
        <f>((P293+R293)*0.2)-($S$8/12)</f>
        <v>194343.45</v>
      </c>
      <c r="S294" s="254">
        <v>0.0</v>
      </c>
      <c r="T294" s="282"/>
      <c r="U294" s="270">
        <f t="shared" si="18"/>
        <v>0.8017359302</v>
      </c>
      <c r="V294" s="254"/>
      <c r="W294" s="254"/>
      <c r="X294" s="254">
        <f t="shared" si="19"/>
        <v>980225.2629</v>
      </c>
      <c r="Y294" s="258">
        <f t="shared" si="20"/>
        <v>0.9802252629</v>
      </c>
      <c r="Z294" s="334">
        <f t="shared" si="21"/>
        <v>980225.2629</v>
      </c>
      <c r="AA294" s="258">
        <f t="shared" si="22"/>
        <v>0.9802252629</v>
      </c>
      <c r="AB294" s="320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299"/>
      <c r="AM294" s="299"/>
      <c r="AN294" s="299"/>
      <c r="AO294" s="299"/>
      <c r="AP294" s="299"/>
      <c r="AQ294" s="299"/>
      <c r="AR294" s="299"/>
      <c r="AS294" s="299"/>
      <c r="AT294" s="299"/>
      <c r="AU294" s="299"/>
    </row>
    <row r="295" ht="19.5" customHeight="1">
      <c r="A295" s="276" t="s">
        <v>389</v>
      </c>
      <c r="B295" s="277">
        <v>294.410004</v>
      </c>
      <c r="C295" s="278">
        <v>313.679993</v>
      </c>
      <c r="D295" s="278">
        <v>290.049988</v>
      </c>
      <c r="E295" s="278">
        <v>293.559998</v>
      </c>
      <c r="F295" s="278">
        <v>291.545685</v>
      </c>
      <c r="G295" s="278">
        <v>1.0944248E9</v>
      </c>
      <c r="H295" s="283" t="s">
        <v>389</v>
      </c>
      <c r="I295" s="278">
        <v>42.400002</v>
      </c>
      <c r="J295" s="278">
        <v>48.009998</v>
      </c>
      <c r="K295" s="278">
        <v>40.75</v>
      </c>
      <c r="L295" s="278">
        <v>41.73</v>
      </c>
      <c r="M295" s="278">
        <v>41.57156</v>
      </c>
      <c r="N295" s="278">
        <v>1.067048E8</v>
      </c>
      <c r="O295" s="278"/>
      <c r="P295" s="254">
        <f t="shared" ref="P295:P305" si="143">P294*D295/D294</f>
        <v>875566.6203</v>
      </c>
      <c r="Q295" s="254">
        <v>0.0</v>
      </c>
      <c r="R295" s="254">
        <f t="shared" ref="R295:R305" si="144">R294-($S$8/12)</f>
        <v>192676.7833</v>
      </c>
      <c r="S295" s="254">
        <v>0.0</v>
      </c>
      <c r="T295" s="282"/>
      <c r="U295" s="270">
        <f t="shared" si="18"/>
        <v>0.8196321338</v>
      </c>
      <c r="V295" s="254"/>
      <c r="W295" s="254"/>
      <c r="X295" s="254">
        <f t="shared" si="19"/>
        <v>1068243.404</v>
      </c>
      <c r="Y295" s="258">
        <f t="shared" si="20"/>
        <v>1.068243404</v>
      </c>
      <c r="Z295" s="334">
        <f t="shared" si="21"/>
        <v>1068243.404</v>
      </c>
      <c r="AA295" s="258">
        <f t="shared" si="22"/>
        <v>1.068243404</v>
      </c>
      <c r="AB295" s="320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299"/>
      <c r="AM295" s="299"/>
      <c r="AN295" s="299"/>
      <c r="AO295" s="299"/>
      <c r="AP295" s="299"/>
      <c r="AQ295" s="299"/>
      <c r="AR295" s="299"/>
      <c r="AS295" s="299"/>
      <c r="AT295" s="299"/>
      <c r="AU295" s="299"/>
    </row>
    <row r="296" ht="19.5" customHeight="1">
      <c r="A296" s="276" t="s">
        <v>390</v>
      </c>
      <c r="B296" s="277">
        <v>293.26001</v>
      </c>
      <c r="C296" s="278">
        <v>321.170013</v>
      </c>
      <c r="D296" s="278">
        <v>285.190002</v>
      </c>
      <c r="E296" s="278">
        <v>320.929993</v>
      </c>
      <c r="F296" s="278">
        <v>318.727844</v>
      </c>
      <c r="G296" s="278">
        <v>1.5447826E9</v>
      </c>
      <c r="H296" s="283" t="s">
        <v>390</v>
      </c>
      <c r="I296" s="278">
        <v>41.639999</v>
      </c>
      <c r="J296" s="278">
        <v>49.630001</v>
      </c>
      <c r="K296" s="278">
        <v>39.240002</v>
      </c>
      <c r="L296" s="278">
        <v>49.57</v>
      </c>
      <c r="M296" s="278">
        <v>49.381794</v>
      </c>
      <c r="N296" s="278">
        <v>1.41906E8</v>
      </c>
      <c r="O296" s="278"/>
      <c r="P296" s="254">
        <f t="shared" si="143"/>
        <v>860895.9025</v>
      </c>
      <c r="Q296" s="254">
        <v>0.0</v>
      </c>
      <c r="R296" s="254">
        <f t="shared" si="144"/>
        <v>191010.1166</v>
      </c>
      <c r="S296" s="254">
        <v>0.0</v>
      </c>
      <c r="T296" s="282"/>
      <c r="U296" s="270">
        <f t="shared" si="18"/>
        <v>0.8184152261</v>
      </c>
      <c r="V296" s="254"/>
      <c r="W296" s="254"/>
      <c r="X296" s="254">
        <f t="shared" si="19"/>
        <v>1051906.019</v>
      </c>
      <c r="Y296" s="258">
        <f t="shared" si="20"/>
        <v>1.051906019</v>
      </c>
      <c r="Z296" s="334">
        <f t="shared" si="21"/>
        <v>1051906.019</v>
      </c>
      <c r="AA296" s="258">
        <f t="shared" si="22"/>
        <v>1.051906019</v>
      </c>
      <c r="AB296" s="320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299"/>
      <c r="AM296" s="299"/>
      <c r="AN296" s="299"/>
      <c r="AO296" s="299"/>
      <c r="AP296" s="299"/>
      <c r="AQ296" s="299"/>
      <c r="AR296" s="299"/>
      <c r="AS296" s="299"/>
      <c r="AT296" s="299"/>
      <c r="AU296" s="299"/>
    </row>
    <row r="297" ht="19.5" customHeight="1">
      <c r="A297" s="276" t="s">
        <v>391</v>
      </c>
      <c r="B297" s="277">
        <v>318.769989</v>
      </c>
      <c r="C297" s="278">
        <v>322.649994</v>
      </c>
      <c r="D297" s="278">
        <v>309.890015</v>
      </c>
      <c r="E297" s="278">
        <v>322.559998</v>
      </c>
      <c r="F297" s="278">
        <v>320.84256</v>
      </c>
      <c r="G297" s="278">
        <v>9.934946E8</v>
      </c>
      <c r="H297" s="283" t="s">
        <v>391</v>
      </c>
      <c r="I297" s="278">
        <v>48.889999</v>
      </c>
      <c r="J297" s="278">
        <v>49.759998</v>
      </c>
      <c r="K297" s="278">
        <v>45.98</v>
      </c>
      <c r="L297" s="278">
        <v>49.740002</v>
      </c>
      <c r="M297" s="278">
        <v>49.551155</v>
      </c>
      <c r="N297" s="278">
        <v>7.41259E7</v>
      </c>
      <c r="O297" s="278"/>
      <c r="P297" s="254">
        <f t="shared" si="143"/>
        <v>935457.2119</v>
      </c>
      <c r="Q297" s="254">
        <v>0.0</v>
      </c>
      <c r="R297" s="254">
        <f t="shared" si="144"/>
        <v>189343.45</v>
      </c>
      <c r="S297" s="254">
        <v>0.0</v>
      </c>
      <c r="T297" s="282"/>
      <c r="U297" s="270">
        <f t="shared" si="18"/>
        <v>0.8316648839</v>
      </c>
      <c r="V297" s="254"/>
      <c r="W297" s="254"/>
      <c r="X297" s="254">
        <f t="shared" si="19"/>
        <v>1124800.662</v>
      </c>
      <c r="Y297" s="258">
        <f t="shared" si="20"/>
        <v>1.124800662</v>
      </c>
      <c r="Z297" s="334">
        <f t="shared" si="21"/>
        <v>1124800.662</v>
      </c>
      <c r="AA297" s="258">
        <f t="shared" si="22"/>
        <v>1.124800662</v>
      </c>
      <c r="AB297" s="320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299"/>
      <c r="AM297" s="299"/>
      <c r="AN297" s="299"/>
      <c r="AO297" s="299"/>
      <c r="AP297" s="299"/>
      <c r="AQ297" s="299"/>
      <c r="AR297" s="299"/>
      <c r="AS297" s="299"/>
      <c r="AT297" s="299"/>
      <c r="AU297" s="299"/>
    </row>
    <row r="298" ht="19.5" customHeight="1">
      <c r="A298" s="276" t="s">
        <v>392</v>
      </c>
      <c r="B298" s="277">
        <v>322.089996</v>
      </c>
      <c r="C298" s="278">
        <v>353.929993</v>
      </c>
      <c r="D298" s="278">
        <v>315.119995</v>
      </c>
      <c r="E298" s="278">
        <v>347.98999</v>
      </c>
      <c r="F298" s="278">
        <v>346.137146</v>
      </c>
      <c r="G298" s="278">
        <v>1.1490793E9</v>
      </c>
      <c r="H298" s="283" t="s">
        <v>392</v>
      </c>
      <c r="I298" s="278">
        <v>49.599998</v>
      </c>
      <c r="J298" s="278">
        <v>59.389999</v>
      </c>
      <c r="K298" s="278">
        <v>47.41</v>
      </c>
      <c r="L298" s="278">
        <v>57.32</v>
      </c>
      <c r="M298" s="278">
        <v>57.102371</v>
      </c>
      <c r="N298" s="278">
        <v>8.46147E7</v>
      </c>
      <c r="O298" s="278"/>
      <c r="P298" s="254">
        <f t="shared" si="143"/>
        <v>951244.8213</v>
      </c>
      <c r="Q298" s="254">
        <v>0.0</v>
      </c>
      <c r="R298" s="254">
        <f t="shared" si="144"/>
        <v>187676.7833</v>
      </c>
      <c r="S298" s="254">
        <v>0.0</v>
      </c>
      <c r="T298" s="282"/>
      <c r="U298" s="270">
        <f t="shared" si="18"/>
        <v>0.8352153629</v>
      </c>
      <c r="V298" s="254"/>
      <c r="W298" s="254"/>
      <c r="X298" s="254">
        <f t="shared" si="19"/>
        <v>1138921.605</v>
      </c>
      <c r="Y298" s="258">
        <f t="shared" si="20"/>
        <v>1.138921605</v>
      </c>
      <c r="Z298" s="334">
        <f t="shared" si="21"/>
        <v>1138921.605</v>
      </c>
      <c r="AA298" s="258">
        <f t="shared" si="22"/>
        <v>1.138921605</v>
      </c>
      <c r="AB298" s="320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299"/>
      <c r="AM298" s="299"/>
      <c r="AN298" s="299"/>
      <c r="AO298" s="299"/>
      <c r="AP298" s="299"/>
      <c r="AQ298" s="299"/>
      <c r="AR298" s="299"/>
      <c r="AS298" s="299"/>
      <c r="AT298" s="299"/>
      <c r="AU298" s="299"/>
    </row>
    <row r="299" ht="19.5" customHeight="1">
      <c r="A299" s="276" t="s">
        <v>393</v>
      </c>
      <c r="B299" s="277">
        <v>347.730011</v>
      </c>
      <c r="C299" s="278">
        <v>372.850006</v>
      </c>
      <c r="D299" s="278">
        <v>346.660004</v>
      </c>
      <c r="E299" s="278">
        <v>369.420013</v>
      </c>
      <c r="F299" s="278">
        <v>367.453094</v>
      </c>
      <c r="G299" s="278">
        <v>1.1377103E9</v>
      </c>
      <c r="H299" s="283" t="s">
        <v>393</v>
      </c>
      <c r="I299" s="278">
        <v>57.290001</v>
      </c>
      <c r="J299" s="278">
        <v>65.620003</v>
      </c>
      <c r="K299" s="278">
        <v>56.950001</v>
      </c>
      <c r="L299" s="278">
        <v>64.379997</v>
      </c>
      <c r="M299" s="278">
        <v>64.135559</v>
      </c>
      <c r="N299" s="278">
        <v>7.68441E7</v>
      </c>
      <c r="O299" s="278"/>
      <c r="P299" s="254">
        <f t="shared" si="143"/>
        <v>1046453.855</v>
      </c>
      <c r="Q299" s="254">
        <v>0.0</v>
      </c>
      <c r="R299" s="254">
        <f t="shared" si="144"/>
        <v>186010.1166</v>
      </c>
      <c r="S299" s="254">
        <v>0.0</v>
      </c>
      <c r="T299" s="282"/>
      <c r="U299" s="270">
        <f t="shared" si="18"/>
        <v>0.849074601</v>
      </c>
      <c r="V299" s="254"/>
      <c r="W299" s="254"/>
      <c r="X299" s="254">
        <f t="shared" si="19"/>
        <v>1232463.972</v>
      </c>
      <c r="Y299" s="258">
        <f t="shared" si="20"/>
        <v>1.232463972</v>
      </c>
      <c r="Z299" s="334">
        <f t="shared" si="21"/>
        <v>1232463.972</v>
      </c>
      <c r="AA299" s="258">
        <f t="shared" si="22"/>
        <v>1.232463972</v>
      </c>
      <c r="AB299" s="320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299"/>
      <c r="AM299" s="299"/>
      <c r="AN299" s="299"/>
      <c r="AO299" s="299"/>
      <c r="AP299" s="299"/>
      <c r="AQ299" s="299"/>
      <c r="AR299" s="299"/>
      <c r="AS299" s="299"/>
      <c r="AT299" s="299"/>
      <c r="AU299" s="299"/>
    </row>
    <row r="300" ht="19.5" customHeight="1">
      <c r="A300" s="276" t="s">
        <v>394</v>
      </c>
      <c r="B300" s="277">
        <v>370.070007</v>
      </c>
      <c r="C300" s="278">
        <v>387.980011</v>
      </c>
      <c r="D300" s="278">
        <v>363.410004</v>
      </c>
      <c r="E300" s="278">
        <v>383.679993</v>
      </c>
      <c r="F300" s="278">
        <v>382.160675</v>
      </c>
      <c r="G300" s="278">
        <v>9.749974E8</v>
      </c>
      <c r="H300" s="283" t="s">
        <v>394</v>
      </c>
      <c r="I300" s="278">
        <v>64.580002</v>
      </c>
      <c r="J300" s="278">
        <v>70.739998</v>
      </c>
      <c r="K300" s="278">
        <v>62.200001</v>
      </c>
      <c r="L300" s="278">
        <v>69.029999</v>
      </c>
      <c r="M300" s="278">
        <v>68.767914</v>
      </c>
      <c r="N300" s="278">
        <v>8.75018E7</v>
      </c>
      <c r="O300" s="278"/>
      <c r="P300" s="254">
        <f t="shared" si="143"/>
        <v>1097016.66</v>
      </c>
      <c r="Q300" s="254">
        <v>0.0</v>
      </c>
      <c r="R300" s="254">
        <f t="shared" si="144"/>
        <v>184343.45</v>
      </c>
      <c r="S300" s="254">
        <v>0.0</v>
      </c>
      <c r="T300" s="282"/>
      <c r="U300" s="270">
        <f t="shared" si="18"/>
        <v>0.8561345491</v>
      </c>
      <c r="V300" s="254"/>
      <c r="W300" s="254"/>
      <c r="X300" s="254">
        <f t="shared" si="19"/>
        <v>1281360.11</v>
      </c>
      <c r="Y300" s="258">
        <f t="shared" si="20"/>
        <v>1.28136011</v>
      </c>
      <c r="Z300" s="334">
        <f t="shared" si="21"/>
        <v>1281360.11</v>
      </c>
      <c r="AA300" s="258">
        <f t="shared" si="22"/>
        <v>1.28136011</v>
      </c>
      <c r="AB300" s="320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299"/>
      <c r="AM300" s="299"/>
      <c r="AN300" s="299"/>
      <c r="AO300" s="299"/>
      <c r="AP300" s="299"/>
      <c r="AQ300" s="299"/>
      <c r="AR300" s="299"/>
      <c r="AS300" s="299"/>
      <c r="AT300" s="299"/>
      <c r="AU300" s="299"/>
    </row>
    <row r="301" ht="19.5" customHeight="1">
      <c r="A301" s="276" t="s">
        <v>395</v>
      </c>
      <c r="B301" s="277">
        <v>382.309998</v>
      </c>
      <c r="C301" s="278">
        <v>383.559998</v>
      </c>
      <c r="D301" s="278">
        <v>354.709991</v>
      </c>
      <c r="E301" s="278">
        <v>377.98999</v>
      </c>
      <c r="F301" s="278">
        <v>376.493195</v>
      </c>
      <c r="G301" s="278">
        <v>1.2022204E9</v>
      </c>
      <c r="H301" s="283" t="s">
        <v>395</v>
      </c>
      <c r="I301" s="278">
        <v>68.470001</v>
      </c>
      <c r="J301" s="278">
        <v>68.900002</v>
      </c>
      <c r="K301" s="278">
        <v>58.639999</v>
      </c>
      <c r="L301" s="278">
        <v>66.279999</v>
      </c>
      <c r="M301" s="278">
        <v>66.028351</v>
      </c>
      <c r="N301" s="278">
        <v>9.8946E7</v>
      </c>
      <c r="O301" s="278"/>
      <c r="P301" s="254">
        <f t="shared" si="143"/>
        <v>1070754.149</v>
      </c>
      <c r="Q301" s="254">
        <v>0.0</v>
      </c>
      <c r="R301" s="254">
        <f t="shared" si="144"/>
        <v>182676.7833</v>
      </c>
      <c r="S301" s="254">
        <v>0.0</v>
      </c>
      <c r="T301" s="282"/>
      <c r="U301" s="270">
        <f t="shared" si="18"/>
        <v>0.8542585964</v>
      </c>
      <c r="V301" s="254"/>
      <c r="W301" s="254"/>
      <c r="X301" s="254">
        <f t="shared" si="19"/>
        <v>1253430.932</v>
      </c>
      <c r="Y301" s="258">
        <f t="shared" si="20"/>
        <v>1.253430932</v>
      </c>
      <c r="Z301" s="334">
        <f t="shared" si="21"/>
        <v>1253430.932</v>
      </c>
      <c r="AA301" s="258">
        <f t="shared" si="22"/>
        <v>1.253430932</v>
      </c>
      <c r="AB301" s="320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299"/>
      <c r="AM301" s="299"/>
      <c r="AN301" s="299"/>
      <c r="AO301" s="299"/>
      <c r="AP301" s="299"/>
      <c r="AQ301" s="299"/>
      <c r="AR301" s="299"/>
      <c r="AS301" s="299"/>
      <c r="AT301" s="299"/>
      <c r="AU301" s="299"/>
    </row>
    <row r="302" ht="19.5" customHeight="1">
      <c r="A302" s="276" t="s">
        <v>396</v>
      </c>
      <c r="B302" s="277">
        <v>380.399994</v>
      </c>
      <c r="C302" s="278">
        <v>380.829987</v>
      </c>
      <c r="D302" s="278">
        <v>351.359985</v>
      </c>
      <c r="E302" s="278">
        <v>358.269989</v>
      </c>
      <c r="F302" s="278">
        <v>356.851288</v>
      </c>
      <c r="G302" s="278">
        <v>9.597146E8</v>
      </c>
      <c r="H302" s="283" t="s">
        <v>396</v>
      </c>
      <c r="I302" s="278">
        <v>67.169998</v>
      </c>
      <c r="J302" s="278">
        <v>67.290001</v>
      </c>
      <c r="K302" s="278">
        <v>57.099998</v>
      </c>
      <c r="L302" s="278">
        <v>59.349998</v>
      </c>
      <c r="M302" s="278">
        <v>59.124664</v>
      </c>
      <c r="N302" s="278">
        <v>7.61258E7</v>
      </c>
      <c r="O302" s="278"/>
      <c r="P302" s="254">
        <f t="shared" si="143"/>
        <v>1060641.57</v>
      </c>
      <c r="Q302" s="254">
        <v>0.0</v>
      </c>
      <c r="R302" s="254">
        <f t="shared" si="144"/>
        <v>181010.1166</v>
      </c>
      <c r="S302" s="254">
        <v>0.0</v>
      </c>
      <c r="T302" s="282"/>
      <c r="U302" s="270">
        <f t="shared" si="18"/>
        <v>0.8542182815</v>
      </c>
      <c r="V302" s="254"/>
      <c r="W302" s="254"/>
      <c r="X302" s="254">
        <f t="shared" si="19"/>
        <v>1241651.686</v>
      </c>
      <c r="Y302" s="258">
        <f t="shared" si="20"/>
        <v>1.241651686</v>
      </c>
      <c r="Z302" s="334">
        <f t="shared" si="21"/>
        <v>1241651.686</v>
      </c>
      <c r="AA302" s="258">
        <f t="shared" si="22"/>
        <v>1.241651686</v>
      </c>
      <c r="AB302" s="320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299"/>
      <c r="AM302" s="299"/>
      <c r="AN302" s="299"/>
      <c r="AO302" s="299"/>
      <c r="AP302" s="299"/>
      <c r="AQ302" s="299"/>
      <c r="AR302" s="299"/>
      <c r="AS302" s="299"/>
      <c r="AT302" s="299"/>
      <c r="AU302" s="299"/>
    </row>
    <row r="303" ht="19.5" customHeight="1">
      <c r="A303" s="276" t="s">
        <v>397</v>
      </c>
      <c r="B303" s="277">
        <v>358.540009</v>
      </c>
      <c r="C303" s="278">
        <v>373.73999</v>
      </c>
      <c r="D303" s="278">
        <v>342.350006</v>
      </c>
      <c r="E303" s="278">
        <v>350.869995</v>
      </c>
      <c r="F303" s="278">
        <v>349.986481</v>
      </c>
      <c r="G303" s="278">
        <v>1.2384244E9</v>
      </c>
      <c r="H303" s="283" t="s">
        <v>397</v>
      </c>
      <c r="I303" s="278">
        <v>59.389999</v>
      </c>
      <c r="J303" s="278">
        <v>64.260002</v>
      </c>
      <c r="K303" s="278">
        <v>53.720001</v>
      </c>
      <c r="L303" s="278">
        <v>56.419998</v>
      </c>
      <c r="M303" s="278">
        <v>56.362152</v>
      </c>
      <c r="N303" s="278">
        <v>1.272724E8</v>
      </c>
      <c r="O303" s="278"/>
      <c r="P303" s="254">
        <f t="shared" si="143"/>
        <v>1033443.372</v>
      </c>
      <c r="Q303" s="254">
        <v>0.0</v>
      </c>
      <c r="R303" s="254">
        <f t="shared" si="144"/>
        <v>179343.45</v>
      </c>
      <c r="S303" s="254">
        <v>0.0</v>
      </c>
      <c r="T303" s="282"/>
      <c r="U303" s="270">
        <f t="shared" si="18"/>
        <v>0.8521228573</v>
      </c>
      <c r="V303" s="254"/>
      <c r="W303" s="254"/>
      <c r="X303" s="254">
        <f t="shared" si="19"/>
        <v>1212786.822</v>
      </c>
      <c r="Y303" s="258">
        <f t="shared" si="20"/>
        <v>1.212786822</v>
      </c>
      <c r="Z303" s="334">
        <f t="shared" si="21"/>
        <v>1212786.822</v>
      </c>
      <c r="AA303" s="258">
        <f t="shared" si="22"/>
        <v>1.212786822</v>
      </c>
      <c r="AB303" s="320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299"/>
      <c r="AM303" s="299"/>
      <c r="AN303" s="299"/>
      <c r="AO303" s="299"/>
      <c r="AP303" s="299"/>
      <c r="AQ303" s="299"/>
      <c r="AR303" s="299"/>
      <c r="AS303" s="299"/>
      <c r="AT303" s="299"/>
      <c r="AU303" s="299"/>
    </row>
    <row r="304" ht="19.5" customHeight="1">
      <c r="A304" s="276" t="s">
        <v>398</v>
      </c>
      <c r="B304" s="277">
        <v>351.720001</v>
      </c>
      <c r="C304" s="278">
        <v>394.140015</v>
      </c>
      <c r="D304" s="278">
        <v>351.619995</v>
      </c>
      <c r="E304" s="278">
        <v>388.829987</v>
      </c>
      <c r="F304" s="278">
        <v>387.850891</v>
      </c>
      <c r="G304" s="278">
        <v>9.713191E8</v>
      </c>
      <c r="H304" s="283" t="s">
        <v>398</v>
      </c>
      <c r="I304" s="278">
        <v>56.66</v>
      </c>
      <c r="J304" s="278">
        <v>70.629997</v>
      </c>
      <c r="K304" s="278">
        <v>56.639999</v>
      </c>
      <c r="L304" s="278">
        <v>68.709999</v>
      </c>
      <c r="M304" s="278">
        <v>68.639557</v>
      </c>
      <c r="N304" s="278">
        <v>9.37581E7</v>
      </c>
      <c r="O304" s="278"/>
      <c r="P304" s="254">
        <f t="shared" si="143"/>
        <v>1061426.455</v>
      </c>
      <c r="Q304" s="254">
        <v>0.0</v>
      </c>
      <c r="R304" s="254">
        <f t="shared" si="144"/>
        <v>177676.7833</v>
      </c>
      <c r="S304" s="254">
        <v>0.0</v>
      </c>
      <c r="T304" s="282"/>
      <c r="U304" s="270">
        <f t="shared" si="18"/>
        <v>0.8566085716</v>
      </c>
      <c r="V304" s="254"/>
      <c r="W304" s="254"/>
      <c r="X304" s="254">
        <f t="shared" si="19"/>
        <v>1239103.239</v>
      </c>
      <c r="Y304" s="258">
        <f t="shared" si="20"/>
        <v>1.239103239</v>
      </c>
      <c r="Z304" s="334">
        <f t="shared" si="21"/>
        <v>1239103.239</v>
      </c>
      <c r="AA304" s="258">
        <f t="shared" si="22"/>
        <v>1.239103239</v>
      </c>
      <c r="AB304" s="320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299"/>
      <c r="AM304" s="299"/>
      <c r="AN304" s="299"/>
      <c r="AO304" s="299"/>
      <c r="AP304" s="299"/>
      <c r="AQ304" s="299"/>
      <c r="AR304" s="299"/>
      <c r="AS304" s="299"/>
      <c r="AT304" s="299"/>
      <c r="AU304" s="299"/>
    </row>
    <row r="305" ht="19.5" customHeight="1">
      <c r="A305" s="276" t="s">
        <v>399</v>
      </c>
      <c r="B305" s="337">
        <v>387.75</v>
      </c>
      <c r="C305" s="338">
        <v>412.920013</v>
      </c>
      <c r="D305" s="338">
        <v>382.660004</v>
      </c>
      <c r="E305" s="338">
        <v>409.519989</v>
      </c>
      <c r="F305" s="338">
        <v>408.48877</v>
      </c>
      <c r="G305" s="338">
        <v>8.672359E8</v>
      </c>
      <c r="H305" s="340" t="s">
        <v>399</v>
      </c>
      <c r="I305" s="338">
        <v>68.300003</v>
      </c>
      <c r="J305" s="338">
        <v>77.290001</v>
      </c>
      <c r="K305" s="338">
        <v>66.489998</v>
      </c>
      <c r="L305" s="338">
        <v>76.0</v>
      </c>
      <c r="M305" s="338">
        <v>75.922081</v>
      </c>
      <c r="N305" s="338">
        <v>6.67206E7</v>
      </c>
      <c r="O305" s="338"/>
      <c r="P305" s="254">
        <f t="shared" si="143"/>
        <v>1155126.152</v>
      </c>
      <c r="Q305" s="254">
        <v>0.0</v>
      </c>
      <c r="R305" s="254">
        <f t="shared" si="144"/>
        <v>176010.1166</v>
      </c>
      <c r="S305" s="254">
        <v>0.0</v>
      </c>
      <c r="T305" s="339">
        <f>(P305-P293)/P293</f>
        <v>0.5747375709</v>
      </c>
      <c r="U305" s="270">
        <f t="shared" si="18"/>
        <v>0.8677745316</v>
      </c>
      <c r="V305" s="254"/>
      <c r="W305" s="254"/>
      <c r="X305" s="254">
        <f t="shared" si="19"/>
        <v>1331136.268</v>
      </c>
      <c r="Y305" s="258">
        <f t="shared" si="20"/>
        <v>1.331136268</v>
      </c>
      <c r="Z305" s="334">
        <f t="shared" si="21"/>
        <v>1331136.268</v>
      </c>
      <c r="AA305" s="258">
        <f t="shared" si="22"/>
        <v>1.331136268</v>
      </c>
      <c r="AB305" s="320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299"/>
      <c r="AM305" s="299"/>
      <c r="AN305" s="299"/>
      <c r="AO305" s="299"/>
      <c r="AP305" s="299"/>
      <c r="AQ305" s="299"/>
      <c r="AR305" s="299"/>
      <c r="AS305" s="299"/>
      <c r="AT305" s="299"/>
      <c r="AU305" s="299"/>
    </row>
    <row r="306" ht="19.5" customHeight="1">
      <c r="A306" s="276" t="s">
        <v>400</v>
      </c>
      <c r="B306" s="277">
        <v>405.839996</v>
      </c>
      <c r="C306" s="278">
        <v>411.25</v>
      </c>
      <c r="D306" s="278">
        <v>395.339996</v>
      </c>
      <c r="E306" s="278">
        <v>409.559998</v>
      </c>
      <c r="F306" s="278">
        <v>409.559998</v>
      </c>
      <c r="G306" s="278">
        <v>3.990175E8</v>
      </c>
      <c r="H306" s="283" t="s">
        <v>400</v>
      </c>
      <c r="I306" s="278">
        <v>74.639999</v>
      </c>
      <c r="J306" s="278">
        <v>76.389999</v>
      </c>
      <c r="K306" s="278">
        <v>70.739998</v>
      </c>
      <c r="L306" s="278">
        <v>75.779999</v>
      </c>
      <c r="M306" s="278">
        <v>75.779999</v>
      </c>
      <c r="N306" s="278">
        <v>3.32369E7</v>
      </c>
      <c r="O306" s="278"/>
      <c r="P306" s="254">
        <f>((P305+R305)*0.8)*D306/D305</f>
        <v>1100196.313</v>
      </c>
      <c r="Q306" s="254">
        <v>0.0</v>
      </c>
      <c r="R306" s="254">
        <f>((P305+R305)*0.2)-($S$8/12)</f>
        <v>264560.587</v>
      </c>
      <c r="S306" s="254">
        <v>0.0</v>
      </c>
      <c r="T306" s="282"/>
      <c r="U306" s="270">
        <f t="shared" si="18"/>
        <v>0.8061481961</v>
      </c>
      <c r="V306" s="254"/>
      <c r="W306" s="254"/>
      <c r="X306" s="254">
        <f t="shared" si="19"/>
        <v>1364756.9</v>
      </c>
      <c r="Y306" s="258">
        <f t="shared" si="20"/>
        <v>1.3647569</v>
      </c>
      <c r="Z306" s="334">
        <f t="shared" si="21"/>
        <v>1364756.9</v>
      </c>
      <c r="AA306" s="258">
        <f t="shared" si="22"/>
        <v>1.3647569</v>
      </c>
      <c r="AB306" s="320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299"/>
      <c r="AM306" s="299"/>
      <c r="AN306" s="299"/>
      <c r="AO306" s="299"/>
      <c r="AP306" s="299"/>
      <c r="AQ306" s="299"/>
      <c r="AR306" s="299"/>
      <c r="AS306" s="299"/>
      <c r="AT306" s="299"/>
      <c r="AU306" s="299"/>
    </row>
    <row r="307" ht="19.5" customHeight="1">
      <c r="A307" s="276" t="s">
        <v>401</v>
      </c>
      <c r="B307" s="277">
        <v>410.399994</v>
      </c>
      <c r="C307" s="278">
        <v>411.25</v>
      </c>
      <c r="D307" s="278">
        <v>408.149994</v>
      </c>
      <c r="E307" s="278">
        <v>409.559998</v>
      </c>
      <c r="F307" s="278">
        <v>409.559998</v>
      </c>
      <c r="G307" s="278">
        <v>3.5848964E7</v>
      </c>
      <c r="H307" s="283" t="s">
        <v>401</v>
      </c>
      <c r="I307" s="278">
        <v>76.089996</v>
      </c>
      <c r="J307" s="278">
        <v>76.389</v>
      </c>
      <c r="K307" s="278">
        <v>75.254997</v>
      </c>
      <c r="L307" s="278">
        <v>75.779999</v>
      </c>
      <c r="M307" s="278">
        <v>75.779999</v>
      </c>
      <c r="N307" s="278">
        <v>3132173.0</v>
      </c>
      <c r="O307" s="278"/>
      <c r="P307" s="254">
        <f>P306*D307/D306</f>
        <v>1135845.407</v>
      </c>
      <c r="Q307" s="254">
        <v>0.0</v>
      </c>
      <c r="R307" s="254">
        <f>R306-($S$8/12)</f>
        <v>262893.9203</v>
      </c>
      <c r="S307" s="254">
        <v>0.0</v>
      </c>
      <c r="T307" s="282"/>
      <c r="U307" s="270">
        <f t="shared" si="18"/>
        <v>0.8120493825</v>
      </c>
      <c r="V307" s="254"/>
      <c r="W307" s="254"/>
      <c r="X307" s="254">
        <f t="shared" si="19"/>
        <v>1398739.327</v>
      </c>
      <c r="Y307" s="258">
        <f t="shared" si="20"/>
        <v>1.398739327</v>
      </c>
      <c r="Z307" s="334">
        <f t="shared" si="21"/>
        <v>1398739.327</v>
      </c>
      <c r="AA307" s="258">
        <f t="shared" si="22"/>
        <v>1.398739327</v>
      </c>
      <c r="AB307" s="320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299"/>
      <c r="AM307" s="299"/>
      <c r="AN307" s="299"/>
      <c r="AO307" s="299"/>
      <c r="AP307" s="299"/>
      <c r="AQ307" s="299"/>
      <c r="AR307" s="299"/>
      <c r="AS307" s="299"/>
      <c r="AT307" s="299"/>
      <c r="AU307" s="299"/>
    </row>
    <row r="308" ht="19.5" customHeight="1">
      <c r="A308" s="291"/>
      <c r="B308" s="292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292"/>
      <c r="S308" s="292"/>
      <c r="T308" s="292"/>
      <c r="U308" s="292"/>
      <c r="V308" s="293"/>
      <c r="W308" s="293"/>
      <c r="X308" s="293"/>
      <c r="Y308" s="292"/>
      <c r="Z308" s="292"/>
      <c r="AA308" s="292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299"/>
      <c r="AM308" s="299"/>
      <c r="AN308" s="299"/>
      <c r="AO308" s="299"/>
      <c r="AP308" s="299"/>
      <c r="AQ308" s="299"/>
      <c r="AR308" s="299"/>
      <c r="AS308" s="299"/>
      <c r="AT308" s="299"/>
      <c r="AU308" s="299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300"/>
      <c r="W309" s="300"/>
      <c r="X309" s="300"/>
      <c r="Y309" s="299"/>
      <c r="Z309" s="299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299"/>
      <c r="AM309" s="299"/>
      <c r="AN309" s="299"/>
      <c r="AO309" s="299"/>
      <c r="AP309" s="299"/>
      <c r="AQ309" s="299"/>
      <c r="AR309" s="299"/>
      <c r="AS309" s="299"/>
      <c r="AT309" s="299"/>
      <c r="AU309" s="299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300"/>
      <c r="W310" s="300"/>
      <c r="X310" s="300"/>
      <c r="Y310" s="299"/>
      <c r="Z310" s="299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299"/>
      <c r="AM310" s="299"/>
      <c r="AN310" s="299"/>
      <c r="AO310" s="299"/>
      <c r="AP310" s="299"/>
      <c r="AQ310" s="299"/>
      <c r="AR310" s="299"/>
      <c r="AS310" s="299"/>
      <c r="AT310" s="299"/>
      <c r="AU310" s="299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300"/>
      <c r="W311" s="300"/>
      <c r="X311" s="300"/>
      <c r="Y311" s="299"/>
      <c r="Z311" s="299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299"/>
      <c r="AM311" s="299"/>
      <c r="AN311" s="299"/>
      <c r="AO311" s="299"/>
      <c r="AP311" s="299"/>
      <c r="AQ311" s="299"/>
      <c r="AR311" s="299"/>
      <c r="AS311" s="299"/>
      <c r="AT311" s="299"/>
      <c r="AU311" s="299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300"/>
      <c r="W312" s="300"/>
      <c r="X312" s="300"/>
      <c r="Y312" s="299"/>
      <c r="Z312" s="299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299"/>
      <c r="AM312" s="299"/>
      <c r="AN312" s="299"/>
      <c r="AO312" s="299"/>
      <c r="AP312" s="299"/>
      <c r="AQ312" s="299"/>
      <c r="AR312" s="299"/>
      <c r="AS312" s="299"/>
      <c r="AT312" s="299"/>
      <c r="AU312" s="299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300"/>
      <c r="W313" s="300"/>
      <c r="X313" s="300"/>
      <c r="Y313" s="299"/>
      <c r="Z313" s="299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299"/>
      <c r="AM313" s="299"/>
      <c r="AN313" s="299"/>
      <c r="AO313" s="299"/>
      <c r="AP313" s="299"/>
      <c r="AQ313" s="299"/>
      <c r="AR313" s="299"/>
      <c r="AS313" s="299"/>
      <c r="AT313" s="299"/>
      <c r="AU313" s="299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300"/>
      <c r="W314" s="300"/>
      <c r="X314" s="300"/>
      <c r="Y314" s="299"/>
      <c r="Z314" s="299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299"/>
      <c r="AM314" s="299"/>
      <c r="AN314" s="299"/>
      <c r="AO314" s="299"/>
      <c r="AP314" s="299"/>
      <c r="AQ314" s="299"/>
      <c r="AR314" s="299"/>
      <c r="AS314" s="299"/>
      <c r="AT314" s="299"/>
      <c r="AU314" s="299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300"/>
      <c r="W315" s="300"/>
      <c r="X315" s="300"/>
      <c r="Y315" s="299"/>
      <c r="Z315" s="299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299"/>
      <c r="AM315" s="299"/>
      <c r="AN315" s="299"/>
      <c r="AO315" s="299"/>
      <c r="AP315" s="299"/>
      <c r="AQ315" s="299"/>
      <c r="AR315" s="299"/>
      <c r="AS315" s="299"/>
      <c r="AT315" s="299"/>
      <c r="AU315" s="299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300"/>
      <c r="W316" s="300"/>
      <c r="X316" s="300"/>
      <c r="Y316" s="299"/>
      <c r="Z316" s="299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299"/>
      <c r="AM316" s="299"/>
      <c r="AN316" s="299"/>
      <c r="AO316" s="299"/>
      <c r="AP316" s="299"/>
      <c r="AQ316" s="299"/>
      <c r="AR316" s="299"/>
      <c r="AS316" s="299"/>
      <c r="AT316" s="299"/>
      <c r="AU316" s="299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300"/>
      <c r="W317" s="300"/>
      <c r="X317" s="300"/>
      <c r="Y317" s="299"/>
      <c r="Z317" s="299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299"/>
      <c r="AM317" s="299"/>
      <c r="AN317" s="299"/>
      <c r="AO317" s="299"/>
      <c r="AP317" s="299"/>
      <c r="AQ317" s="299"/>
      <c r="AR317" s="299"/>
      <c r="AS317" s="299"/>
      <c r="AT317" s="299"/>
      <c r="AU317" s="299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300"/>
      <c r="W318" s="300"/>
      <c r="X318" s="300"/>
      <c r="Y318" s="299"/>
      <c r="Z318" s="299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299"/>
      <c r="AM318" s="299"/>
      <c r="AN318" s="299"/>
      <c r="AO318" s="299"/>
      <c r="AP318" s="299"/>
      <c r="AQ318" s="299"/>
      <c r="AR318" s="299"/>
      <c r="AS318" s="299"/>
      <c r="AT318" s="299"/>
      <c r="AU318" s="299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300"/>
      <c r="W319" s="300"/>
      <c r="X319" s="300"/>
      <c r="Y319" s="299"/>
      <c r="Z319" s="299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299"/>
      <c r="AM319" s="299"/>
      <c r="AN319" s="299"/>
      <c r="AO319" s="299"/>
      <c r="AP319" s="299"/>
      <c r="AQ319" s="299"/>
      <c r="AR319" s="299"/>
      <c r="AS319" s="299"/>
      <c r="AT319" s="299"/>
      <c r="AU319" s="299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300"/>
      <c r="W320" s="300"/>
      <c r="X320" s="300"/>
      <c r="Y320" s="299"/>
      <c r="Z320" s="299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299"/>
      <c r="AM320" s="299"/>
      <c r="AN320" s="299"/>
      <c r="AO320" s="299"/>
      <c r="AP320" s="299"/>
      <c r="AQ320" s="299"/>
      <c r="AR320" s="299"/>
      <c r="AS320" s="299"/>
      <c r="AT320" s="299"/>
      <c r="AU320" s="299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300"/>
      <c r="W321" s="300"/>
      <c r="X321" s="300"/>
      <c r="Y321" s="299"/>
      <c r="Z321" s="299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299"/>
      <c r="AM321" s="299"/>
      <c r="AN321" s="299"/>
      <c r="AO321" s="299"/>
      <c r="AP321" s="299"/>
      <c r="AQ321" s="299"/>
      <c r="AR321" s="299"/>
      <c r="AS321" s="299"/>
      <c r="AT321" s="299"/>
      <c r="AU321" s="299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300"/>
      <c r="W322" s="300"/>
      <c r="X322" s="300"/>
      <c r="Y322" s="299"/>
      <c r="Z322" s="299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299"/>
      <c r="AM322" s="299"/>
      <c r="AN322" s="299"/>
      <c r="AO322" s="299"/>
      <c r="AP322" s="299"/>
      <c r="AQ322" s="299"/>
      <c r="AR322" s="299"/>
      <c r="AS322" s="299"/>
      <c r="AT322" s="299"/>
      <c r="AU322" s="299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300"/>
      <c r="W323" s="300"/>
      <c r="X323" s="300"/>
      <c r="Y323" s="299"/>
      <c r="Z323" s="299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299"/>
      <c r="AM323" s="299"/>
      <c r="AN323" s="299"/>
      <c r="AO323" s="299"/>
      <c r="AP323" s="299"/>
      <c r="AQ323" s="299"/>
      <c r="AR323" s="299"/>
      <c r="AS323" s="299"/>
      <c r="AT323" s="299"/>
      <c r="AU323" s="299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300"/>
      <c r="W324" s="300"/>
      <c r="X324" s="300"/>
      <c r="Y324" s="299"/>
      <c r="Z324" s="299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299"/>
      <c r="AM324" s="299"/>
      <c r="AN324" s="299"/>
      <c r="AO324" s="299"/>
      <c r="AP324" s="299"/>
      <c r="AQ324" s="299"/>
      <c r="AR324" s="299"/>
      <c r="AS324" s="299"/>
      <c r="AT324" s="299"/>
      <c r="AU324" s="299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300"/>
      <c r="W325" s="300"/>
      <c r="X325" s="300"/>
      <c r="Y325" s="299"/>
      <c r="Z325" s="299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299"/>
      <c r="AM325" s="299"/>
      <c r="AN325" s="299"/>
      <c r="AO325" s="299"/>
      <c r="AP325" s="299"/>
      <c r="AQ325" s="299"/>
      <c r="AR325" s="299"/>
      <c r="AS325" s="299"/>
      <c r="AT325" s="299"/>
      <c r="AU325" s="299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300"/>
      <c r="W326" s="300"/>
      <c r="X326" s="300"/>
      <c r="Y326" s="299"/>
      <c r="Z326" s="299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299"/>
      <c r="AM326" s="299"/>
      <c r="AN326" s="299"/>
      <c r="AO326" s="299"/>
      <c r="AP326" s="299"/>
      <c r="AQ326" s="299"/>
      <c r="AR326" s="299"/>
      <c r="AS326" s="299"/>
      <c r="AT326" s="299"/>
      <c r="AU326" s="299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300"/>
      <c r="W327" s="300"/>
      <c r="X327" s="300"/>
      <c r="Y327" s="299"/>
      <c r="Z327" s="299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299"/>
      <c r="AM327" s="299"/>
      <c r="AN327" s="299"/>
      <c r="AO327" s="299"/>
      <c r="AP327" s="299"/>
      <c r="AQ327" s="299"/>
      <c r="AR327" s="299"/>
      <c r="AS327" s="299"/>
      <c r="AT327" s="299"/>
      <c r="AU327" s="299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300"/>
      <c r="W328" s="300"/>
      <c r="X328" s="300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299"/>
      <c r="AM328" s="299"/>
      <c r="AN328" s="299"/>
      <c r="AO328" s="299"/>
      <c r="AP328" s="299"/>
      <c r="AQ328" s="299"/>
      <c r="AR328" s="299"/>
      <c r="AS328" s="299"/>
      <c r="AT328" s="299"/>
      <c r="AU328" s="299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300"/>
      <c r="W329" s="300"/>
      <c r="X329" s="300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299"/>
      <c r="AM329" s="299"/>
      <c r="AN329" s="299"/>
      <c r="AO329" s="299"/>
      <c r="AP329" s="299"/>
      <c r="AQ329" s="299"/>
      <c r="AR329" s="299"/>
      <c r="AS329" s="299"/>
      <c r="AT329" s="299"/>
      <c r="AU329" s="299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300"/>
      <c r="W330" s="300"/>
      <c r="X330" s="300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299"/>
      <c r="AM330" s="299"/>
      <c r="AN330" s="299"/>
      <c r="AO330" s="299"/>
      <c r="AP330" s="299"/>
      <c r="AQ330" s="299"/>
      <c r="AR330" s="299"/>
      <c r="AS330" s="299"/>
      <c r="AT330" s="299"/>
      <c r="AU330" s="299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300"/>
      <c r="W331" s="300"/>
      <c r="X331" s="300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299"/>
      <c r="AM331" s="299"/>
      <c r="AN331" s="299"/>
      <c r="AO331" s="299"/>
      <c r="AP331" s="299"/>
      <c r="AQ331" s="299"/>
      <c r="AR331" s="299"/>
      <c r="AS331" s="299"/>
      <c r="AT331" s="299"/>
      <c r="AU331" s="299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300"/>
      <c r="W332" s="300"/>
      <c r="X332" s="300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299"/>
      <c r="AM332" s="299"/>
      <c r="AN332" s="299"/>
      <c r="AO332" s="299"/>
      <c r="AP332" s="299"/>
      <c r="AQ332" s="299"/>
      <c r="AR332" s="299"/>
      <c r="AS332" s="299"/>
      <c r="AT332" s="299"/>
      <c r="AU332" s="299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300"/>
      <c r="W333" s="300"/>
      <c r="X333" s="300"/>
      <c r="Y333" s="299"/>
      <c r="Z333" s="299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299"/>
      <c r="AM333" s="299"/>
      <c r="AN333" s="299"/>
      <c r="AO333" s="299"/>
      <c r="AP333" s="299"/>
      <c r="AQ333" s="299"/>
      <c r="AR333" s="299"/>
      <c r="AS333" s="299"/>
      <c r="AT333" s="299"/>
      <c r="AU333" s="299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300"/>
      <c r="W334" s="300"/>
      <c r="X334" s="300"/>
      <c r="Y334" s="299"/>
      <c r="Z334" s="299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299"/>
      <c r="AM334" s="299"/>
      <c r="AN334" s="299"/>
      <c r="AO334" s="299"/>
      <c r="AP334" s="299"/>
      <c r="AQ334" s="299"/>
      <c r="AR334" s="299"/>
      <c r="AS334" s="299"/>
      <c r="AT334" s="299"/>
      <c r="AU334" s="299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300"/>
      <c r="W335" s="300"/>
      <c r="X335" s="300"/>
      <c r="Y335" s="299"/>
      <c r="Z335" s="299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299"/>
      <c r="AM335" s="299"/>
      <c r="AN335" s="299"/>
      <c r="AO335" s="299"/>
      <c r="AP335" s="299"/>
      <c r="AQ335" s="299"/>
      <c r="AR335" s="299"/>
      <c r="AS335" s="299"/>
      <c r="AT335" s="299"/>
      <c r="AU335" s="299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300"/>
      <c r="W336" s="300"/>
      <c r="X336" s="300"/>
      <c r="Y336" s="299"/>
      <c r="Z336" s="299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299"/>
      <c r="AM336" s="299"/>
      <c r="AN336" s="299"/>
      <c r="AO336" s="299"/>
      <c r="AP336" s="299"/>
      <c r="AQ336" s="299"/>
      <c r="AR336" s="299"/>
      <c r="AS336" s="299"/>
      <c r="AT336" s="299"/>
      <c r="AU336" s="299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300"/>
      <c r="W337" s="300"/>
      <c r="X337" s="300"/>
      <c r="Y337" s="299"/>
      <c r="Z337" s="299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299"/>
      <c r="AM337" s="299"/>
      <c r="AN337" s="299"/>
      <c r="AO337" s="299"/>
      <c r="AP337" s="299"/>
      <c r="AQ337" s="299"/>
      <c r="AR337" s="299"/>
      <c r="AS337" s="299"/>
      <c r="AT337" s="299"/>
      <c r="AU337" s="299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300"/>
      <c r="W338" s="300"/>
      <c r="X338" s="300"/>
      <c r="Y338" s="299"/>
      <c r="Z338" s="299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299"/>
      <c r="AM338" s="299"/>
      <c r="AN338" s="299"/>
      <c r="AO338" s="299"/>
      <c r="AP338" s="299"/>
      <c r="AQ338" s="299"/>
      <c r="AR338" s="299"/>
      <c r="AS338" s="299"/>
      <c r="AT338" s="299"/>
      <c r="AU338" s="299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300"/>
      <c r="W339" s="300"/>
      <c r="X339" s="300"/>
      <c r="Y339" s="299"/>
      <c r="Z339" s="299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299"/>
      <c r="AM339" s="299"/>
      <c r="AN339" s="299"/>
      <c r="AO339" s="299"/>
      <c r="AP339" s="299"/>
      <c r="AQ339" s="299"/>
      <c r="AR339" s="299"/>
      <c r="AS339" s="299"/>
      <c r="AT339" s="299"/>
      <c r="AU339" s="299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300"/>
      <c r="W340" s="300"/>
      <c r="X340" s="300"/>
      <c r="Y340" s="299"/>
      <c r="Z340" s="299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299"/>
      <c r="AM340" s="299"/>
      <c r="AN340" s="299"/>
      <c r="AO340" s="299"/>
      <c r="AP340" s="299"/>
      <c r="AQ340" s="299"/>
      <c r="AR340" s="299"/>
      <c r="AS340" s="299"/>
      <c r="AT340" s="299"/>
      <c r="AU340" s="299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300"/>
      <c r="W341" s="300"/>
      <c r="X341" s="300"/>
      <c r="Y341" s="299"/>
      <c r="Z341" s="299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299"/>
      <c r="AM341" s="299"/>
      <c r="AN341" s="299"/>
      <c r="AO341" s="299"/>
      <c r="AP341" s="299"/>
      <c r="AQ341" s="299"/>
      <c r="AR341" s="299"/>
      <c r="AS341" s="299"/>
      <c r="AT341" s="299"/>
      <c r="AU341" s="299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300"/>
      <c r="W342" s="300"/>
      <c r="X342" s="300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299"/>
      <c r="AM342" s="299"/>
      <c r="AN342" s="299"/>
      <c r="AO342" s="299"/>
      <c r="AP342" s="299"/>
      <c r="AQ342" s="299"/>
      <c r="AR342" s="299"/>
      <c r="AS342" s="299"/>
      <c r="AT342" s="299"/>
      <c r="AU342" s="299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300"/>
      <c r="W343" s="300"/>
      <c r="X343" s="300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299"/>
      <c r="AM343" s="299"/>
      <c r="AN343" s="299"/>
      <c r="AO343" s="299"/>
      <c r="AP343" s="299"/>
      <c r="AQ343" s="299"/>
      <c r="AR343" s="299"/>
      <c r="AS343" s="299"/>
      <c r="AT343" s="299"/>
      <c r="AU343" s="299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300"/>
      <c r="W344" s="300"/>
      <c r="X344" s="300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299"/>
      <c r="AM344" s="299"/>
      <c r="AN344" s="299"/>
      <c r="AO344" s="299"/>
      <c r="AP344" s="299"/>
      <c r="AQ344" s="299"/>
      <c r="AR344" s="299"/>
      <c r="AS344" s="299"/>
      <c r="AT344" s="299"/>
      <c r="AU344" s="299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300"/>
      <c r="W345" s="300"/>
      <c r="X345" s="300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299"/>
      <c r="AM345" s="299"/>
      <c r="AN345" s="299"/>
      <c r="AO345" s="299"/>
      <c r="AP345" s="299"/>
      <c r="AQ345" s="299"/>
      <c r="AR345" s="299"/>
      <c r="AS345" s="299"/>
      <c r="AT345" s="299"/>
      <c r="AU345" s="299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300"/>
      <c r="W346" s="300"/>
      <c r="X346" s="300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299"/>
      <c r="AM346" s="299"/>
      <c r="AN346" s="299"/>
      <c r="AO346" s="299"/>
      <c r="AP346" s="299"/>
      <c r="AQ346" s="299"/>
      <c r="AR346" s="299"/>
      <c r="AS346" s="299"/>
      <c r="AT346" s="299"/>
      <c r="AU346" s="299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300"/>
      <c r="W347" s="300"/>
      <c r="X347" s="300"/>
      <c r="Y347" s="299"/>
      <c r="Z347" s="299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299"/>
      <c r="AM347" s="299"/>
      <c r="AN347" s="299"/>
      <c r="AO347" s="299"/>
      <c r="AP347" s="299"/>
      <c r="AQ347" s="299"/>
      <c r="AR347" s="299"/>
      <c r="AS347" s="299"/>
      <c r="AT347" s="299"/>
      <c r="AU347" s="299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300"/>
      <c r="W348" s="300"/>
      <c r="X348" s="300"/>
      <c r="Y348" s="299"/>
      <c r="Z348" s="299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299"/>
      <c r="AM348" s="299"/>
      <c r="AN348" s="299"/>
      <c r="AO348" s="299"/>
      <c r="AP348" s="299"/>
      <c r="AQ348" s="299"/>
      <c r="AR348" s="299"/>
      <c r="AS348" s="299"/>
      <c r="AT348" s="299"/>
      <c r="AU348" s="299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300"/>
      <c r="W349" s="300"/>
      <c r="X349" s="300"/>
      <c r="Y349" s="299"/>
      <c r="Z349" s="299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299"/>
      <c r="AM349" s="299"/>
      <c r="AN349" s="299"/>
      <c r="AO349" s="299"/>
      <c r="AP349" s="299"/>
      <c r="AQ349" s="299"/>
      <c r="AR349" s="299"/>
      <c r="AS349" s="299"/>
      <c r="AT349" s="299"/>
      <c r="AU349" s="299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300"/>
      <c r="W350" s="300"/>
      <c r="X350" s="300"/>
      <c r="Y350" s="299"/>
      <c r="Z350" s="299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299"/>
      <c r="AM350" s="299"/>
      <c r="AN350" s="299"/>
      <c r="AO350" s="299"/>
      <c r="AP350" s="299"/>
      <c r="AQ350" s="299"/>
      <c r="AR350" s="299"/>
      <c r="AS350" s="299"/>
      <c r="AT350" s="299"/>
      <c r="AU350" s="299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300"/>
      <c r="W351" s="300"/>
      <c r="X351" s="300"/>
      <c r="Y351" s="299"/>
      <c r="Z351" s="299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299"/>
      <c r="AM351" s="299"/>
      <c r="AN351" s="299"/>
      <c r="AO351" s="299"/>
      <c r="AP351" s="299"/>
      <c r="AQ351" s="299"/>
      <c r="AR351" s="299"/>
      <c r="AS351" s="299"/>
      <c r="AT351" s="299"/>
      <c r="AU351" s="299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300"/>
      <c r="W352" s="300"/>
      <c r="X352" s="300"/>
      <c r="Y352" s="299"/>
      <c r="Z352" s="299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299"/>
      <c r="AM352" s="299"/>
      <c r="AN352" s="299"/>
      <c r="AO352" s="299"/>
      <c r="AP352" s="299"/>
      <c r="AQ352" s="299"/>
      <c r="AR352" s="299"/>
      <c r="AS352" s="299"/>
      <c r="AT352" s="299"/>
      <c r="AU352" s="299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300"/>
      <c r="W353" s="300"/>
      <c r="X353" s="300"/>
      <c r="Y353" s="299"/>
      <c r="Z353" s="299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299"/>
      <c r="AM353" s="299"/>
      <c r="AN353" s="299"/>
      <c r="AO353" s="299"/>
      <c r="AP353" s="299"/>
      <c r="AQ353" s="299"/>
      <c r="AR353" s="299"/>
      <c r="AS353" s="299"/>
      <c r="AT353" s="299"/>
      <c r="AU353" s="299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300"/>
      <c r="W354" s="300"/>
      <c r="X354" s="300"/>
      <c r="Y354" s="299"/>
      <c r="Z354" s="299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299"/>
      <c r="AM354" s="299"/>
      <c r="AN354" s="299"/>
      <c r="AO354" s="299"/>
      <c r="AP354" s="299"/>
      <c r="AQ354" s="299"/>
      <c r="AR354" s="299"/>
      <c r="AS354" s="299"/>
      <c r="AT354" s="299"/>
      <c r="AU354" s="299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300"/>
      <c r="W355" s="300"/>
      <c r="X355" s="300"/>
      <c r="Y355" s="299"/>
      <c r="Z355" s="299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299"/>
      <c r="AM355" s="299"/>
      <c r="AN355" s="299"/>
      <c r="AO355" s="299"/>
      <c r="AP355" s="299"/>
      <c r="AQ355" s="299"/>
      <c r="AR355" s="299"/>
      <c r="AS355" s="299"/>
      <c r="AT355" s="299"/>
      <c r="AU355" s="299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300"/>
      <c r="W356" s="300"/>
      <c r="X356" s="300"/>
      <c r="Y356" s="299"/>
      <c r="Z356" s="299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299"/>
      <c r="AM356" s="299"/>
      <c r="AN356" s="299"/>
      <c r="AO356" s="299"/>
      <c r="AP356" s="299"/>
      <c r="AQ356" s="299"/>
      <c r="AR356" s="299"/>
      <c r="AS356" s="299"/>
      <c r="AT356" s="299"/>
      <c r="AU356" s="299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300"/>
      <c r="W357" s="300"/>
      <c r="X357" s="300"/>
      <c r="Y357" s="299"/>
      <c r="Z357" s="299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299"/>
      <c r="AM357" s="299"/>
      <c r="AN357" s="299"/>
      <c r="AO357" s="299"/>
      <c r="AP357" s="299"/>
      <c r="AQ357" s="299"/>
      <c r="AR357" s="299"/>
      <c r="AS357" s="299"/>
      <c r="AT357" s="299"/>
      <c r="AU357" s="299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300"/>
      <c r="W358" s="300"/>
      <c r="X358" s="300"/>
      <c r="Y358" s="299"/>
      <c r="Z358" s="299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299"/>
      <c r="AM358" s="299"/>
      <c r="AN358" s="299"/>
      <c r="AO358" s="299"/>
      <c r="AP358" s="299"/>
      <c r="AQ358" s="299"/>
      <c r="AR358" s="299"/>
      <c r="AS358" s="299"/>
      <c r="AT358" s="299"/>
      <c r="AU358" s="299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300"/>
      <c r="W359" s="300"/>
      <c r="X359" s="300"/>
      <c r="Y359" s="299"/>
      <c r="Z359" s="299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299"/>
      <c r="AM359" s="299"/>
      <c r="AN359" s="299"/>
      <c r="AO359" s="299"/>
      <c r="AP359" s="299"/>
      <c r="AQ359" s="299"/>
      <c r="AR359" s="299"/>
      <c r="AS359" s="299"/>
      <c r="AT359" s="299"/>
      <c r="AU359" s="299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300"/>
      <c r="W360" s="300"/>
      <c r="X360" s="300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299"/>
      <c r="AM360" s="299"/>
      <c r="AN360" s="299"/>
      <c r="AO360" s="299"/>
      <c r="AP360" s="299"/>
      <c r="AQ360" s="299"/>
      <c r="AR360" s="299"/>
      <c r="AS360" s="299"/>
      <c r="AT360" s="299"/>
      <c r="AU360" s="299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300"/>
      <c r="W361" s="300"/>
      <c r="X361" s="300"/>
      <c r="Y361" s="299"/>
      <c r="Z361" s="299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299"/>
      <c r="AM361" s="299"/>
      <c r="AN361" s="299"/>
      <c r="AO361" s="299"/>
      <c r="AP361" s="299"/>
      <c r="AQ361" s="299"/>
      <c r="AR361" s="299"/>
      <c r="AS361" s="299"/>
      <c r="AT361" s="299"/>
      <c r="AU361" s="299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300"/>
      <c r="W362" s="300"/>
      <c r="X362" s="300"/>
      <c r="Y362" s="299"/>
      <c r="Z362" s="299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299"/>
      <c r="AM362" s="299"/>
      <c r="AN362" s="299"/>
      <c r="AO362" s="299"/>
      <c r="AP362" s="299"/>
      <c r="AQ362" s="299"/>
      <c r="AR362" s="299"/>
      <c r="AS362" s="299"/>
      <c r="AT362" s="299"/>
      <c r="AU362" s="299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300"/>
      <c r="W363" s="300"/>
      <c r="X363" s="300"/>
      <c r="Y363" s="299"/>
      <c r="Z363" s="299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299"/>
      <c r="AM363" s="299"/>
      <c r="AN363" s="299"/>
      <c r="AO363" s="299"/>
      <c r="AP363" s="299"/>
      <c r="AQ363" s="299"/>
      <c r="AR363" s="299"/>
      <c r="AS363" s="299"/>
      <c r="AT363" s="299"/>
      <c r="AU363" s="299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300"/>
      <c r="W364" s="300"/>
      <c r="X364" s="300"/>
      <c r="Y364" s="299"/>
      <c r="Z364" s="299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299"/>
      <c r="AM364" s="299"/>
      <c r="AN364" s="299"/>
      <c r="AO364" s="299"/>
      <c r="AP364" s="299"/>
      <c r="AQ364" s="299"/>
      <c r="AR364" s="299"/>
      <c r="AS364" s="299"/>
      <c r="AT364" s="299"/>
      <c r="AU364" s="299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300"/>
      <c r="W365" s="300"/>
      <c r="X365" s="300"/>
      <c r="Y365" s="299"/>
      <c r="Z365" s="299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299"/>
      <c r="AM365" s="299"/>
      <c r="AN365" s="299"/>
      <c r="AO365" s="299"/>
      <c r="AP365" s="299"/>
      <c r="AQ365" s="299"/>
      <c r="AR365" s="299"/>
      <c r="AS365" s="299"/>
      <c r="AT365" s="299"/>
      <c r="AU365" s="299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300"/>
      <c r="W366" s="300"/>
      <c r="X366" s="300"/>
      <c r="Y366" s="299"/>
      <c r="Z366" s="299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299"/>
      <c r="AM366" s="299"/>
      <c r="AN366" s="299"/>
      <c r="AO366" s="299"/>
      <c r="AP366" s="299"/>
      <c r="AQ366" s="299"/>
      <c r="AR366" s="299"/>
      <c r="AS366" s="299"/>
      <c r="AT366" s="299"/>
      <c r="AU366" s="299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300"/>
      <c r="W367" s="300"/>
      <c r="X367" s="300"/>
      <c r="Y367" s="299"/>
      <c r="Z367" s="299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299"/>
      <c r="AM367" s="299"/>
      <c r="AN367" s="299"/>
      <c r="AO367" s="299"/>
      <c r="AP367" s="299"/>
      <c r="AQ367" s="299"/>
      <c r="AR367" s="299"/>
      <c r="AS367" s="299"/>
      <c r="AT367" s="299"/>
      <c r="AU367" s="299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300"/>
      <c r="W368" s="300"/>
      <c r="X368" s="300"/>
      <c r="Y368" s="299"/>
      <c r="Z368" s="299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299"/>
      <c r="AM368" s="299"/>
      <c r="AN368" s="299"/>
      <c r="AO368" s="299"/>
      <c r="AP368" s="299"/>
      <c r="AQ368" s="299"/>
      <c r="AR368" s="299"/>
      <c r="AS368" s="299"/>
      <c r="AT368" s="299"/>
      <c r="AU368" s="299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300"/>
      <c r="W369" s="300"/>
      <c r="X369" s="300"/>
      <c r="Y369" s="299"/>
      <c r="Z369" s="299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299"/>
      <c r="AM369" s="299"/>
      <c r="AN369" s="299"/>
      <c r="AO369" s="299"/>
      <c r="AP369" s="299"/>
      <c r="AQ369" s="299"/>
      <c r="AR369" s="299"/>
      <c r="AS369" s="299"/>
      <c r="AT369" s="299"/>
      <c r="AU369" s="299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300"/>
      <c r="W370" s="300"/>
      <c r="X370" s="300"/>
      <c r="Y370" s="299"/>
      <c r="Z370" s="299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299"/>
      <c r="AM370" s="299"/>
      <c r="AN370" s="299"/>
      <c r="AO370" s="299"/>
      <c r="AP370" s="299"/>
      <c r="AQ370" s="299"/>
      <c r="AR370" s="299"/>
      <c r="AS370" s="299"/>
      <c r="AT370" s="299"/>
      <c r="AU370" s="299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300"/>
      <c r="W371" s="300"/>
      <c r="X371" s="300"/>
      <c r="Y371" s="299"/>
      <c r="Z371" s="299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299"/>
      <c r="AM371" s="299"/>
      <c r="AN371" s="299"/>
      <c r="AO371" s="299"/>
      <c r="AP371" s="299"/>
      <c r="AQ371" s="299"/>
      <c r="AR371" s="299"/>
      <c r="AS371" s="299"/>
      <c r="AT371" s="299"/>
      <c r="AU371" s="299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300"/>
      <c r="W372" s="300"/>
      <c r="X372" s="300"/>
      <c r="Y372" s="299"/>
      <c r="Z372" s="299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299"/>
      <c r="AM372" s="299"/>
      <c r="AN372" s="299"/>
      <c r="AO372" s="299"/>
      <c r="AP372" s="299"/>
      <c r="AQ372" s="299"/>
      <c r="AR372" s="299"/>
      <c r="AS372" s="299"/>
      <c r="AT372" s="299"/>
      <c r="AU372" s="299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300"/>
      <c r="W373" s="300"/>
      <c r="X373" s="300"/>
      <c r="Y373" s="299"/>
      <c r="Z373" s="299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299"/>
      <c r="AM373" s="299"/>
      <c r="AN373" s="299"/>
      <c r="AO373" s="299"/>
      <c r="AP373" s="299"/>
      <c r="AQ373" s="299"/>
      <c r="AR373" s="299"/>
      <c r="AS373" s="299"/>
      <c r="AT373" s="299"/>
      <c r="AU373" s="299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300"/>
      <c r="W374" s="300"/>
      <c r="X374" s="300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299"/>
      <c r="AM374" s="299"/>
      <c r="AN374" s="299"/>
      <c r="AO374" s="299"/>
      <c r="AP374" s="299"/>
      <c r="AQ374" s="299"/>
      <c r="AR374" s="299"/>
      <c r="AS374" s="299"/>
      <c r="AT374" s="299"/>
      <c r="AU374" s="299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300"/>
      <c r="W375" s="300"/>
      <c r="X375" s="300"/>
      <c r="Y375" s="299"/>
      <c r="Z375" s="299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299"/>
      <c r="AM375" s="299"/>
      <c r="AN375" s="299"/>
      <c r="AO375" s="299"/>
      <c r="AP375" s="299"/>
      <c r="AQ375" s="299"/>
      <c r="AR375" s="299"/>
      <c r="AS375" s="299"/>
      <c r="AT375" s="299"/>
      <c r="AU375" s="299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300"/>
      <c r="W376" s="300"/>
      <c r="X376" s="300"/>
      <c r="Y376" s="299"/>
      <c r="Z376" s="299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299"/>
      <c r="AM376" s="299"/>
      <c r="AN376" s="299"/>
      <c r="AO376" s="299"/>
      <c r="AP376" s="299"/>
      <c r="AQ376" s="299"/>
      <c r="AR376" s="299"/>
      <c r="AS376" s="299"/>
      <c r="AT376" s="299"/>
      <c r="AU376" s="299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300"/>
      <c r="W377" s="300"/>
      <c r="X377" s="300"/>
      <c r="Y377" s="299"/>
      <c r="Z377" s="299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299"/>
      <c r="AM377" s="299"/>
      <c r="AN377" s="299"/>
      <c r="AO377" s="299"/>
      <c r="AP377" s="299"/>
      <c r="AQ377" s="299"/>
      <c r="AR377" s="299"/>
      <c r="AS377" s="299"/>
      <c r="AT377" s="299"/>
      <c r="AU377" s="299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300"/>
      <c r="W378" s="300"/>
      <c r="X378" s="300"/>
      <c r="Y378" s="299"/>
      <c r="Z378" s="299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299"/>
      <c r="AM378" s="299"/>
      <c r="AN378" s="299"/>
      <c r="AO378" s="299"/>
      <c r="AP378" s="299"/>
      <c r="AQ378" s="299"/>
      <c r="AR378" s="299"/>
      <c r="AS378" s="299"/>
      <c r="AT378" s="299"/>
      <c r="AU378" s="299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300"/>
      <c r="W379" s="300"/>
      <c r="X379" s="300"/>
      <c r="Y379" s="299"/>
      <c r="Z379" s="299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299"/>
      <c r="AM379" s="299"/>
      <c r="AN379" s="299"/>
      <c r="AO379" s="299"/>
      <c r="AP379" s="299"/>
      <c r="AQ379" s="299"/>
      <c r="AR379" s="299"/>
      <c r="AS379" s="299"/>
      <c r="AT379" s="299"/>
      <c r="AU379" s="299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300"/>
      <c r="W380" s="300"/>
      <c r="X380" s="300"/>
      <c r="Y380" s="299"/>
      <c r="Z380" s="299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299"/>
      <c r="AM380" s="299"/>
      <c r="AN380" s="299"/>
      <c r="AO380" s="299"/>
      <c r="AP380" s="299"/>
      <c r="AQ380" s="299"/>
      <c r="AR380" s="299"/>
      <c r="AS380" s="299"/>
      <c r="AT380" s="299"/>
      <c r="AU380" s="299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300"/>
      <c r="W381" s="300"/>
      <c r="X381" s="300"/>
      <c r="Y381" s="299"/>
      <c r="Z381" s="299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299"/>
      <c r="AM381" s="299"/>
      <c r="AN381" s="299"/>
      <c r="AO381" s="299"/>
      <c r="AP381" s="299"/>
      <c r="AQ381" s="299"/>
      <c r="AR381" s="299"/>
      <c r="AS381" s="299"/>
      <c r="AT381" s="299"/>
      <c r="AU381" s="299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300"/>
      <c r="W382" s="300"/>
      <c r="X382" s="300"/>
      <c r="Y382" s="299"/>
      <c r="Z382" s="299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299"/>
      <c r="AM382" s="299"/>
      <c r="AN382" s="299"/>
      <c r="AO382" s="299"/>
      <c r="AP382" s="299"/>
      <c r="AQ382" s="299"/>
      <c r="AR382" s="299"/>
      <c r="AS382" s="299"/>
      <c r="AT382" s="299"/>
      <c r="AU382" s="299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300"/>
      <c r="W383" s="300"/>
      <c r="X383" s="300"/>
      <c r="Y383" s="299"/>
      <c r="Z383" s="299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299"/>
      <c r="AM383" s="299"/>
      <c r="AN383" s="299"/>
      <c r="AO383" s="299"/>
      <c r="AP383" s="299"/>
      <c r="AQ383" s="299"/>
      <c r="AR383" s="299"/>
      <c r="AS383" s="299"/>
      <c r="AT383" s="299"/>
      <c r="AU383" s="299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300"/>
      <c r="W384" s="300"/>
      <c r="X384" s="300"/>
      <c r="Y384" s="299"/>
      <c r="Z384" s="299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299"/>
      <c r="AM384" s="299"/>
      <c r="AN384" s="299"/>
      <c r="AO384" s="299"/>
      <c r="AP384" s="299"/>
      <c r="AQ384" s="299"/>
      <c r="AR384" s="299"/>
      <c r="AS384" s="299"/>
      <c r="AT384" s="299"/>
      <c r="AU384" s="299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300"/>
      <c r="W385" s="300"/>
      <c r="X385" s="300"/>
      <c r="Y385" s="299"/>
      <c r="Z385" s="299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299"/>
      <c r="AM385" s="299"/>
      <c r="AN385" s="299"/>
      <c r="AO385" s="299"/>
      <c r="AP385" s="299"/>
      <c r="AQ385" s="299"/>
      <c r="AR385" s="299"/>
      <c r="AS385" s="299"/>
      <c r="AT385" s="299"/>
      <c r="AU385" s="299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300"/>
      <c r="W386" s="300"/>
      <c r="X386" s="300"/>
      <c r="Y386" s="299"/>
      <c r="Z386" s="299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299"/>
      <c r="AM386" s="299"/>
      <c r="AN386" s="299"/>
      <c r="AO386" s="299"/>
      <c r="AP386" s="299"/>
      <c r="AQ386" s="299"/>
      <c r="AR386" s="299"/>
      <c r="AS386" s="299"/>
      <c r="AT386" s="299"/>
      <c r="AU386" s="299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300"/>
      <c r="W387" s="300"/>
      <c r="X387" s="300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299"/>
      <c r="AM387" s="299"/>
      <c r="AN387" s="299"/>
      <c r="AO387" s="299"/>
      <c r="AP387" s="299"/>
      <c r="AQ387" s="299"/>
      <c r="AR387" s="299"/>
      <c r="AS387" s="299"/>
      <c r="AT387" s="299"/>
      <c r="AU387" s="299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300"/>
      <c r="W388" s="300"/>
      <c r="X388" s="300"/>
      <c r="Y388" s="299"/>
      <c r="Z388" s="299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299"/>
      <c r="AM388" s="299"/>
      <c r="AN388" s="299"/>
      <c r="AO388" s="299"/>
      <c r="AP388" s="299"/>
      <c r="AQ388" s="299"/>
      <c r="AR388" s="299"/>
      <c r="AS388" s="299"/>
      <c r="AT388" s="299"/>
      <c r="AU388" s="299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300"/>
      <c r="W389" s="300"/>
      <c r="X389" s="300"/>
      <c r="Y389" s="299"/>
      <c r="Z389" s="299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299"/>
      <c r="AM389" s="299"/>
      <c r="AN389" s="299"/>
      <c r="AO389" s="299"/>
      <c r="AP389" s="299"/>
      <c r="AQ389" s="299"/>
      <c r="AR389" s="299"/>
      <c r="AS389" s="299"/>
      <c r="AT389" s="299"/>
      <c r="AU389" s="299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300"/>
      <c r="W390" s="300"/>
      <c r="X390" s="300"/>
      <c r="Y390" s="299"/>
      <c r="Z390" s="299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299"/>
      <c r="AM390" s="299"/>
      <c r="AN390" s="299"/>
      <c r="AO390" s="299"/>
      <c r="AP390" s="299"/>
      <c r="AQ390" s="299"/>
      <c r="AR390" s="299"/>
      <c r="AS390" s="299"/>
      <c r="AT390" s="299"/>
      <c r="AU390" s="299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300"/>
      <c r="W391" s="300"/>
      <c r="X391" s="300"/>
      <c r="Y391" s="299"/>
      <c r="Z391" s="299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299"/>
      <c r="AM391" s="299"/>
      <c r="AN391" s="299"/>
      <c r="AO391" s="299"/>
      <c r="AP391" s="299"/>
      <c r="AQ391" s="299"/>
      <c r="AR391" s="299"/>
      <c r="AS391" s="299"/>
      <c r="AT391" s="299"/>
      <c r="AU391" s="299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300"/>
      <c r="W392" s="300"/>
      <c r="X392" s="300"/>
      <c r="Y392" s="299"/>
      <c r="Z392" s="299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299"/>
      <c r="AM392" s="299"/>
      <c r="AN392" s="299"/>
      <c r="AO392" s="299"/>
      <c r="AP392" s="299"/>
      <c r="AQ392" s="299"/>
      <c r="AR392" s="299"/>
      <c r="AS392" s="299"/>
      <c r="AT392" s="299"/>
      <c r="AU392" s="299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300"/>
      <c r="W393" s="300"/>
      <c r="X393" s="300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299"/>
      <c r="AM393" s="299"/>
      <c r="AN393" s="299"/>
      <c r="AO393" s="299"/>
      <c r="AP393" s="299"/>
      <c r="AQ393" s="299"/>
      <c r="AR393" s="299"/>
      <c r="AS393" s="299"/>
      <c r="AT393" s="299"/>
      <c r="AU393" s="299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300"/>
      <c r="W394" s="300"/>
      <c r="X394" s="300"/>
      <c r="Y394" s="299"/>
      <c r="Z394" s="299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299"/>
      <c r="AM394" s="299"/>
      <c r="AN394" s="299"/>
      <c r="AO394" s="299"/>
      <c r="AP394" s="299"/>
      <c r="AQ394" s="299"/>
      <c r="AR394" s="299"/>
      <c r="AS394" s="299"/>
      <c r="AT394" s="299"/>
      <c r="AU394" s="299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300"/>
      <c r="W395" s="300"/>
      <c r="X395" s="300"/>
      <c r="Y395" s="299"/>
      <c r="Z395" s="299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299"/>
      <c r="AM395" s="299"/>
      <c r="AN395" s="299"/>
      <c r="AO395" s="299"/>
      <c r="AP395" s="299"/>
      <c r="AQ395" s="299"/>
      <c r="AR395" s="299"/>
      <c r="AS395" s="299"/>
      <c r="AT395" s="299"/>
      <c r="AU395" s="299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300"/>
      <c r="W396" s="300"/>
      <c r="X396" s="300"/>
      <c r="Y396" s="299"/>
      <c r="Z396" s="299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299"/>
      <c r="AM396" s="299"/>
      <c r="AN396" s="299"/>
      <c r="AO396" s="299"/>
      <c r="AP396" s="299"/>
      <c r="AQ396" s="299"/>
      <c r="AR396" s="299"/>
      <c r="AS396" s="299"/>
      <c r="AT396" s="299"/>
      <c r="AU396" s="299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300"/>
      <c r="W397" s="300"/>
      <c r="X397" s="300"/>
      <c r="Y397" s="299"/>
      <c r="Z397" s="299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299"/>
      <c r="AM397" s="299"/>
      <c r="AN397" s="299"/>
      <c r="AO397" s="299"/>
      <c r="AP397" s="299"/>
      <c r="AQ397" s="299"/>
      <c r="AR397" s="299"/>
      <c r="AS397" s="299"/>
      <c r="AT397" s="299"/>
      <c r="AU397" s="299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300"/>
      <c r="W398" s="300"/>
      <c r="X398" s="300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299"/>
      <c r="AM398" s="299"/>
      <c r="AN398" s="299"/>
      <c r="AO398" s="299"/>
      <c r="AP398" s="299"/>
      <c r="AQ398" s="299"/>
      <c r="AR398" s="299"/>
      <c r="AS398" s="299"/>
      <c r="AT398" s="299"/>
      <c r="AU398" s="299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300"/>
      <c r="W399" s="300"/>
      <c r="X399" s="300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299"/>
      <c r="AM399" s="299"/>
      <c r="AN399" s="299"/>
      <c r="AO399" s="299"/>
      <c r="AP399" s="299"/>
      <c r="AQ399" s="299"/>
      <c r="AR399" s="299"/>
      <c r="AS399" s="299"/>
      <c r="AT399" s="299"/>
      <c r="AU399" s="299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300"/>
      <c r="W400" s="300"/>
      <c r="X400" s="300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299"/>
      <c r="AM400" s="299"/>
      <c r="AN400" s="299"/>
      <c r="AO400" s="299"/>
      <c r="AP400" s="299"/>
      <c r="AQ400" s="299"/>
      <c r="AR400" s="299"/>
      <c r="AS400" s="299"/>
      <c r="AT400" s="299"/>
      <c r="AU400" s="299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300"/>
      <c r="W401" s="300"/>
      <c r="X401" s="300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299"/>
      <c r="AM401" s="299"/>
      <c r="AN401" s="299"/>
      <c r="AO401" s="299"/>
      <c r="AP401" s="299"/>
      <c r="AQ401" s="299"/>
      <c r="AR401" s="299"/>
      <c r="AS401" s="299"/>
      <c r="AT401" s="299"/>
      <c r="AU401" s="299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300"/>
      <c r="W402" s="300"/>
      <c r="X402" s="300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299"/>
      <c r="AM402" s="299"/>
      <c r="AN402" s="299"/>
      <c r="AO402" s="299"/>
      <c r="AP402" s="299"/>
      <c r="AQ402" s="299"/>
      <c r="AR402" s="299"/>
      <c r="AS402" s="299"/>
      <c r="AT402" s="299"/>
      <c r="AU402" s="299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300"/>
      <c r="W403" s="300"/>
      <c r="X403" s="300"/>
      <c r="Y403" s="299"/>
      <c r="Z403" s="299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299"/>
      <c r="AM403" s="299"/>
      <c r="AN403" s="299"/>
      <c r="AO403" s="299"/>
      <c r="AP403" s="299"/>
      <c r="AQ403" s="299"/>
      <c r="AR403" s="299"/>
      <c r="AS403" s="299"/>
      <c r="AT403" s="299"/>
      <c r="AU403" s="299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300"/>
      <c r="W404" s="300"/>
      <c r="X404" s="300"/>
      <c r="Y404" s="299"/>
      <c r="Z404" s="299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299"/>
      <c r="AM404" s="299"/>
      <c r="AN404" s="299"/>
      <c r="AO404" s="299"/>
      <c r="AP404" s="299"/>
      <c r="AQ404" s="299"/>
      <c r="AR404" s="299"/>
      <c r="AS404" s="299"/>
      <c r="AT404" s="299"/>
      <c r="AU404" s="299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300"/>
      <c r="W405" s="300"/>
      <c r="X405" s="300"/>
      <c r="Y405" s="299"/>
      <c r="Z405" s="299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299"/>
      <c r="AM405" s="299"/>
      <c r="AN405" s="299"/>
      <c r="AO405" s="299"/>
      <c r="AP405" s="299"/>
      <c r="AQ405" s="299"/>
      <c r="AR405" s="299"/>
      <c r="AS405" s="299"/>
      <c r="AT405" s="299"/>
      <c r="AU405" s="299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300"/>
      <c r="W406" s="300"/>
      <c r="X406" s="300"/>
      <c r="Y406" s="299"/>
      <c r="Z406" s="299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299"/>
      <c r="AM406" s="299"/>
      <c r="AN406" s="299"/>
      <c r="AO406" s="299"/>
      <c r="AP406" s="299"/>
      <c r="AQ406" s="299"/>
      <c r="AR406" s="299"/>
      <c r="AS406" s="299"/>
      <c r="AT406" s="299"/>
      <c r="AU406" s="299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300"/>
      <c r="W407" s="300"/>
      <c r="X407" s="300"/>
      <c r="Y407" s="299"/>
      <c r="Z407" s="299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299"/>
      <c r="AM407" s="299"/>
      <c r="AN407" s="299"/>
      <c r="AO407" s="299"/>
      <c r="AP407" s="299"/>
      <c r="AQ407" s="299"/>
      <c r="AR407" s="299"/>
      <c r="AS407" s="299"/>
      <c r="AT407" s="299"/>
      <c r="AU407" s="299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300"/>
      <c r="W408" s="300"/>
      <c r="X408" s="300"/>
      <c r="Y408" s="299"/>
      <c r="Z408" s="299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299"/>
      <c r="AM408" s="299"/>
      <c r="AN408" s="299"/>
      <c r="AO408" s="299"/>
      <c r="AP408" s="299"/>
      <c r="AQ408" s="299"/>
      <c r="AR408" s="299"/>
      <c r="AS408" s="299"/>
      <c r="AT408" s="299"/>
      <c r="AU408" s="299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300"/>
      <c r="W409" s="300"/>
      <c r="X409" s="300"/>
      <c r="Y409" s="299"/>
      <c r="Z409" s="299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299"/>
      <c r="AM409" s="299"/>
      <c r="AN409" s="299"/>
      <c r="AO409" s="299"/>
      <c r="AP409" s="299"/>
      <c r="AQ409" s="299"/>
      <c r="AR409" s="299"/>
      <c r="AS409" s="299"/>
      <c r="AT409" s="299"/>
      <c r="AU409" s="299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300"/>
      <c r="W410" s="300"/>
      <c r="X410" s="300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299"/>
      <c r="AM410" s="299"/>
      <c r="AN410" s="299"/>
      <c r="AO410" s="299"/>
      <c r="AP410" s="299"/>
      <c r="AQ410" s="299"/>
      <c r="AR410" s="299"/>
      <c r="AS410" s="299"/>
      <c r="AT410" s="299"/>
      <c r="AU410" s="299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300"/>
      <c r="W411" s="300"/>
      <c r="X411" s="300"/>
      <c r="Y411" s="299"/>
      <c r="Z411" s="299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299"/>
      <c r="AM411" s="299"/>
      <c r="AN411" s="299"/>
      <c r="AO411" s="299"/>
      <c r="AP411" s="299"/>
      <c r="AQ411" s="299"/>
      <c r="AR411" s="299"/>
      <c r="AS411" s="299"/>
      <c r="AT411" s="299"/>
      <c r="AU411" s="299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300"/>
      <c r="W412" s="300"/>
      <c r="X412" s="300"/>
      <c r="Y412" s="299"/>
      <c r="Z412" s="299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299"/>
      <c r="AM412" s="299"/>
      <c r="AN412" s="299"/>
      <c r="AO412" s="299"/>
      <c r="AP412" s="299"/>
      <c r="AQ412" s="299"/>
      <c r="AR412" s="299"/>
      <c r="AS412" s="299"/>
      <c r="AT412" s="299"/>
      <c r="AU412" s="299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300"/>
      <c r="W413" s="300"/>
      <c r="X413" s="300"/>
      <c r="Y413" s="299"/>
      <c r="Z413" s="299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299"/>
      <c r="AM413" s="299"/>
      <c r="AN413" s="299"/>
      <c r="AO413" s="299"/>
      <c r="AP413" s="299"/>
      <c r="AQ413" s="299"/>
      <c r="AR413" s="299"/>
      <c r="AS413" s="299"/>
      <c r="AT413" s="299"/>
      <c r="AU413" s="299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300"/>
      <c r="W414" s="300"/>
      <c r="X414" s="300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299"/>
      <c r="AM414" s="299"/>
      <c r="AN414" s="299"/>
      <c r="AO414" s="299"/>
      <c r="AP414" s="299"/>
      <c r="AQ414" s="299"/>
      <c r="AR414" s="299"/>
      <c r="AS414" s="299"/>
      <c r="AT414" s="299"/>
      <c r="AU414" s="299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300"/>
      <c r="W415" s="300"/>
      <c r="X415" s="300"/>
      <c r="Y415" s="299"/>
      <c r="Z415" s="299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299"/>
      <c r="AM415" s="299"/>
      <c r="AN415" s="299"/>
      <c r="AO415" s="299"/>
      <c r="AP415" s="299"/>
      <c r="AQ415" s="299"/>
      <c r="AR415" s="299"/>
      <c r="AS415" s="299"/>
      <c r="AT415" s="299"/>
      <c r="AU415" s="299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300"/>
      <c r="W416" s="300"/>
      <c r="X416" s="300"/>
      <c r="Y416" s="299"/>
      <c r="Z416" s="299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299"/>
      <c r="AM416" s="299"/>
      <c r="AN416" s="299"/>
      <c r="AO416" s="299"/>
      <c r="AP416" s="299"/>
      <c r="AQ416" s="299"/>
      <c r="AR416" s="299"/>
      <c r="AS416" s="299"/>
      <c r="AT416" s="299"/>
      <c r="AU416" s="299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300"/>
      <c r="W417" s="300"/>
      <c r="X417" s="300"/>
      <c r="Y417" s="299"/>
      <c r="Z417" s="299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299"/>
      <c r="AM417" s="299"/>
      <c r="AN417" s="299"/>
      <c r="AO417" s="299"/>
      <c r="AP417" s="299"/>
      <c r="AQ417" s="299"/>
      <c r="AR417" s="299"/>
      <c r="AS417" s="299"/>
      <c r="AT417" s="299"/>
      <c r="AU417" s="299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300"/>
      <c r="W418" s="300"/>
      <c r="X418" s="300"/>
      <c r="Y418" s="299"/>
      <c r="Z418" s="299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299"/>
      <c r="AM418" s="299"/>
      <c r="AN418" s="299"/>
      <c r="AO418" s="299"/>
      <c r="AP418" s="299"/>
      <c r="AQ418" s="299"/>
      <c r="AR418" s="299"/>
      <c r="AS418" s="299"/>
      <c r="AT418" s="299"/>
      <c r="AU418" s="299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300"/>
      <c r="W419" s="300"/>
      <c r="X419" s="300"/>
      <c r="Y419" s="299"/>
      <c r="Z419" s="299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299"/>
      <c r="AM419" s="299"/>
      <c r="AN419" s="299"/>
      <c r="AO419" s="299"/>
      <c r="AP419" s="299"/>
      <c r="AQ419" s="299"/>
      <c r="AR419" s="299"/>
      <c r="AS419" s="299"/>
      <c r="AT419" s="299"/>
      <c r="AU419" s="299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300"/>
      <c r="W420" s="300"/>
      <c r="X420" s="300"/>
      <c r="Y420" s="299"/>
      <c r="Z420" s="299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299"/>
      <c r="AM420" s="299"/>
      <c r="AN420" s="299"/>
      <c r="AO420" s="299"/>
      <c r="AP420" s="299"/>
      <c r="AQ420" s="299"/>
      <c r="AR420" s="299"/>
      <c r="AS420" s="299"/>
      <c r="AT420" s="299"/>
      <c r="AU420" s="299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300"/>
      <c r="W421" s="300"/>
      <c r="X421" s="300"/>
      <c r="Y421" s="299"/>
      <c r="Z421" s="299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299"/>
      <c r="AM421" s="299"/>
      <c r="AN421" s="299"/>
      <c r="AO421" s="299"/>
      <c r="AP421" s="299"/>
      <c r="AQ421" s="299"/>
      <c r="AR421" s="299"/>
      <c r="AS421" s="299"/>
      <c r="AT421" s="299"/>
      <c r="AU421" s="299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300"/>
      <c r="W422" s="300"/>
      <c r="X422" s="300"/>
      <c r="Y422" s="299"/>
      <c r="Z422" s="299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299"/>
      <c r="AM422" s="299"/>
      <c r="AN422" s="299"/>
      <c r="AO422" s="299"/>
      <c r="AP422" s="299"/>
      <c r="AQ422" s="299"/>
      <c r="AR422" s="299"/>
      <c r="AS422" s="299"/>
      <c r="AT422" s="299"/>
      <c r="AU422" s="299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300"/>
      <c r="W423" s="300"/>
      <c r="X423" s="300"/>
      <c r="Y423" s="299"/>
      <c r="Z423" s="299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299"/>
      <c r="AM423" s="299"/>
      <c r="AN423" s="299"/>
      <c r="AO423" s="299"/>
      <c r="AP423" s="299"/>
      <c r="AQ423" s="299"/>
      <c r="AR423" s="299"/>
      <c r="AS423" s="299"/>
      <c r="AT423" s="299"/>
      <c r="AU423" s="299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300"/>
      <c r="W424" s="300"/>
      <c r="X424" s="300"/>
      <c r="Y424" s="299"/>
      <c r="Z424" s="299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299"/>
      <c r="AM424" s="299"/>
      <c r="AN424" s="299"/>
      <c r="AO424" s="299"/>
      <c r="AP424" s="299"/>
      <c r="AQ424" s="299"/>
      <c r="AR424" s="299"/>
      <c r="AS424" s="299"/>
      <c r="AT424" s="299"/>
      <c r="AU424" s="299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300"/>
      <c r="W425" s="300"/>
      <c r="X425" s="300"/>
      <c r="Y425" s="299"/>
      <c r="Z425" s="299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299"/>
      <c r="AM425" s="299"/>
      <c r="AN425" s="299"/>
      <c r="AO425" s="299"/>
      <c r="AP425" s="299"/>
      <c r="AQ425" s="299"/>
      <c r="AR425" s="299"/>
      <c r="AS425" s="299"/>
      <c r="AT425" s="299"/>
      <c r="AU425" s="299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300"/>
      <c r="W426" s="300"/>
      <c r="X426" s="300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299"/>
      <c r="AM426" s="299"/>
      <c r="AN426" s="299"/>
      <c r="AO426" s="299"/>
      <c r="AP426" s="299"/>
      <c r="AQ426" s="299"/>
      <c r="AR426" s="299"/>
      <c r="AS426" s="299"/>
      <c r="AT426" s="299"/>
      <c r="AU426" s="299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300"/>
      <c r="W427" s="300"/>
      <c r="X427" s="300"/>
      <c r="Y427" s="299"/>
      <c r="Z427" s="299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299"/>
      <c r="AM427" s="299"/>
      <c r="AN427" s="299"/>
      <c r="AO427" s="299"/>
      <c r="AP427" s="299"/>
      <c r="AQ427" s="299"/>
      <c r="AR427" s="299"/>
      <c r="AS427" s="299"/>
      <c r="AT427" s="299"/>
      <c r="AU427" s="299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300"/>
      <c r="W428" s="300"/>
      <c r="X428" s="300"/>
      <c r="Y428" s="299"/>
      <c r="Z428" s="299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299"/>
      <c r="AM428" s="299"/>
      <c r="AN428" s="299"/>
      <c r="AO428" s="299"/>
      <c r="AP428" s="299"/>
      <c r="AQ428" s="299"/>
      <c r="AR428" s="299"/>
      <c r="AS428" s="299"/>
      <c r="AT428" s="299"/>
      <c r="AU428" s="299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300"/>
      <c r="W429" s="300"/>
      <c r="X429" s="300"/>
      <c r="Y429" s="299"/>
      <c r="Z429" s="299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299"/>
      <c r="AM429" s="299"/>
      <c r="AN429" s="299"/>
      <c r="AO429" s="299"/>
      <c r="AP429" s="299"/>
      <c r="AQ429" s="299"/>
      <c r="AR429" s="299"/>
      <c r="AS429" s="299"/>
      <c r="AT429" s="299"/>
      <c r="AU429" s="299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300"/>
      <c r="W430" s="300"/>
      <c r="X430" s="300"/>
      <c r="Y430" s="299"/>
      <c r="Z430" s="299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299"/>
      <c r="AM430" s="299"/>
      <c r="AN430" s="299"/>
      <c r="AO430" s="299"/>
      <c r="AP430" s="299"/>
      <c r="AQ430" s="299"/>
      <c r="AR430" s="299"/>
      <c r="AS430" s="299"/>
      <c r="AT430" s="299"/>
      <c r="AU430" s="299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300"/>
      <c r="W431" s="300"/>
      <c r="X431" s="300"/>
      <c r="Y431" s="299"/>
      <c r="Z431" s="299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299"/>
      <c r="AM431" s="299"/>
      <c r="AN431" s="299"/>
      <c r="AO431" s="299"/>
      <c r="AP431" s="299"/>
      <c r="AQ431" s="299"/>
      <c r="AR431" s="299"/>
      <c r="AS431" s="299"/>
      <c r="AT431" s="299"/>
      <c r="AU431" s="299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300"/>
      <c r="W432" s="300"/>
      <c r="X432" s="300"/>
      <c r="Y432" s="299"/>
      <c r="Z432" s="299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299"/>
      <c r="AM432" s="299"/>
      <c r="AN432" s="299"/>
      <c r="AO432" s="299"/>
      <c r="AP432" s="299"/>
      <c r="AQ432" s="299"/>
      <c r="AR432" s="299"/>
      <c r="AS432" s="299"/>
      <c r="AT432" s="299"/>
      <c r="AU432" s="299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300"/>
      <c r="W433" s="300"/>
      <c r="X433" s="300"/>
      <c r="Y433" s="299"/>
      <c r="Z433" s="299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299"/>
      <c r="AM433" s="299"/>
      <c r="AN433" s="299"/>
      <c r="AO433" s="299"/>
      <c r="AP433" s="299"/>
      <c r="AQ433" s="299"/>
      <c r="AR433" s="299"/>
      <c r="AS433" s="299"/>
      <c r="AT433" s="299"/>
      <c r="AU433" s="299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300"/>
      <c r="W434" s="300"/>
      <c r="X434" s="300"/>
      <c r="Y434" s="299"/>
      <c r="Z434" s="299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299"/>
      <c r="AM434" s="299"/>
      <c r="AN434" s="299"/>
      <c r="AO434" s="299"/>
      <c r="AP434" s="299"/>
      <c r="AQ434" s="299"/>
      <c r="AR434" s="299"/>
      <c r="AS434" s="299"/>
      <c r="AT434" s="299"/>
      <c r="AU434" s="299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300"/>
      <c r="W435" s="300"/>
      <c r="X435" s="300"/>
      <c r="Y435" s="299"/>
      <c r="Z435" s="299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299"/>
      <c r="AM435" s="299"/>
      <c r="AN435" s="299"/>
      <c r="AO435" s="299"/>
      <c r="AP435" s="299"/>
      <c r="AQ435" s="299"/>
      <c r="AR435" s="299"/>
      <c r="AS435" s="299"/>
      <c r="AT435" s="299"/>
      <c r="AU435" s="299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300"/>
      <c r="W436" s="300"/>
      <c r="X436" s="300"/>
      <c r="Y436" s="299"/>
      <c r="Z436" s="299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299"/>
      <c r="AM436" s="299"/>
      <c r="AN436" s="299"/>
      <c r="AO436" s="299"/>
      <c r="AP436" s="299"/>
      <c r="AQ436" s="299"/>
      <c r="AR436" s="299"/>
      <c r="AS436" s="299"/>
      <c r="AT436" s="299"/>
      <c r="AU436" s="299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300"/>
      <c r="W437" s="300"/>
      <c r="X437" s="300"/>
      <c r="Y437" s="299"/>
      <c r="Z437" s="299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299"/>
      <c r="AM437" s="299"/>
      <c r="AN437" s="299"/>
      <c r="AO437" s="299"/>
      <c r="AP437" s="299"/>
      <c r="AQ437" s="299"/>
      <c r="AR437" s="299"/>
      <c r="AS437" s="299"/>
      <c r="AT437" s="299"/>
      <c r="AU437" s="299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300"/>
      <c r="W438" s="300"/>
      <c r="X438" s="300"/>
      <c r="Y438" s="299"/>
      <c r="Z438" s="299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299"/>
      <c r="AM438" s="299"/>
      <c r="AN438" s="299"/>
      <c r="AO438" s="299"/>
      <c r="AP438" s="299"/>
      <c r="AQ438" s="299"/>
      <c r="AR438" s="299"/>
      <c r="AS438" s="299"/>
      <c r="AT438" s="299"/>
      <c r="AU438" s="299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300"/>
      <c r="W439" s="300"/>
      <c r="X439" s="300"/>
      <c r="Y439" s="299"/>
      <c r="Z439" s="299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299"/>
      <c r="AM439" s="299"/>
      <c r="AN439" s="299"/>
      <c r="AO439" s="299"/>
      <c r="AP439" s="299"/>
      <c r="AQ439" s="299"/>
      <c r="AR439" s="299"/>
      <c r="AS439" s="299"/>
      <c r="AT439" s="299"/>
      <c r="AU439" s="299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300"/>
      <c r="W440" s="300"/>
      <c r="X440" s="300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299"/>
      <c r="AM440" s="299"/>
      <c r="AN440" s="299"/>
      <c r="AO440" s="299"/>
      <c r="AP440" s="299"/>
      <c r="AQ440" s="299"/>
      <c r="AR440" s="299"/>
      <c r="AS440" s="299"/>
      <c r="AT440" s="299"/>
      <c r="AU440" s="299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300"/>
      <c r="W441" s="300"/>
      <c r="X441" s="300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299"/>
      <c r="AM441" s="299"/>
      <c r="AN441" s="299"/>
      <c r="AO441" s="299"/>
      <c r="AP441" s="299"/>
      <c r="AQ441" s="299"/>
      <c r="AR441" s="299"/>
      <c r="AS441" s="299"/>
      <c r="AT441" s="299"/>
      <c r="AU441" s="299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300"/>
      <c r="W442" s="300"/>
      <c r="X442" s="300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299"/>
      <c r="AM442" s="299"/>
      <c r="AN442" s="299"/>
      <c r="AO442" s="299"/>
      <c r="AP442" s="299"/>
      <c r="AQ442" s="299"/>
      <c r="AR442" s="299"/>
      <c r="AS442" s="299"/>
      <c r="AT442" s="299"/>
      <c r="AU442" s="299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300"/>
      <c r="W443" s="300"/>
      <c r="X443" s="300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299"/>
      <c r="AM443" s="299"/>
      <c r="AN443" s="299"/>
      <c r="AO443" s="299"/>
      <c r="AP443" s="299"/>
      <c r="AQ443" s="299"/>
      <c r="AR443" s="299"/>
      <c r="AS443" s="299"/>
      <c r="AT443" s="299"/>
      <c r="AU443" s="299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300"/>
      <c r="W444" s="300"/>
      <c r="X444" s="300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299"/>
      <c r="AM444" s="299"/>
      <c r="AN444" s="299"/>
      <c r="AO444" s="299"/>
      <c r="AP444" s="299"/>
      <c r="AQ444" s="299"/>
      <c r="AR444" s="299"/>
      <c r="AS444" s="299"/>
      <c r="AT444" s="299"/>
      <c r="AU444" s="299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300"/>
      <c r="W445" s="300"/>
      <c r="X445" s="300"/>
      <c r="Y445" s="299"/>
      <c r="Z445" s="299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299"/>
      <c r="AM445" s="299"/>
      <c r="AN445" s="299"/>
      <c r="AO445" s="299"/>
      <c r="AP445" s="299"/>
      <c r="AQ445" s="299"/>
      <c r="AR445" s="299"/>
      <c r="AS445" s="299"/>
      <c r="AT445" s="299"/>
      <c r="AU445" s="299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300"/>
      <c r="W446" s="300"/>
      <c r="X446" s="300"/>
      <c r="Y446" s="299"/>
      <c r="Z446" s="299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299"/>
      <c r="AM446" s="299"/>
      <c r="AN446" s="299"/>
      <c r="AO446" s="299"/>
      <c r="AP446" s="299"/>
      <c r="AQ446" s="299"/>
      <c r="AR446" s="299"/>
      <c r="AS446" s="299"/>
      <c r="AT446" s="299"/>
      <c r="AU446" s="299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300"/>
      <c r="W447" s="300"/>
      <c r="X447" s="300"/>
      <c r="Y447" s="299"/>
      <c r="Z447" s="299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299"/>
      <c r="AM447" s="299"/>
      <c r="AN447" s="299"/>
      <c r="AO447" s="299"/>
      <c r="AP447" s="299"/>
      <c r="AQ447" s="299"/>
      <c r="AR447" s="299"/>
      <c r="AS447" s="299"/>
      <c r="AT447" s="299"/>
      <c r="AU447" s="299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300"/>
      <c r="W448" s="300"/>
      <c r="X448" s="300"/>
      <c r="Y448" s="299"/>
      <c r="Z448" s="299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299"/>
      <c r="AM448" s="299"/>
      <c r="AN448" s="299"/>
      <c r="AO448" s="299"/>
      <c r="AP448" s="299"/>
      <c r="AQ448" s="299"/>
      <c r="AR448" s="299"/>
      <c r="AS448" s="299"/>
      <c r="AT448" s="299"/>
      <c r="AU448" s="299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300"/>
      <c r="W449" s="300"/>
      <c r="X449" s="300"/>
      <c r="Y449" s="299"/>
      <c r="Z449" s="299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299"/>
      <c r="AM449" s="299"/>
      <c r="AN449" s="299"/>
      <c r="AO449" s="299"/>
      <c r="AP449" s="299"/>
      <c r="AQ449" s="299"/>
      <c r="AR449" s="299"/>
      <c r="AS449" s="299"/>
      <c r="AT449" s="299"/>
      <c r="AU449" s="299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300"/>
      <c r="W450" s="300"/>
      <c r="X450" s="300"/>
      <c r="Y450" s="299"/>
      <c r="Z450" s="299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299"/>
      <c r="AM450" s="299"/>
      <c r="AN450" s="299"/>
      <c r="AO450" s="299"/>
      <c r="AP450" s="299"/>
      <c r="AQ450" s="299"/>
      <c r="AR450" s="299"/>
      <c r="AS450" s="299"/>
      <c r="AT450" s="299"/>
      <c r="AU450" s="299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300"/>
      <c r="W451" s="300"/>
      <c r="X451" s="300"/>
      <c r="Y451" s="299"/>
      <c r="Z451" s="299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299"/>
      <c r="AM451" s="299"/>
      <c r="AN451" s="299"/>
      <c r="AO451" s="299"/>
      <c r="AP451" s="299"/>
      <c r="AQ451" s="299"/>
      <c r="AR451" s="299"/>
      <c r="AS451" s="299"/>
      <c r="AT451" s="299"/>
      <c r="AU451" s="299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300"/>
      <c r="W452" s="300"/>
      <c r="X452" s="300"/>
      <c r="Y452" s="299"/>
      <c r="Z452" s="299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299"/>
      <c r="AM452" s="299"/>
      <c r="AN452" s="299"/>
      <c r="AO452" s="299"/>
      <c r="AP452" s="299"/>
      <c r="AQ452" s="299"/>
      <c r="AR452" s="299"/>
      <c r="AS452" s="299"/>
      <c r="AT452" s="299"/>
      <c r="AU452" s="299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300"/>
      <c r="W453" s="300"/>
      <c r="X453" s="300"/>
      <c r="Y453" s="299"/>
      <c r="Z453" s="299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299"/>
      <c r="AM453" s="299"/>
      <c r="AN453" s="299"/>
      <c r="AO453" s="299"/>
      <c r="AP453" s="299"/>
      <c r="AQ453" s="299"/>
      <c r="AR453" s="299"/>
      <c r="AS453" s="299"/>
      <c r="AT453" s="299"/>
      <c r="AU453" s="299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300"/>
      <c r="W454" s="300"/>
      <c r="X454" s="300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299"/>
      <c r="AM454" s="299"/>
      <c r="AN454" s="299"/>
      <c r="AO454" s="299"/>
      <c r="AP454" s="299"/>
      <c r="AQ454" s="299"/>
      <c r="AR454" s="299"/>
      <c r="AS454" s="299"/>
      <c r="AT454" s="299"/>
      <c r="AU454" s="299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300"/>
      <c r="W455" s="300"/>
      <c r="X455" s="300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299"/>
      <c r="AM455" s="299"/>
      <c r="AN455" s="299"/>
      <c r="AO455" s="299"/>
      <c r="AP455" s="299"/>
      <c r="AQ455" s="299"/>
      <c r="AR455" s="299"/>
      <c r="AS455" s="299"/>
      <c r="AT455" s="299"/>
      <c r="AU455" s="299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300"/>
      <c r="W456" s="300"/>
      <c r="X456" s="300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299"/>
      <c r="AM456" s="299"/>
      <c r="AN456" s="299"/>
      <c r="AO456" s="299"/>
      <c r="AP456" s="299"/>
      <c r="AQ456" s="299"/>
      <c r="AR456" s="299"/>
      <c r="AS456" s="299"/>
      <c r="AT456" s="299"/>
      <c r="AU456" s="299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300"/>
      <c r="W457" s="300"/>
      <c r="X457" s="300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299"/>
      <c r="AM457" s="299"/>
      <c r="AN457" s="299"/>
      <c r="AO457" s="299"/>
      <c r="AP457" s="299"/>
      <c r="AQ457" s="299"/>
      <c r="AR457" s="299"/>
      <c r="AS457" s="299"/>
      <c r="AT457" s="299"/>
      <c r="AU457" s="299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300"/>
      <c r="W458" s="300"/>
      <c r="X458" s="300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299"/>
      <c r="AM458" s="299"/>
      <c r="AN458" s="299"/>
      <c r="AO458" s="299"/>
      <c r="AP458" s="299"/>
      <c r="AQ458" s="299"/>
      <c r="AR458" s="299"/>
      <c r="AS458" s="299"/>
      <c r="AT458" s="299"/>
      <c r="AU458" s="299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300"/>
      <c r="W459" s="300"/>
      <c r="X459" s="300"/>
      <c r="Y459" s="299"/>
      <c r="Z459" s="299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299"/>
      <c r="AM459" s="299"/>
      <c r="AN459" s="299"/>
      <c r="AO459" s="299"/>
      <c r="AP459" s="299"/>
      <c r="AQ459" s="299"/>
      <c r="AR459" s="299"/>
      <c r="AS459" s="299"/>
      <c r="AT459" s="299"/>
      <c r="AU459" s="299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300"/>
      <c r="W460" s="300"/>
      <c r="X460" s="300"/>
      <c r="Y460" s="299"/>
      <c r="Z460" s="299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299"/>
      <c r="AM460" s="299"/>
      <c r="AN460" s="299"/>
      <c r="AO460" s="299"/>
      <c r="AP460" s="299"/>
      <c r="AQ460" s="299"/>
      <c r="AR460" s="299"/>
      <c r="AS460" s="299"/>
      <c r="AT460" s="299"/>
      <c r="AU460" s="299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300"/>
      <c r="W461" s="300"/>
      <c r="X461" s="300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299"/>
      <c r="AM461" s="299"/>
      <c r="AN461" s="299"/>
      <c r="AO461" s="299"/>
      <c r="AP461" s="299"/>
      <c r="AQ461" s="299"/>
      <c r="AR461" s="299"/>
      <c r="AS461" s="299"/>
      <c r="AT461" s="299"/>
      <c r="AU461" s="299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300"/>
      <c r="W462" s="300"/>
      <c r="X462" s="300"/>
      <c r="Y462" s="299"/>
      <c r="Z462" s="299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299"/>
      <c r="AM462" s="299"/>
      <c r="AN462" s="299"/>
      <c r="AO462" s="299"/>
      <c r="AP462" s="299"/>
      <c r="AQ462" s="299"/>
      <c r="AR462" s="299"/>
      <c r="AS462" s="299"/>
      <c r="AT462" s="299"/>
      <c r="AU462" s="299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300"/>
      <c r="W463" s="300"/>
      <c r="X463" s="300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299"/>
      <c r="AM463" s="299"/>
      <c r="AN463" s="299"/>
      <c r="AO463" s="299"/>
      <c r="AP463" s="299"/>
      <c r="AQ463" s="299"/>
      <c r="AR463" s="299"/>
      <c r="AS463" s="299"/>
      <c r="AT463" s="299"/>
      <c r="AU463" s="299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300"/>
      <c r="W464" s="300"/>
      <c r="X464" s="300"/>
      <c r="Y464" s="299"/>
      <c r="Z464" s="299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299"/>
      <c r="AM464" s="299"/>
      <c r="AN464" s="299"/>
      <c r="AO464" s="299"/>
      <c r="AP464" s="299"/>
      <c r="AQ464" s="299"/>
      <c r="AR464" s="299"/>
      <c r="AS464" s="299"/>
      <c r="AT464" s="299"/>
      <c r="AU464" s="299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300"/>
      <c r="W465" s="300"/>
      <c r="X465" s="300"/>
      <c r="Y465" s="299"/>
      <c r="Z465" s="299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299"/>
      <c r="AM465" s="299"/>
      <c r="AN465" s="299"/>
      <c r="AO465" s="299"/>
      <c r="AP465" s="299"/>
      <c r="AQ465" s="299"/>
      <c r="AR465" s="299"/>
      <c r="AS465" s="299"/>
      <c r="AT465" s="299"/>
      <c r="AU465" s="299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300"/>
      <c r="W466" s="300"/>
      <c r="X466" s="300"/>
      <c r="Y466" s="299"/>
      <c r="Z466" s="299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299"/>
      <c r="AM466" s="299"/>
      <c r="AN466" s="299"/>
      <c r="AO466" s="299"/>
      <c r="AP466" s="299"/>
      <c r="AQ466" s="299"/>
      <c r="AR466" s="299"/>
      <c r="AS466" s="299"/>
      <c r="AT466" s="299"/>
      <c r="AU466" s="299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300"/>
      <c r="W467" s="300"/>
      <c r="X467" s="300"/>
      <c r="Y467" s="299"/>
      <c r="Z467" s="299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299"/>
      <c r="AM467" s="299"/>
      <c r="AN467" s="299"/>
      <c r="AO467" s="299"/>
      <c r="AP467" s="299"/>
      <c r="AQ467" s="299"/>
      <c r="AR467" s="299"/>
      <c r="AS467" s="299"/>
      <c r="AT467" s="299"/>
      <c r="AU467" s="299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300"/>
      <c r="W468" s="300"/>
      <c r="X468" s="300"/>
      <c r="Y468" s="299"/>
      <c r="Z468" s="299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299"/>
      <c r="AM468" s="299"/>
      <c r="AN468" s="299"/>
      <c r="AO468" s="299"/>
      <c r="AP468" s="299"/>
      <c r="AQ468" s="299"/>
      <c r="AR468" s="299"/>
      <c r="AS468" s="299"/>
      <c r="AT468" s="299"/>
      <c r="AU468" s="299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300"/>
      <c r="W469" s="300"/>
      <c r="X469" s="300"/>
      <c r="Y469" s="299"/>
      <c r="Z469" s="299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299"/>
      <c r="AM469" s="299"/>
      <c r="AN469" s="299"/>
      <c r="AO469" s="299"/>
      <c r="AP469" s="299"/>
      <c r="AQ469" s="299"/>
      <c r="AR469" s="299"/>
      <c r="AS469" s="299"/>
      <c r="AT469" s="299"/>
      <c r="AU469" s="299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300"/>
      <c r="W470" s="300"/>
      <c r="X470" s="300"/>
      <c r="Y470" s="299"/>
      <c r="Z470" s="299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299"/>
      <c r="AM470" s="299"/>
      <c r="AN470" s="299"/>
      <c r="AO470" s="299"/>
      <c r="AP470" s="299"/>
      <c r="AQ470" s="299"/>
      <c r="AR470" s="299"/>
      <c r="AS470" s="299"/>
      <c r="AT470" s="299"/>
      <c r="AU470" s="299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300"/>
      <c r="W471" s="300"/>
      <c r="X471" s="300"/>
      <c r="Y471" s="299"/>
      <c r="Z471" s="299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299"/>
      <c r="AM471" s="299"/>
      <c r="AN471" s="299"/>
      <c r="AO471" s="299"/>
      <c r="AP471" s="299"/>
      <c r="AQ471" s="299"/>
      <c r="AR471" s="299"/>
      <c r="AS471" s="299"/>
      <c r="AT471" s="299"/>
      <c r="AU471" s="299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300"/>
      <c r="W472" s="300"/>
      <c r="X472" s="300"/>
      <c r="Y472" s="299"/>
      <c r="Z472" s="299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299"/>
      <c r="AM472" s="299"/>
      <c r="AN472" s="299"/>
      <c r="AO472" s="299"/>
      <c r="AP472" s="299"/>
      <c r="AQ472" s="299"/>
      <c r="AR472" s="299"/>
      <c r="AS472" s="299"/>
      <c r="AT472" s="299"/>
      <c r="AU472" s="299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300"/>
      <c r="W473" s="300"/>
      <c r="X473" s="300"/>
      <c r="Y473" s="299"/>
      <c r="Z473" s="299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299"/>
      <c r="AM473" s="299"/>
      <c r="AN473" s="299"/>
      <c r="AO473" s="299"/>
      <c r="AP473" s="299"/>
      <c r="AQ473" s="299"/>
      <c r="AR473" s="299"/>
      <c r="AS473" s="299"/>
      <c r="AT473" s="299"/>
      <c r="AU473" s="299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300"/>
      <c r="W474" s="300"/>
      <c r="X474" s="300"/>
      <c r="Y474" s="299"/>
      <c r="Z474" s="299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299"/>
      <c r="AM474" s="299"/>
      <c r="AN474" s="299"/>
      <c r="AO474" s="299"/>
      <c r="AP474" s="299"/>
      <c r="AQ474" s="299"/>
      <c r="AR474" s="299"/>
      <c r="AS474" s="299"/>
      <c r="AT474" s="299"/>
      <c r="AU474" s="299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300"/>
      <c r="W475" s="300"/>
      <c r="X475" s="300"/>
      <c r="Y475" s="299"/>
      <c r="Z475" s="299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299"/>
      <c r="AM475" s="299"/>
      <c r="AN475" s="299"/>
      <c r="AO475" s="299"/>
      <c r="AP475" s="299"/>
      <c r="AQ475" s="299"/>
      <c r="AR475" s="299"/>
      <c r="AS475" s="299"/>
      <c r="AT475" s="299"/>
      <c r="AU475" s="299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300"/>
      <c r="W476" s="300"/>
      <c r="X476" s="300"/>
      <c r="Y476" s="299"/>
      <c r="Z476" s="299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299"/>
      <c r="AM476" s="299"/>
      <c r="AN476" s="299"/>
      <c r="AO476" s="299"/>
      <c r="AP476" s="299"/>
      <c r="AQ476" s="299"/>
      <c r="AR476" s="299"/>
      <c r="AS476" s="299"/>
      <c r="AT476" s="299"/>
      <c r="AU476" s="299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300"/>
      <c r="W477" s="300"/>
      <c r="X477" s="300"/>
      <c r="Y477" s="299"/>
      <c r="Z477" s="299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299"/>
      <c r="AM477" s="299"/>
      <c r="AN477" s="299"/>
      <c r="AO477" s="299"/>
      <c r="AP477" s="299"/>
      <c r="AQ477" s="299"/>
      <c r="AR477" s="299"/>
      <c r="AS477" s="299"/>
      <c r="AT477" s="299"/>
      <c r="AU477" s="299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300"/>
      <c r="W478" s="300"/>
      <c r="X478" s="300"/>
      <c r="Y478" s="299"/>
      <c r="Z478" s="299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299"/>
      <c r="AM478" s="299"/>
      <c r="AN478" s="299"/>
      <c r="AO478" s="299"/>
      <c r="AP478" s="299"/>
      <c r="AQ478" s="299"/>
      <c r="AR478" s="299"/>
      <c r="AS478" s="299"/>
      <c r="AT478" s="299"/>
      <c r="AU478" s="299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300"/>
      <c r="W479" s="300"/>
      <c r="X479" s="300"/>
      <c r="Y479" s="299"/>
      <c r="Z479" s="299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299"/>
      <c r="AM479" s="299"/>
      <c r="AN479" s="299"/>
      <c r="AO479" s="299"/>
      <c r="AP479" s="299"/>
      <c r="AQ479" s="299"/>
      <c r="AR479" s="299"/>
      <c r="AS479" s="299"/>
      <c r="AT479" s="299"/>
      <c r="AU479" s="299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300"/>
      <c r="W480" s="300"/>
      <c r="X480" s="300"/>
      <c r="Y480" s="299"/>
      <c r="Z480" s="299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299"/>
      <c r="AM480" s="299"/>
      <c r="AN480" s="299"/>
      <c r="AO480" s="299"/>
      <c r="AP480" s="299"/>
      <c r="AQ480" s="299"/>
      <c r="AR480" s="299"/>
      <c r="AS480" s="299"/>
      <c r="AT480" s="299"/>
      <c r="AU480" s="299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300"/>
      <c r="W481" s="300"/>
      <c r="X481" s="300"/>
      <c r="Y481" s="299"/>
      <c r="Z481" s="299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299"/>
      <c r="AM481" s="299"/>
      <c r="AN481" s="299"/>
      <c r="AO481" s="299"/>
      <c r="AP481" s="299"/>
      <c r="AQ481" s="299"/>
      <c r="AR481" s="299"/>
      <c r="AS481" s="299"/>
      <c r="AT481" s="299"/>
      <c r="AU481" s="299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300"/>
      <c r="W482" s="300"/>
      <c r="X482" s="300"/>
      <c r="Y482" s="299"/>
      <c r="Z482" s="299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299"/>
      <c r="AM482" s="299"/>
      <c r="AN482" s="299"/>
      <c r="AO482" s="299"/>
      <c r="AP482" s="299"/>
      <c r="AQ482" s="299"/>
      <c r="AR482" s="299"/>
      <c r="AS482" s="299"/>
      <c r="AT482" s="299"/>
      <c r="AU482" s="299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300"/>
      <c r="W483" s="300"/>
      <c r="X483" s="300"/>
      <c r="Y483" s="299"/>
      <c r="Z483" s="299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299"/>
      <c r="AM483" s="299"/>
      <c r="AN483" s="299"/>
      <c r="AO483" s="299"/>
      <c r="AP483" s="299"/>
      <c r="AQ483" s="299"/>
      <c r="AR483" s="299"/>
      <c r="AS483" s="299"/>
      <c r="AT483" s="299"/>
      <c r="AU483" s="299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300"/>
      <c r="W484" s="300"/>
      <c r="X484" s="300"/>
      <c r="Y484" s="299"/>
      <c r="Z484" s="299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299"/>
      <c r="AM484" s="299"/>
      <c r="AN484" s="299"/>
      <c r="AO484" s="299"/>
      <c r="AP484" s="299"/>
      <c r="AQ484" s="299"/>
      <c r="AR484" s="299"/>
      <c r="AS484" s="299"/>
      <c r="AT484" s="299"/>
      <c r="AU484" s="299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300"/>
      <c r="W485" s="300"/>
      <c r="X485" s="300"/>
      <c r="Y485" s="299"/>
      <c r="Z485" s="299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299"/>
      <c r="AM485" s="299"/>
      <c r="AN485" s="299"/>
      <c r="AO485" s="299"/>
      <c r="AP485" s="299"/>
      <c r="AQ485" s="299"/>
      <c r="AR485" s="299"/>
      <c r="AS485" s="299"/>
      <c r="AT485" s="299"/>
      <c r="AU485" s="299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300"/>
      <c r="W486" s="300"/>
      <c r="X486" s="300"/>
      <c r="Y486" s="299"/>
      <c r="Z486" s="299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299"/>
      <c r="AM486" s="299"/>
      <c r="AN486" s="299"/>
      <c r="AO486" s="299"/>
      <c r="AP486" s="299"/>
      <c r="AQ486" s="299"/>
      <c r="AR486" s="299"/>
      <c r="AS486" s="299"/>
      <c r="AT486" s="299"/>
      <c r="AU486" s="299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300"/>
      <c r="W487" s="300"/>
      <c r="X487" s="300"/>
      <c r="Y487" s="299"/>
      <c r="Z487" s="299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299"/>
      <c r="AM487" s="299"/>
      <c r="AN487" s="299"/>
      <c r="AO487" s="299"/>
      <c r="AP487" s="299"/>
      <c r="AQ487" s="299"/>
      <c r="AR487" s="299"/>
      <c r="AS487" s="299"/>
      <c r="AT487" s="299"/>
      <c r="AU487" s="299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300"/>
      <c r="W488" s="300"/>
      <c r="X488" s="300"/>
      <c r="Y488" s="299"/>
      <c r="Z488" s="299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299"/>
      <c r="AM488" s="299"/>
      <c r="AN488" s="299"/>
      <c r="AO488" s="299"/>
      <c r="AP488" s="299"/>
      <c r="AQ488" s="299"/>
      <c r="AR488" s="299"/>
      <c r="AS488" s="299"/>
      <c r="AT488" s="299"/>
      <c r="AU488" s="299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300"/>
      <c r="W489" s="300"/>
      <c r="X489" s="300"/>
      <c r="Y489" s="299"/>
      <c r="Z489" s="299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299"/>
      <c r="AM489" s="299"/>
      <c r="AN489" s="299"/>
      <c r="AO489" s="299"/>
      <c r="AP489" s="299"/>
      <c r="AQ489" s="299"/>
      <c r="AR489" s="299"/>
      <c r="AS489" s="299"/>
      <c r="AT489" s="299"/>
      <c r="AU489" s="299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300"/>
      <c r="W490" s="300"/>
      <c r="X490" s="300"/>
      <c r="Y490" s="299"/>
      <c r="Z490" s="299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299"/>
      <c r="AM490" s="299"/>
      <c r="AN490" s="299"/>
      <c r="AO490" s="299"/>
      <c r="AP490" s="299"/>
      <c r="AQ490" s="299"/>
      <c r="AR490" s="299"/>
      <c r="AS490" s="299"/>
      <c r="AT490" s="299"/>
      <c r="AU490" s="299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300"/>
      <c r="W491" s="300"/>
      <c r="X491" s="300"/>
      <c r="Y491" s="299"/>
      <c r="Z491" s="299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299"/>
      <c r="AM491" s="299"/>
      <c r="AN491" s="299"/>
      <c r="AO491" s="299"/>
      <c r="AP491" s="299"/>
      <c r="AQ491" s="299"/>
      <c r="AR491" s="299"/>
      <c r="AS491" s="299"/>
      <c r="AT491" s="299"/>
      <c r="AU491" s="299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300"/>
      <c r="W492" s="300"/>
      <c r="X492" s="300"/>
      <c r="Y492" s="299"/>
      <c r="Z492" s="299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299"/>
      <c r="AM492" s="299"/>
      <c r="AN492" s="299"/>
      <c r="AO492" s="299"/>
      <c r="AP492" s="299"/>
      <c r="AQ492" s="299"/>
      <c r="AR492" s="299"/>
      <c r="AS492" s="299"/>
      <c r="AT492" s="299"/>
      <c r="AU492" s="299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300"/>
      <c r="W493" s="300"/>
      <c r="X493" s="300"/>
      <c r="Y493" s="299"/>
      <c r="Z493" s="299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299"/>
      <c r="AM493" s="299"/>
      <c r="AN493" s="299"/>
      <c r="AO493" s="299"/>
      <c r="AP493" s="299"/>
      <c r="AQ493" s="299"/>
      <c r="AR493" s="299"/>
      <c r="AS493" s="299"/>
      <c r="AT493" s="299"/>
      <c r="AU493" s="299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300"/>
      <c r="W494" s="300"/>
      <c r="X494" s="300"/>
      <c r="Y494" s="299"/>
      <c r="Z494" s="299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299"/>
      <c r="AM494" s="299"/>
      <c r="AN494" s="299"/>
      <c r="AO494" s="299"/>
      <c r="AP494" s="299"/>
      <c r="AQ494" s="299"/>
      <c r="AR494" s="299"/>
      <c r="AS494" s="299"/>
      <c r="AT494" s="299"/>
      <c r="AU494" s="299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300"/>
      <c r="W495" s="300"/>
      <c r="X495" s="300"/>
      <c r="Y495" s="299"/>
      <c r="Z495" s="299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299"/>
      <c r="AM495" s="299"/>
      <c r="AN495" s="299"/>
      <c r="AO495" s="299"/>
      <c r="AP495" s="299"/>
      <c r="AQ495" s="299"/>
      <c r="AR495" s="299"/>
      <c r="AS495" s="299"/>
      <c r="AT495" s="299"/>
      <c r="AU495" s="299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300"/>
      <c r="W496" s="300"/>
      <c r="X496" s="300"/>
      <c r="Y496" s="299"/>
      <c r="Z496" s="299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299"/>
      <c r="AM496" s="299"/>
      <c r="AN496" s="299"/>
      <c r="AO496" s="299"/>
      <c r="AP496" s="299"/>
      <c r="AQ496" s="299"/>
      <c r="AR496" s="299"/>
      <c r="AS496" s="299"/>
      <c r="AT496" s="299"/>
      <c r="AU496" s="299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300"/>
      <c r="W497" s="300"/>
      <c r="X497" s="300"/>
      <c r="Y497" s="299"/>
      <c r="Z497" s="299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299"/>
      <c r="AM497" s="299"/>
      <c r="AN497" s="299"/>
      <c r="AO497" s="299"/>
      <c r="AP497" s="299"/>
      <c r="AQ497" s="299"/>
      <c r="AR497" s="299"/>
      <c r="AS497" s="299"/>
      <c r="AT497" s="299"/>
      <c r="AU497" s="299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300"/>
      <c r="W498" s="300"/>
      <c r="X498" s="300"/>
      <c r="Y498" s="299"/>
      <c r="Z498" s="299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299"/>
      <c r="AM498" s="299"/>
      <c r="AN498" s="299"/>
      <c r="AO498" s="299"/>
      <c r="AP498" s="299"/>
      <c r="AQ498" s="299"/>
      <c r="AR498" s="299"/>
      <c r="AS498" s="299"/>
      <c r="AT498" s="299"/>
      <c r="AU498" s="299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300"/>
      <c r="W499" s="300"/>
      <c r="X499" s="300"/>
      <c r="Y499" s="299"/>
      <c r="Z499" s="299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299"/>
      <c r="AM499" s="299"/>
      <c r="AN499" s="299"/>
      <c r="AO499" s="299"/>
      <c r="AP499" s="299"/>
      <c r="AQ499" s="299"/>
      <c r="AR499" s="299"/>
      <c r="AS499" s="299"/>
      <c r="AT499" s="299"/>
      <c r="AU499" s="299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300"/>
      <c r="W500" s="300"/>
      <c r="X500" s="300"/>
      <c r="Y500" s="299"/>
      <c r="Z500" s="299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299"/>
      <c r="AM500" s="299"/>
      <c r="AN500" s="299"/>
      <c r="AO500" s="299"/>
      <c r="AP500" s="299"/>
      <c r="AQ500" s="299"/>
      <c r="AR500" s="299"/>
      <c r="AS500" s="299"/>
      <c r="AT500" s="299"/>
      <c r="AU500" s="299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300"/>
      <c r="W501" s="300"/>
      <c r="X501" s="300"/>
      <c r="Y501" s="299"/>
      <c r="Z501" s="299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299"/>
      <c r="AM501" s="299"/>
      <c r="AN501" s="299"/>
      <c r="AO501" s="299"/>
      <c r="AP501" s="299"/>
      <c r="AQ501" s="299"/>
      <c r="AR501" s="299"/>
      <c r="AS501" s="299"/>
      <c r="AT501" s="299"/>
      <c r="AU501" s="299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300"/>
      <c r="W502" s="300"/>
      <c r="X502" s="300"/>
      <c r="Y502" s="299"/>
      <c r="Z502" s="299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299"/>
      <c r="AM502" s="299"/>
      <c r="AN502" s="299"/>
      <c r="AO502" s="299"/>
      <c r="AP502" s="299"/>
      <c r="AQ502" s="299"/>
      <c r="AR502" s="299"/>
      <c r="AS502" s="299"/>
      <c r="AT502" s="299"/>
      <c r="AU502" s="299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300"/>
      <c r="W503" s="300"/>
      <c r="X503" s="300"/>
      <c r="Y503" s="299"/>
      <c r="Z503" s="299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299"/>
      <c r="AM503" s="299"/>
      <c r="AN503" s="299"/>
      <c r="AO503" s="299"/>
      <c r="AP503" s="299"/>
      <c r="AQ503" s="299"/>
      <c r="AR503" s="299"/>
      <c r="AS503" s="299"/>
      <c r="AT503" s="299"/>
      <c r="AU503" s="299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300"/>
      <c r="W504" s="300"/>
      <c r="X504" s="300"/>
      <c r="Y504" s="299"/>
      <c r="Z504" s="299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299"/>
      <c r="AM504" s="299"/>
      <c r="AN504" s="299"/>
      <c r="AO504" s="299"/>
      <c r="AP504" s="299"/>
      <c r="AQ504" s="299"/>
      <c r="AR504" s="299"/>
      <c r="AS504" s="299"/>
      <c r="AT504" s="299"/>
      <c r="AU504" s="299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300"/>
      <c r="W505" s="300"/>
      <c r="X505" s="300"/>
      <c r="Y505" s="299"/>
      <c r="Z505" s="299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299"/>
      <c r="AM505" s="299"/>
      <c r="AN505" s="299"/>
      <c r="AO505" s="299"/>
      <c r="AP505" s="299"/>
      <c r="AQ505" s="299"/>
      <c r="AR505" s="299"/>
      <c r="AS505" s="299"/>
      <c r="AT505" s="299"/>
      <c r="AU505" s="299"/>
    </row>
    <row r="506" ht="19.5" customHeight="1">
      <c r="A506" s="298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300"/>
      <c r="W506" s="300"/>
      <c r="X506" s="300"/>
      <c r="Y506" s="299"/>
      <c r="Z506" s="299"/>
      <c r="AA506" s="299"/>
      <c r="AB506" s="299"/>
      <c r="AC506" s="299"/>
      <c r="AD506" s="299"/>
      <c r="AE506" s="299"/>
      <c r="AF506" s="299"/>
      <c r="AG506" s="299"/>
      <c r="AH506" s="299"/>
      <c r="AI506" s="299"/>
      <c r="AJ506" s="299"/>
      <c r="AK506" s="299"/>
      <c r="AL506" s="299"/>
      <c r="AM506" s="299"/>
      <c r="AN506" s="299"/>
      <c r="AO506" s="299"/>
      <c r="AP506" s="299"/>
      <c r="AQ506" s="299"/>
      <c r="AR506" s="299"/>
      <c r="AS506" s="299"/>
      <c r="AT506" s="299"/>
      <c r="AU506" s="299"/>
    </row>
    <row r="507" ht="19.5" customHeight="1">
      <c r="A507" s="298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300"/>
      <c r="W507" s="300"/>
      <c r="X507" s="300"/>
      <c r="Y507" s="299"/>
      <c r="Z507" s="299"/>
      <c r="AA507" s="299"/>
      <c r="AB507" s="299"/>
      <c r="AC507" s="299"/>
      <c r="AD507" s="299"/>
      <c r="AE507" s="299"/>
      <c r="AF507" s="299"/>
      <c r="AG507" s="299"/>
      <c r="AH507" s="299"/>
      <c r="AI507" s="299"/>
      <c r="AJ507" s="299"/>
      <c r="AK507" s="299"/>
      <c r="AL507" s="299"/>
      <c r="AM507" s="299"/>
      <c r="AN507" s="299"/>
      <c r="AO507" s="299"/>
      <c r="AP507" s="299"/>
      <c r="AQ507" s="299"/>
      <c r="AR507" s="299"/>
      <c r="AS507" s="299"/>
      <c r="AT507" s="299"/>
      <c r="AU507" s="299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G4"/>
    <mergeCell ref="H4:N4"/>
    <mergeCell ref="P4:T4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ht="15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8" t="s">
        <v>66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ht="27.0" customHeight="1">
      <c r="A3" s="312" t="s">
        <v>409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189">
        <f>'狀況6,7 資料與模擬結果'!B4</f>
        <v>1000000</v>
      </c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</row>
    <row r="4" ht="21.75" customHeight="1">
      <c r="A4" s="163" t="s">
        <v>64</v>
      </c>
      <c r="B4" s="164"/>
      <c r="C4" s="164"/>
      <c r="D4" s="164"/>
      <c r="E4" s="164"/>
      <c r="F4" s="164"/>
      <c r="G4" s="165"/>
      <c r="H4" s="166" t="s">
        <v>65</v>
      </c>
      <c r="I4" s="164"/>
      <c r="J4" s="164"/>
      <c r="K4" s="164"/>
      <c r="L4" s="164"/>
      <c r="M4" s="164"/>
      <c r="N4" s="165"/>
      <c r="O4" s="315"/>
      <c r="P4" s="316" t="s">
        <v>423</v>
      </c>
      <c r="Q4" s="164"/>
      <c r="R4" s="164"/>
      <c r="S4" s="164"/>
      <c r="T4" s="165"/>
      <c r="U4" s="317"/>
      <c r="V4" s="318"/>
      <c r="W4" s="318"/>
      <c r="X4" s="318"/>
      <c r="Y4" s="317"/>
      <c r="Z4" s="319"/>
      <c r="AA4" s="317"/>
      <c r="AB4" s="320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</row>
    <row r="5" ht="45.75" customHeight="1">
      <c r="A5" s="321" t="s">
        <v>73</v>
      </c>
      <c r="B5" s="321" t="s">
        <v>74</v>
      </c>
      <c r="C5" s="321" t="s">
        <v>75</v>
      </c>
      <c r="D5" s="321" t="s">
        <v>76</v>
      </c>
      <c r="E5" s="321" t="s">
        <v>77</v>
      </c>
      <c r="F5" s="321" t="s">
        <v>78</v>
      </c>
      <c r="G5" s="321" t="s">
        <v>79</v>
      </c>
      <c r="H5" s="321" t="s">
        <v>73</v>
      </c>
      <c r="I5" s="321" t="s">
        <v>74</v>
      </c>
      <c r="J5" s="321" t="s">
        <v>75</v>
      </c>
      <c r="K5" s="321" t="s">
        <v>76</v>
      </c>
      <c r="L5" s="321" t="s">
        <v>77</v>
      </c>
      <c r="M5" s="321" t="s">
        <v>78</v>
      </c>
      <c r="N5" s="321" t="s">
        <v>79</v>
      </c>
      <c r="O5" s="315"/>
      <c r="P5" s="321" t="s">
        <v>409</v>
      </c>
      <c r="Q5" s="321" t="s">
        <v>411</v>
      </c>
      <c r="R5" s="321" t="s">
        <v>412</v>
      </c>
      <c r="S5" s="323" t="s">
        <v>418</v>
      </c>
      <c r="T5" s="321" t="s">
        <v>82</v>
      </c>
      <c r="U5" s="321" t="s">
        <v>84</v>
      </c>
      <c r="V5" s="321" t="s">
        <v>85</v>
      </c>
      <c r="W5" s="321" t="s">
        <v>86</v>
      </c>
      <c r="X5" s="321" t="s">
        <v>87</v>
      </c>
      <c r="Y5" s="321" t="s">
        <v>414</v>
      </c>
      <c r="Z5" s="321" t="s">
        <v>89</v>
      </c>
      <c r="AA5" s="321" t="s">
        <v>90</v>
      </c>
      <c r="AB5" s="320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</row>
    <row r="6" ht="19.5" customHeigh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15"/>
      <c r="P6" s="317" t="s">
        <v>424</v>
      </c>
      <c r="Q6" s="317"/>
      <c r="R6" s="363">
        <v>0.0</v>
      </c>
      <c r="S6" s="322">
        <v>0.02</v>
      </c>
      <c r="T6" s="321"/>
      <c r="U6" s="321"/>
      <c r="V6" s="318"/>
      <c r="W6" s="318"/>
      <c r="X6" s="318"/>
      <c r="Y6" s="321"/>
      <c r="Z6" s="321"/>
      <c r="AA6" s="321"/>
      <c r="AB6" s="320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  <c r="AU6" s="299"/>
      <c r="AV6" s="299"/>
    </row>
    <row r="7" ht="24.0" customHeight="1">
      <c r="A7" s="321"/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15"/>
      <c r="P7" s="321"/>
      <c r="Q7" s="321"/>
      <c r="R7" s="321"/>
      <c r="S7" s="323" t="s">
        <v>421</v>
      </c>
      <c r="T7" s="321"/>
      <c r="U7" s="321"/>
      <c r="V7" s="318"/>
      <c r="W7" s="318"/>
      <c r="X7" s="318"/>
      <c r="Y7" s="321"/>
      <c r="Z7" s="321"/>
      <c r="AA7" s="321"/>
      <c r="AB7" s="320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  <c r="AV7" s="299"/>
    </row>
    <row r="8" ht="20.25" customHeight="1">
      <c r="A8" s="324"/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58">
        <f>O3*P6</f>
        <v>1000000</v>
      </c>
      <c r="Q8" s="325"/>
      <c r="R8" s="325">
        <f>O3*R6</f>
        <v>0</v>
      </c>
      <c r="S8" s="326">
        <f>O3*S6</f>
        <v>20000</v>
      </c>
      <c r="T8" s="327"/>
      <c r="U8" s="359" t="s">
        <v>422</v>
      </c>
      <c r="V8" s="359" t="s">
        <v>422</v>
      </c>
      <c r="W8" s="359" t="s">
        <v>422</v>
      </c>
      <c r="X8" s="325"/>
      <c r="Y8" s="328"/>
      <c r="Z8" s="329"/>
      <c r="AA8" s="328"/>
      <c r="AB8" s="320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</row>
    <row r="9" ht="20.25" customHeight="1">
      <c r="A9" s="239" t="s">
        <v>100</v>
      </c>
      <c r="B9" s="240">
        <v>54.0</v>
      </c>
      <c r="C9" s="241">
        <v>57.28125</v>
      </c>
      <c r="D9" s="241">
        <v>48.84375</v>
      </c>
      <c r="E9" s="241">
        <v>53.71875</v>
      </c>
      <c r="F9" s="241">
        <v>45.873295</v>
      </c>
      <c r="G9" s="241">
        <v>2.563664E8</v>
      </c>
      <c r="H9" s="241"/>
      <c r="I9" s="241">
        <f t="shared" ref="I9:N9" si="1">(I10/B10*B9)/B10*B9</f>
        <v>4.386246722</v>
      </c>
      <c r="J9" s="241">
        <f t="shared" si="1"/>
        <v>4.931286174</v>
      </c>
      <c r="K9" s="241">
        <f t="shared" si="1"/>
        <v>3.582794021</v>
      </c>
      <c r="L9" s="241">
        <f t="shared" si="1"/>
        <v>4.307744225</v>
      </c>
      <c r="M9" s="241">
        <f t="shared" si="1"/>
        <v>3.662290705</v>
      </c>
      <c r="N9" s="241">
        <f t="shared" si="1"/>
        <v>1456309.017</v>
      </c>
      <c r="O9" s="241"/>
      <c r="P9" s="247"/>
      <c r="Q9" s="247"/>
      <c r="R9" s="330"/>
      <c r="S9" s="331"/>
      <c r="T9" s="246"/>
      <c r="U9" s="248"/>
      <c r="V9" s="247"/>
      <c r="W9" s="247"/>
      <c r="X9" s="247"/>
      <c r="Y9" s="248"/>
      <c r="Z9" s="332"/>
      <c r="AA9" s="248"/>
      <c r="AB9" s="320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  <c r="AV9" s="299"/>
    </row>
    <row r="10" ht="19.5" customHeight="1">
      <c r="A10" s="251" t="s">
        <v>101</v>
      </c>
      <c r="B10" s="252">
        <v>53.5625</v>
      </c>
      <c r="C10" s="253">
        <v>56.0</v>
      </c>
      <c r="D10" s="253">
        <v>48.9375</v>
      </c>
      <c r="E10" s="253">
        <v>52.03125</v>
      </c>
      <c r="F10" s="253">
        <v>44.432236</v>
      </c>
      <c r="G10" s="253">
        <v>2.593E8</v>
      </c>
      <c r="H10" s="253"/>
      <c r="I10" s="253">
        <f t="shared" ref="I10:N10" si="2">(I11/B11*B10)/B11*B10</f>
        <v>4.315461193</v>
      </c>
      <c r="J10" s="253">
        <f t="shared" si="2"/>
        <v>4.713150275</v>
      </c>
      <c r="K10" s="253">
        <f t="shared" si="2"/>
        <v>3.596560748</v>
      </c>
      <c r="L10" s="253">
        <f t="shared" si="2"/>
        <v>4.041351555</v>
      </c>
      <c r="M10" s="253">
        <f t="shared" si="2"/>
        <v>3.435811123</v>
      </c>
      <c r="N10" s="253">
        <f t="shared" si="2"/>
        <v>1489828.79</v>
      </c>
      <c r="O10" s="253"/>
      <c r="P10" s="254"/>
      <c r="Q10" s="254"/>
      <c r="R10" s="254"/>
      <c r="S10" s="333"/>
      <c r="T10" s="257"/>
      <c r="U10" s="258"/>
      <c r="V10" s="254"/>
      <c r="W10" s="254"/>
      <c r="X10" s="254"/>
      <c r="Y10" s="258"/>
      <c r="Z10" s="334"/>
      <c r="AA10" s="258"/>
      <c r="AB10" s="320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  <c r="AV10" s="299"/>
    </row>
    <row r="11" ht="19.5" customHeight="1">
      <c r="A11" s="251" t="s">
        <v>102</v>
      </c>
      <c r="B11" s="252">
        <v>51.9375</v>
      </c>
      <c r="C11" s="253">
        <v>59.9375</v>
      </c>
      <c r="D11" s="253">
        <v>49.570313</v>
      </c>
      <c r="E11" s="253">
        <v>57.625</v>
      </c>
      <c r="F11" s="253">
        <v>49.209061</v>
      </c>
      <c r="G11" s="253">
        <v>2.478722E8</v>
      </c>
      <c r="H11" s="253"/>
      <c r="I11" s="253">
        <f t="shared" ref="I11:N11" si="3">(I12/B12*B11)/B12*B11</f>
        <v>4.057584934</v>
      </c>
      <c r="J11" s="253">
        <f t="shared" si="3"/>
        <v>5.399238129</v>
      </c>
      <c r="K11" s="253">
        <f t="shared" si="3"/>
        <v>3.690176711</v>
      </c>
      <c r="L11" s="253">
        <f t="shared" si="3"/>
        <v>4.957012213</v>
      </c>
      <c r="M11" s="253">
        <f t="shared" si="3"/>
        <v>4.214277204</v>
      </c>
      <c r="N11" s="253">
        <f t="shared" si="3"/>
        <v>1361403.841</v>
      </c>
      <c r="O11" s="253"/>
      <c r="P11" s="254"/>
      <c r="Q11" s="254"/>
      <c r="R11" s="254"/>
      <c r="S11" s="254"/>
      <c r="T11" s="257"/>
      <c r="U11" s="258"/>
      <c r="V11" s="254"/>
      <c r="W11" s="254"/>
      <c r="X11" s="254"/>
      <c r="Y11" s="258"/>
      <c r="Z11" s="334"/>
      <c r="AA11" s="258"/>
      <c r="AB11" s="320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</row>
    <row r="12" ht="19.5" customHeight="1">
      <c r="A12" s="251" t="s">
        <v>103</v>
      </c>
      <c r="B12" s="252">
        <v>57.8125</v>
      </c>
      <c r="C12" s="253">
        <v>61.71875</v>
      </c>
      <c r="D12" s="253">
        <v>55.78125</v>
      </c>
      <c r="E12" s="253">
        <v>56.59375</v>
      </c>
      <c r="F12" s="253">
        <v>48.328407</v>
      </c>
      <c r="G12" s="253">
        <v>1.957904E8</v>
      </c>
      <c r="H12" s="253"/>
      <c r="I12" s="253">
        <f t="shared" ref="I12:N12" si="4">(I13/B13*B12)/B13*B12</f>
        <v>5.027464784</v>
      </c>
      <c r="J12" s="253">
        <f t="shared" si="4"/>
        <v>5.724920714</v>
      </c>
      <c r="K12" s="253">
        <f t="shared" si="4"/>
        <v>4.672833703</v>
      </c>
      <c r="L12" s="253">
        <f t="shared" si="4"/>
        <v>4.781179581</v>
      </c>
      <c r="M12" s="253">
        <f t="shared" si="4"/>
        <v>4.064788033</v>
      </c>
      <c r="N12" s="253">
        <f t="shared" si="4"/>
        <v>849403.6368</v>
      </c>
      <c r="O12" s="253"/>
      <c r="P12" s="254"/>
      <c r="Q12" s="254"/>
      <c r="R12" s="254"/>
      <c r="S12" s="254"/>
      <c r="T12" s="257"/>
      <c r="U12" s="258"/>
      <c r="V12" s="254"/>
      <c r="W12" s="254"/>
      <c r="X12" s="254"/>
      <c r="Y12" s="258"/>
      <c r="Z12" s="334"/>
      <c r="AA12" s="258"/>
      <c r="AB12" s="320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</row>
    <row r="13" ht="19.5" customHeight="1">
      <c r="A13" s="251" t="s">
        <v>104</v>
      </c>
      <c r="B13" s="252">
        <v>56.6875</v>
      </c>
      <c r="C13" s="253">
        <v>61.75</v>
      </c>
      <c r="D13" s="253">
        <v>52.9375</v>
      </c>
      <c r="E13" s="253">
        <v>59.6875</v>
      </c>
      <c r="F13" s="253">
        <v>50.970333</v>
      </c>
      <c r="G13" s="253">
        <v>2.578806E8</v>
      </c>
      <c r="H13" s="253"/>
      <c r="I13" s="253">
        <f t="shared" ref="I13:N13" si="5">(I14/B14*B13)/B14*B13</f>
        <v>4.833705043</v>
      </c>
      <c r="J13" s="253">
        <f t="shared" si="5"/>
        <v>5.730719569</v>
      </c>
      <c r="K13" s="253">
        <f t="shared" si="5"/>
        <v>4.208532611</v>
      </c>
      <c r="L13" s="253">
        <f t="shared" si="5"/>
        <v>5.318202747</v>
      </c>
      <c r="M13" s="253">
        <f t="shared" si="5"/>
        <v>4.521347476</v>
      </c>
      <c r="N13" s="253">
        <f t="shared" si="5"/>
        <v>1473562.88</v>
      </c>
      <c r="O13" s="253"/>
      <c r="P13" s="254"/>
      <c r="Q13" s="254"/>
      <c r="R13" s="254"/>
      <c r="S13" s="254"/>
      <c r="T13" s="257"/>
      <c r="U13" s="258"/>
      <c r="V13" s="254"/>
      <c r="W13" s="254"/>
      <c r="X13" s="254"/>
      <c r="Y13" s="258"/>
      <c r="Z13" s="334"/>
      <c r="AA13" s="258"/>
      <c r="AB13" s="320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</row>
    <row r="14" ht="19.5" customHeight="1">
      <c r="A14" s="251" t="s">
        <v>105</v>
      </c>
      <c r="B14" s="252">
        <v>60.0625</v>
      </c>
      <c r="C14" s="253">
        <v>63.75</v>
      </c>
      <c r="D14" s="253">
        <v>58.625</v>
      </c>
      <c r="E14" s="253">
        <v>60.1875</v>
      </c>
      <c r="F14" s="253">
        <v>51.397312</v>
      </c>
      <c r="G14" s="253">
        <v>2.89632E8</v>
      </c>
      <c r="H14" s="253"/>
      <c r="I14" s="253">
        <f t="shared" ref="I14:N14" si="6">(I15/B15*B14)/B15*B14</f>
        <v>5.426406785</v>
      </c>
      <c r="J14" s="253">
        <f t="shared" si="6"/>
        <v>6.107951942</v>
      </c>
      <c r="K14" s="253">
        <f t="shared" si="6"/>
        <v>5.161424189</v>
      </c>
      <c r="L14" s="253">
        <f t="shared" si="6"/>
        <v>5.407676723</v>
      </c>
      <c r="M14" s="253">
        <f t="shared" si="6"/>
        <v>4.597415507</v>
      </c>
      <c r="N14" s="253">
        <f t="shared" si="6"/>
        <v>1858764.696</v>
      </c>
      <c r="O14" s="253"/>
      <c r="P14" s="254"/>
      <c r="Q14" s="254"/>
      <c r="R14" s="254"/>
      <c r="S14" s="254"/>
      <c r="T14" s="257"/>
      <c r="U14" s="258"/>
      <c r="V14" s="254"/>
      <c r="W14" s="254"/>
      <c r="X14" s="254"/>
      <c r="Y14" s="258"/>
      <c r="Z14" s="334"/>
      <c r="AA14" s="258"/>
      <c r="AB14" s="320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</row>
    <row r="15" ht="19.5" customHeight="1">
      <c r="A15" s="251" t="s">
        <v>106</v>
      </c>
      <c r="B15" s="252">
        <v>59.375</v>
      </c>
      <c r="C15" s="253">
        <v>66.25</v>
      </c>
      <c r="D15" s="253">
        <v>57.414063</v>
      </c>
      <c r="E15" s="253">
        <v>65.75</v>
      </c>
      <c r="F15" s="253">
        <v>56.147415</v>
      </c>
      <c r="G15" s="253">
        <v>4.154352E8</v>
      </c>
      <c r="H15" s="253"/>
      <c r="I15" s="253">
        <f t="shared" ref="I15:N15" si="7">(I16/B16*B15)/B16*B15</f>
        <v>5.302892</v>
      </c>
      <c r="J15" s="253">
        <f t="shared" si="7"/>
        <v>6.596400232</v>
      </c>
      <c r="K15" s="253">
        <f t="shared" si="7"/>
        <v>4.950401281</v>
      </c>
      <c r="L15" s="253">
        <f t="shared" si="7"/>
        <v>6.453415479</v>
      </c>
      <c r="M15" s="253">
        <f t="shared" si="7"/>
        <v>5.486463265</v>
      </c>
      <c r="N15" s="253">
        <f t="shared" si="7"/>
        <v>3824176.358</v>
      </c>
      <c r="O15" s="253"/>
      <c r="P15" s="254"/>
      <c r="Q15" s="254"/>
      <c r="R15" s="254"/>
      <c r="S15" s="254"/>
      <c r="T15" s="257"/>
      <c r="U15" s="258"/>
      <c r="V15" s="254"/>
      <c r="W15" s="254"/>
      <c r="X15" s="254"/>
      <c r="Y15" s="258"/>
      <c r="Z15" s="334"/>
      <c r="AA15" s="258"/>
      <c r="AB15" s="320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</row>
    <row r="16" ht="19.5" customHeight="1">
      <c r="A16" s="251" t="s">
        <v>107</v>
      </c>
      <c r="B16" s="252">
        <v>65.75</v>
      </c>
      <c r="C16" s="253">
        <v>78.78125</v>
      </c>
      <c r="D16" s="253">
        <v>65.195313</v>
      </c>
      <c r="E16" s="253">
        <v>73.5</v>
      </c>
      <c r="F16" s="253">
        <v>62.76556</v>
      </c>
      <c r="G16" s="253">
        <v>3.668192E8</v>
      </c>
      <c r="H16" s="253"/>
      <c r="I16" s="253">
        <f t="shared" ref="I16:N16" si="8">(I17/B17*B16)/B17*B16</f>
        <v>6.502749904</v>
      </c>
      <c r="J16" s="253">
        <f t="shared" si="8"/>
        <v>9.327837417</v>
      </c>
      <c r="K16" s="253">
        <f t="shared" si="8"/>
        <v>6.383172643</v>
      </c>
      <c r="L16" s="253">
        <f t="shared" si="8"/>
        <v>8.064413543</v>
      </c>
      <c r="M16" s="253">
        <f t="shared" si="8"/>
        <v>6.856078145</v>
      </c>
      <c r="N16" s="253">
        <f t="shared" si="8"/>
        <v>2981504.352</v>
      </c>
      <c r="O16" s="253"/>
      <c r="P16" s="254"/>
      <c r="Q16" s="254"/>
      <c r="R16" s="254"/>
      <c r="S16" s="254"/>
      <c r="T16" s="257"/>
      <c r="U16" s="258"/>
      <c r="V16" s="254"/>
      <c r="W16" s="254"/>
      <c r="X16" s="254"/>
      <c r="Y16" s="258"/>
      <c r="Z16" s="334"/>
      <c r="AA16" s="258"/>
      <c r="AB16" s="320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</row>
    <row r="17" ht="19.5" customHeight="1">
      <c r="A17" s="251" t="s">
        <v>108</v>
      </c>
      <c r="B17" s="252">
        <v>74.3125</v>
      </c>
      <c r="C17" s="253">
        <v>93.75</v>
      </c>
      <c r="D17" s="253">
        <v>73.75</v>
      </c>
      <c r="E17" s="253">
        <v>91.375</v>
      </c>
      <c r="F17" s="253">
        <v>78.029953</v>
      </c>
      <c r="G17" s="253">
        <v>4.653556E8</v>
      </c>
      <c r="H17" s="253"/>
      <c r="I17" s="253">
        <f t="shared" ref="I17:N17" si="9">(I18/B18*B17)/B18*B17</f>
        <v>8.30671444</v>
      </c>
      <c r="J17" s="253">
        <f t="shared" si="9"/>
        <v>13.20923863</v>
      </c>
      <c r="K17" s="253">
        <f t="shared" si="9"/>
        <v>8.168228733</v>
      </c>
      <c r="L17" s="253">
        <f t="shared" si="9"/>
        <v>12.46386947</v>
      </c>
      <c r="M17" s="253">
        <f t="shared" si="9"/>
        <v>10.59633387</v>
      </c>
      <c r="N17" s="253">
        <f t="shared" si="9"/>
        <v>4798452.696</v>
      </c>
      <c r="O17" s="261" t="s">
        <v>109</v>
      </c>
      <c r="P17" s="254">
        <f>MAX(P20:P307)</f>
        <v>998333.3333</v>
      </c>
      <c r="Q17" s="254"/>
      <c r="R17" s="254"/>
      <c r="S17" s="254"/>
      <c r="T17" s="257"/>
      <c r="U17" s="254"/>
      <c r="V17" s="254"/>
      <c r="W17" s="254"/>
      <c r="X17" s="254">
        <f t="shared" ref="X17:AA17" si="10">MAX(X20:X307)</f>
        <v>998333.3333</v>
      </c>
      <c r="Y17" s="257">
        <f t="shared" si="10"/>
        <v>0.9983333333</v>
      </c>
      <c r="Z17" s="254">
        <f t="shared" si="10"/>
        <v>998333.3333</v>
      </c>
      <c r="AA17" s="257">
        <f t="shared" si="10"/>
        <v>0.9983333333</v>
      </c>
      <c r="AB17" s="320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</row>
    <row r="18" ht="19.5" customHeight="1">
      <c r="A18" s="251" t="s">
        <v>110</v>
      </c>
      <c r="B18" s="252">
        <v>96.1875</v>
      </c>
      <c r="C18" s="253">
        <v>97.625</v>
      </c>
      <c r="D18" s="253">
        <v>79.75</v>
      </c>
      <c r="E18" s="253">
        <v>89.6875</v>
      </c>
      <c r="F18" s="253">
        <v>76.588921</v>
      </c>
      <c r="G18" s="253">
        <v>5.834318E8</v>
      </c>
      <c r="H18" s="253"/>
      <c r="I18" s="253">
        <f t="shared" ref="I18:N18" si="11">(I19/B19*B18)/B19*B18</f>
        <v>13.91690977</v>
      </c>
      <c r="J18" s="253">
        <f t="shared" si="11"/>
        <v>14.3237696</v>
      </c>
      <c r="K18" s="253">
        <f t="shared" si="11"/>
        <v>9.551360231</v>
      </c>
      <c r="L18" s="253">
        <f t="shared" si="11"/>
        <v>12.00775861</v>
      </c>
      <c r="M18" s="253">
        <f t="shared" si="11"/>
        <v>10.20856845</v>
      </c>
      <c r="N18" s="253">
        <f t="shared" si="11"/>
        <v>7542434.063</v>
      </c>
      <c r="O18" s="269" t="s">
        <v>111</v>
      </c>
      <c r="P18" s="254">
        <v>717594.465403641</v>
      </c>
      <c r="Q18" s="360"/>
      <c r="R18" s="265"/>
      <c r="S18" s="265"/>
      <c r="T18" s="265"/>
      <c r="U18" s="265"/>
      <c r="V18" s="265"/>
      <c r="W18" s="361"/>
      <c r="X18" s="254">
        <v>717594.465403641</v>
      </c>
      <c r="Y18" s="257">
        <v>0.717594465403641</v>
      </c>
      <c r="Z18" s="254">
        <v>717594.465403641</v>
      </c>
      <c r="AA18" s="257">
        <v>0.717594465403641</v>
      </c>
      <c r="AB18" s="320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</row>
    <row r="19" ht="19.5" customHeight="1">
      <c r="A19" s="251" t="s">
        <v>112</v>
      </c>
      <c r="B19" s="252">
        <v>89.53125</v>
      </c>
      <c r="C19" s="253">
        <v>107.5</v>
      </c>
      <c r="D19" s="253">
        <v>88.4375</v>
      </c>
      <c r="E19" s="253">
        <v>106.75</v>
      </c>
      <c r="F19" s="253">
        <v>91.159492</v>
      </c>
      <c r="G19" s="253">
        <v>5.751698E8</v>
      </c>
      <c r="H19" s="253"/>
      <c r="I19" s="253">
        <f t="shared" ref="I19:N19" si="12">(I20/B20*B19)/B20*B19</f>
        <v>12.05743232</v>
      </c>
      <c r="J19" s="253">
        <f t="shared" si="12"/>
        <v>17.36809403</v>
      </c>
      <c r="K19" s="253">
        <f t="shared" si="12"/>
        <v>11.74564189</v>
      </c>
      <c r="L19" s="253">
        <f t="shared" si="12"/>
        <v>17.01115805</v>
      </c>
      <c r="M19" s="253">
        <f t="shared" si="12"/>
        <v>14.46227901</v>
      </c>
      <c r="N19" s="253">
        <f t="shared" si="12"/>
        <v>7330329.191</v>
      </c>
      <c r="O19" s="269" t="s">
        <v>113</v>
      </c>
      <c r="P19" s="254">
        <f>MIN(P20:P307)</f>
        <v>124565.4959</v>
      </c>
      <c r="Q19" s="254"/>
      <c r="R19" s="254"/>
      <c r="S19" s="254"/>
      <c r="T19" s="257"/>
      <c r="U19" s="257"/>
      <c r="V19" s="254"/>
      <c r="W19" s="254"/>
      <c r="X19" s="254">
        <f t="shared" ref="X19:AA19" si="13">MIN(X20:X307)</f>
        <v>124565.4959</v>
      </c>
      <c r="Y19" s="257">
        <f t="shared" si="13"/>
        <v>0.1245654959</v>
      </c>
      <c r="Z19" s="254">
        <f t="shared" si="13"/>
        <v>124565.4959</v>
      </c>
      <c r="AA19" s="257">
        <f t="shared" si="13"/>
        <v>0.1245654959</v>
      </c>
      <c r="AB19" s="320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</row>
    <row r="20" ht="19.5" customHeight="1">
      <c r="A20" s="251" t="s">
        <v>114</v>
      </c>
      <c r="B20" s="252">
        <v>107.25</v>
      </c>
      <c r="C20" s="253">
        <v>120.5</v>
      </c>
      <c r="D20" s="253">
        <v>101.0</v>
      </c>
      <c r="E20" s="253">
        <v>109.5</v>
      </c>
      <c r="F20" s="253">
        <v>93.507858</v>
      </c>
      <c r="G20" s="253">
        <v>7.211069E8</v>
      </c>
      <c r="H20" s="253"/>
      <c r="I20" s="253">
        <f t="shared" ref="I20:N20" si="14">(I21/B21*B20)/B21*B20</f>
        <v>17.30215263</v>
      </c>
      <c r="J20" s="253">
        <f t="shared" si="14"/>
        <v>21.82274244</v>
      </c>
      <c r="K20" s="253">
        <f t="shared" si="14"/>
        <v>15.31957048</v>
      </c>
      <c r="L20" s="253">
        <f t="shared" si="14"/>
        <v>17.89890036</v>
      </c>
      <c r="M20" s="253">
        <f t="shared" si="14"/>
        <v>15.21700419</v>
      </c>
      <c r="N20" s="253">
        <f t="shared" si="14"/>
        <v>11522073.23</v>
      </c>
      <c r="O20" s="253"/>
      <c r="P20" s="254">
        <f>1000000-($S$8/12)</f>
        <v>998333.3333</v>
      </c>
      <c r="Q20" s="254"/>
      <c r="R20" s="254"/>
      <c r="S20" s="254"/>
      <c r="T20" s="257"/>
      <c r="U20" s="362"/>
      <c r="V20" s="362"/>
      <c r="W20" s="362"/>
      <c r="X20" s="254">
        <f t="shared" ref="X20:X307" si="16">P20+Q20+R20</f>
        <v>998333.3333</v>
      </c>
      <c r="Y20" s="258">
        <f t="shared" ref="Y20:Y307" si="17">X20/1000000</f>
        <v>0.9983333333</v>
      </c>
      <c r="Z20" s="334">
        <f t="shared" ref="Z20:Z307" si="18">SUM(P20:S20)</f>
        <v>998333.3333</v>
      </c>
      <c r="AA20" s="258">
        <f t="shared" ref="AA20:AA307" si="19">Z20/1000000</f>
        <v>0.9983333333</v>
      </c>
      <c r="AB20" s="335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</row>
    <row r="21" ht="19.5" customHeight="1">
      <c r="A21" s="251" t="s">
        <v>115</v>
      </c>
      <c r="B21" s="252">
        <v>107.765625</v>
      </c>
      <c r="C21" s="253">
        <v>109.125</v>
      </c>
      <c r="D21" s="253">
        <v>78.0</v>
      </c>
      <c r="E21" s="253">
        <v>94.75</v>
      </c>
      <c r="F21" s="253">
        <v>80.912041</v>
      </c>
      <c r="G21" s="253">
        <v>6.784114E8</v>
      </c>
      <c r="H21" s="253"/>
      <c r="I21" s="253">
        <f t="shared" ref="I21:N21" si="15">(I22/B22*B21)/B22*B21</f>
        <v>17.4689194</v>
      </c>
      <c r="J21" s="253">
        <f t="shared" si="15"/>
        <v>17.89714458</v>
      </c>
      <c r="K21" s="253">
        <f t="shared" si="15"/>
        <v>9.136777452</v>
      </c>
      <c r="L21" s="253">
        <f t="shared" si="15"/>
        <v>13.40159685</v>
      </c>
      <c r="M21" s="253">
        <f t="shared" si="15"/>
        <v>11.39355507</v>
      </c>
      <c r="N21" s="253">
        <f t="shared" si="15"/>
        <v>10198060.95</v>
      </c>
      <c r="O21" s="253"/>
      <c r="P21" s="254">
        <f t="shared" ref="P21:P307" si="21">(P20*D21/D20)-($S$8/12)</f>
        <v>769323.4323</v>
      </c>
      <c r="Q21" s="254"/>
      <c r="R21" s="254"/>
      <c r="S21" s="254"/>
      <c r="T21" s="257"/>
      <c r="U21" s="258"/>
      <c r="V21" s="254"/>
      <c r="W21" s="254"/>
      <c r="X21" s="254">
        <f t="shared" si="16"/>
        <v>769323.4323</v>
      </c>
      <c r="Y21" s="258">
        <f t="shared" si="17"/>
        <v>0.7693234323</v>
      </c>
      <c r="Z21" s="334">
        <f t="shared" si="18"/>
        <v>769323.4323</v>
      </c>
      <c r="AA21" s="258">
        <f t="shared" si="19"/>
        <v>0.7693234323</v>
      </c>
      <c r="AB21" s="320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</row>
    <row r="22" ht="19.5" customHeight="1">
      <c r="A22" s="251" t="s">
        <v>116</v>
      </c>
      <c r="B22" s="252">
        <v>95.75</v>
      </c>
      <c r="C22" s="253">
        <v>96.875</v>
      </c>
      <c r="D22" s="253">
        <v>72.25</v>
      </c>
      <c r="E22" s="253">
        <v>83.125</v>
      </c>
      <c r="F22" s="253">
        <v>70.98484</v>
      </c>
      <c r="G22" s="253">
        <v>5.631893E8</v>
      </c>
      <c r="H22" s="253"/>
      <c r="I22" s="253">
        <f t="shared" ref="I22:N22" si="20">(I23/B23*B22)/B23*B22</f>
        <v>13.79059811</v>
      </c>
      <c r="J22" s="253">
        <f t="shared" si="20"/>
        <v>14.10453147</v>
      </c>
      <c r="K22" s="253">
        <f t="shared" si="20"/>
        <v>7.839340787</v>
      </c>
      <c r="L22" s="253">
        <f t="shared" si="20"/>
        <v>10.31481466</v>
      </c>
      <c r="M22" s="253">
        <f t="shared" si="20"/>
        <v>8.76928447</v>
      </c>
      <c r="N22" s="253">
        <f t="shared" si="20"/>
        <v>7028135.387</v>
      </c>
      <c r="O22" s="253"/>
      <c r="P22" s="254">
        <f t="shared" si="21"/>
        <v>710943.8203</v>
      </c>
      <c r="Q22" s="254"/>
      <c r="R22" s="254"/>
      <c r="S22" s="254"/>
      <c r="T22" s="257"/>
      <c r="U22" s="258"/>
      <c r="V22" s="254"/>
      <c r="W22" s="254"/>
      <c r="X22" s="254">
        <f t="shared" si="16"/>
        <v>710943.8203</v>
      </c>
      <c r="Y22" s="258">
        <f t="shared" si="17"/>
        <v>0.7109438203</v>
      </c>
      <c r="Z22" s="334">
        <f t="shared" si="18"/>
        <v>710943.8203</v>
      </c>
      <c r="AA22" s="258">
        <f t="shared" si="19"/>
        <v>0.7109438203</v>
      </c>
      <c r="AB22" s="320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</row>
    <row r="23" ht="19.5" customHeight="1">
      <c r="A23" s="251" t="s">
        <v>117</v>
      </c>
      <c r="B23" s="252">
        <v>85.1875</v>
      </c>
      <c r="C23" s="253">
        <v>99.71875</v>
      </c>
      <c r="D23" s="253">
        <v>82.5</v>
      </c>
      <c r="E23" s="253">
        <v>93.4375</v>
      </c>
      <c r="F23" s="253">
        <v>79.791245</v>
      </c>
      <c r="G23" s="253">
        <v>4.695167E8</v>
      </c>
      <c r="H23" s="253"/>
      <c r="I23" s="253">
        <f t="shared" ref="I23:N23" si="22">(I24/B24*B23)/B24*B23</f>
        <v>10.91584307</v>
      </c>
      <c r="J23" s="253">
        <f t="shared" si="22"/>
        <v>14.94475793</v>
      </c>
      <c r="K23" s="253">
        <f t="shared" si="22"/>
        <v>10.22143188</v>
      </c>
      <c r="L23" s="253">
        <f t="shared" si="22"/>
        <v>13.03288407</v>
      </c>
      <c r="M23" s="253">
        <f t="shared" si="22"/>
        <v>11.08009352</v>
      </c>
      <c r="N23" s="253">
        <f t="shared" si="22"/>
        <v>4884649.621</v>
      </c>
      <c r="O23" s="253"/>
      <c r="P23" s="254">
        <f t="shared" si="21"/>
        <v>810137.6957</v>
      </c>
      <c r="Q23" s="254"/>
      <c r="R23" s="254"/>
      <c r="S23" s="254"/>
      <c r="T23" s="257"/>
      <c r="U23" s="258"/>
      <c r="V23" s="254"/>
      <c r="W23" s="254"/>
      <c r="X23" s="254">
        <f t="shared" si="16"/>
        <v>810137.6957</v>
      </c>
      <c r="Y23" s="258">
        <f t="shared" si="17"/>
        <v>0.8101376957</v>
      </c>
      <c r="Z23" s="334">
        <f t="shared" si="18"/>
        <v>810137.6957</v>
      </c>
      <c r="AA23" s="258">
        <f t="shared" si="19"/>
        <v>0.8101376957</v>
      </c>
      <c r="AB23" s="320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  <c r="AV23" s="299"/>
    </row>
    <row r="24" ht="19.5" customHeight="1">
      <c r="A24" s="251" t="s">
        <v>118</v>
      </c>
      <c r="B24" s="252">
        <v>93.5</v>
      </c>
      <c r="C24" s="253">
        <v>102.0625</v>
      </c>
      <c r="D24" s="253">
        <v>85.71875</v>
      </c>
      <c r="E24" s="253">
        <v>89.4375</v>
      </c>
      <c r="F24" s="253">
        <v>76.375443</v>
      </c>
      <c r="G24" s="253">
        <v>3.817581E8</v>
      </c>
      <c r="H24" s="253"/>
      <c r="I24" s="253">
        <f t="shared" ref="I24:N24" si="23">(I25/B25*B24)/B25*B24</f>
        <v>13.15009102</v>
      </c>
      <c r="J24" s="253">
        <f t="shared" si="23"/>
        <v>15.65552504</v>
      </c>
      <c r="K24" s="253">
        <f t="shared" si="23"/>
        <v>11.03457218</v>
      </c>
      <c r="L24" s="253">
        <f t="shared" si="23"/>
        <v>11.94090971</v>
      </c>
      <c r="M24" s="253">
        <f t="shared" si="23"/>
        <v>10.15173863</v>
      </c>
      <c r="N24" s="253">
        <f t="shared" si="23"/>
        <v>3229295.965</v>
      </c>
      <c r="O24" s="253"/>
      <c r="P24" s="254">
        <f t="shared" si="21"/>
        <v>840078.6739</v>
      </c>
      <c r="Q24" s="254"/>
      <c r="R24" s="254"/>
      <c r="S24" s="254"/>
      <c r="T24" s="257"/>
      <c r="U24" s="258"/>
      <c r="V24" s="254"/>
      <c r="W24" s="254"/>
      <c r="X24" s="254">
        <f t="shared" si="16"/>
        <v>840078.6739</v>
      </c>
      <c r="Y24" s="258">
        <f t="shared" si="17"/>
        <v>0.8400786739</v>
      </c>
      <c r="Z24" s="334">
        <f t="shared" si="18"/>
        <v>840078.6739</v>
      </c>
      <c r="AA24" s="258">
        <f t="shared" si="19"/>
        <v>0.8400786739</v>
      </c>
      <c r="AB24" s="320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</row>
    <row r="25" ht="19.5" customHeight="1">
      <c r="A25" s="251" t="s">
        <v>119</v>
      </c>
      <c r="B25" s="252">
        <v>89.8125</v>
      </c>
      <c r="C25" s="253">
        <v>102.0</v>
      </c>
      <c r="D25" s="253">
        <v>83.3125</v>
      </c>
      <c r="E25" s="253">
        <v>101.625</v>
      </c>
      <c r="F25" s="253">
        <v>86.782974</v>
      </c>
      <c r="G25" s="253">
        <v>3.783124E8</v>
      </c>
      <c r="H25" s="253"/>
      <c r="I25" s="253">
        <f t="shared" ref="I25:N25" si="24">(I26/B26*B25)/B26*B25</f>
        <v>12.13330481</v>
      </c>
      <c r="J25" s="253">
        <f t="shared" si="24"/>
        <v>15.63635697</v>
      </c>
      <c r="K25" s="253">
        <f t="shared" si="24"/>
        <v>10.42375451</v>
      </c>
      <c r="L25" s="253">
        <f t="shared" si="24"/>
        <v>15.41697717</v>
      </c>
      <c r="M25" s="253">
        <f t="shared" si="24"/>
        <v>13.10696082</v>
      </c>
      <c r="N25" s="253">
        <f t="shared" si="24"/>
        <v>3171264.615</v>
      </c>
      <c r="O25" s="253"/>
      <c r="P25" s="254">
        <f t="shared" si="21"/>
        <v>814829.7769</v>
      </c>
      <c r="Q25" s="254"/>
      <c r="R25" s="254"/>
      <c r="S25" s="254"/>
      <c r="T25" s="257"/>
      <c r="U25" s="258"/>
      <c r="V25" s="254"/>
      <c r="W25" s="254"/>
      <c r="X25" s="254">
        <f t="shared" si="16"/>
        <v>814829.7769</v>
      </c>
      <c r="Y25" s="258">
        <f t="shared" si="17"/>
        <v>0.8148297769</v>
      </c>
      <c r="Z25" s="334">
        <f t="shared" si="18"/>
        <v>814829.7769</v>
      </c>
      <c r="AA25" s="258">
        <f t="shared" si="19"/>
        <v>0.8148297769</v>
      </c>
      <c r="AB25" s="320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</row>
    <row r="26" ht="19.5" customHeight="1">
      <c r="A26" s="251" t="s">
        <v>120</v>
      </c>
      <c r="B26" s="252">
        <v>103.0</v>
      </c>
      <c r="C26" s="253">
        <v>103.515625</v>
      </c>
      <c r="D26" s="253">
        <v>87.0</v>
      </c>
      <c r="E26" s="253">
        <v>88.75</v>
      </c>
      <c r="F26" s="253">
        <v>75.788368</v>
      </c>
      <c r="G26" s="253">
        <v>5.107067E8</v>
      </c>
      <c r="H26" s="253"/>
      <c r="I26" s="253">
        <f t="shared" ref="I26:N26" si="25">(I27/B27*B26)/B27*B26</f>
        <v>15.95805606</v>
      </c>
      <c r="J26" s="253">
        <f t="shared" si="25"/>
        <v>16.10449275</v>
      </c>
      <c r="K26" s="253">
        <f t="shared" si="25"/>
        <v>11.36690804</v>
      </c>
      <c r="L26" s="253">
        <f t="shared" si="25"/>
        <v>11.75803735</v>
      </c>
      <c r="M26" s="253">
        <f t="shared" si="25"/>
        <v>9.996271738</v>
      </c>
      <c r="N26" s="253">
        <f t="shared" si="25"/>
        <v>5779289.363</v>
      </c>
      <c r="O26" s="253"/>
      <c r="P26" s="254">
        <f t="shared" si="21"/>
        <v>849228.3442</v>
      </c>
      <c r="Q26" s="254"/>
      <c r="R26" s="254"/>
      <c r="S26" s="254"/>
      <c r="T26" s="257"/>
      <c r="U26" s="258"/>
      <c r="V26" s="254"/>
      <c r="W26" s="254"/>
      <c r="X26" s="254">
        <f t="shared" si="16"/>
        <v>849228.3442</v>
      </c>
      <c r="Y26" s="258">
        <f t="shared" si="17"/>
        <v>0.8492283442</v>
      </c>
      <c r="Z26" s="334">
        <f t="shared" si="18"/>
        <v>849228.3442</v>
      </c>
      <c r="AA26" s="258">
        <f t="shared" si="19"/>
        <v>0.8492283442</v>
      </c>
      <c r="AB26" s="320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</row>
    <row r="27" ht="19.5" customHeight="1">
      <c r="A27" s="276" t="s">
        <v>121</v>
      </c>
      <c r="B27" s="277">
        <v>90.25</v>
      </c>
      <c r="C27" s="278">
        <v>90.25</v>
      </c>
      <c r="D27" s="278">
        <v>73.625</v>
      </c>
      <c r="E27" s="278">
        <v>81.703125</v>
      </c>
      <c r="F27" s="278">
        <v>69.770638</v>
      </c>
      <c r="G27" s="278">
        <v>9.049254E8</v>
      </c>
      <c r="H27" s="278"/>
      <c r="I27" s="278">
        <f t="shared" ref="I27:N27" si="26">(I28/B28*B27)/B28*B27</f>
        <v>12.25180168</v>
      </c>
      <c r="J27" s="278">
        <f t="shared" si="26"/>
        <v>12.24135955</v>
      </c>
      <c r="K27" s="278">
        <f t="shared" si="26"/>
        <v>8.140563287</v>
      </c>
      <c r="L27" s="278">
        <f t="shared" si="26"/>
        <v>9.964957431</v>
      </c>
      <c r="M27" s="278">
        <f t="shared" si="26"/>
        <v>8.471851442</v>
      </c>
      <c r="N27" s="278">
        <f t="shared" si="26"/>
        <v>18144996.37</v>
      </c>
      <c r="O27" s="278"/>
      <c r="P27" s="254">
        <f t="shared" si="21"/>
        <v>717005.0212</v>
      </c>
      <c r="Q27" s="254"/>
      <c r="R27" s="254"/>
      <c r="S27" s="254"/>
      <c r="T27" s="257"/>
      <c r="U27" s="258"/>
      <c r="V27" s="254"/>
      <c r="W27" s="254"/>
      <c r="X27" s="254">
        <f t="shared" si="16"/>
        <v>717005.0212</v>
      </c>
      <c r="Y27" s="258">
        <f t="shared" si="17"/>
        <v>0.7170050212</v>
      </c>
      <c r="Z27" s="334">
        <f t="shared" si="18"/>
        <v>717005.0212</v>
      </c>
      <c r="AA27" s="258">
        <f t="shared" si="19"/>
        <v>0.7170050212</v>
      </c>
      <c r="AB27" s="320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</row>
    <row r="28" ht="19.5" customHeight="1">
      <c r="A28" s="276" t="s">
        <v>122</v>
      </c>
      <c r="B28" s="277">
        <v>80.3125</v>
      </c>
      <c r="C28" s="278">
        <v>84.125</v>
      </c>
      <c r="D28" s="278">
        <v>60.5</v>
      </c>
      <c r="E28" s="278">
        <v>62.984375</v>
      </c>
      <c r="F28" s="278">
        <v>53.785721</v>
      </c>
      <c r="G28" s="278">
        <v>9.362076E8</v>
      </c>
      <c r="H28" s="278"/>
      <c r="I28" s="278">
        <f t="shared" ref="I28:N28" si="27">(I29/B29*B28)/B29*B28</f>
        <v>9.702235838</v>
      </c>
      <c r="J28" s="278">
        <f t="shared" si="27"/>
        <v>10.63617288</v>
      </c>
      <c r="K28" s="278">
        <f t="shared" si="27"/>
        <v>5.49685892</v>
      </c>
      <c r="L28" s="278">
        <f t="shared" si="27"/>
        <v>5.921936694</v>
      </c>
      <c r="M28" s="278">
        <f t="shared" si="27"/>
        <v>5.034622733</v>
      </c>
      <c r="N28" s="278">
        <f t="shared" si="27"/>
        <v>19421181.79</v>
      </c>
      <c r="O28" s="278"/>
      <c r="P28" s="254">
        <f t="shared" si="21"/>
        <v>587519.1232</v>
      </c>
      <c r="Q28" s="254"/>
      <c r="R28" s="254"/>
      <c r="S28" s="254"/>
      <c r="T28" s="257"/>
      <c r="U28" s="258"/>
      <c r="V28" s="254"/>
      <c r="W28" s="254"/>
      <c r="X28" s="254">
        <f t="shared" si="16"/>
        <v>587519.1232</v>
      </c>
      <c r="Y28" s="258">
        <f t="shared" si="17"/>
        <v>0.5875191232</v>
      </c>
      <c r="Z28" s="334">
        <f t="shared" si="18"/>
        <v>587519.1232</v>
      </c>
      <c r="AA28" s="258">
        <f t="shared" si="19"/>
        <v>0.5875191232</v>
      </c>
      <c r="AB28" s="320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</row>
    <row r="29" ht="19.5" customHeight="1">
      <c r="A29" s="276" t="s">
        <v>123</v>
      </c>
      <c r="B29" s="337">
        <v>64.0625</v>
      </c>
      <c r="C29" s="338">
        <v>74.78125</v>
      </c>
      <c r="D29" s="338">
        <v>54.25</v>
      </c>
      <c r="E29" s="338">
        <v>58.375</v>
      </c>
      <c r="F29" s="338">
        <v>49.849514</v>
      </c>
      <c r="G29" s="338">
        <v>1.0877885E9</v>
      </c>
      <c r="H29" s="338"/>
      <c r="I29" s="338">
        <f t="shared" ref="I29:N29" si="28">(I30/B30*B29)/B30*B29</f>
        <v>6.173242003</v>
      </c>
      <c r="J29" s="338">
        <f t="shared" si="28"/>
        <v>8.404670148</v>
      </c>
      <c r="K29" s="338">
        <f t="shared" si="28"/>
        <v>4.419807214</v>
      </c>
      <c r="L29" s="338">
        <f t="shared" si="28"/>
        <v>5.086884762</v>
      </c>
      <c r="M29" s="338">
        <f t="shared" si="28"/>
        <v>4.324688189</v>
      </c>
      <c r="N29" s="338">
        <f t="shared" si="28"/>
        <v>26219249.43</v>
      </c>
      <c r="O29" s="338"/>
      <c r="P29" s="254">
        <f t="shared" si="21"/>
        <v>525158.3322</v>
      </c>
      <c r="Q29" s="254"/>
      <c r="R29" s="254"/>
      <c r="S29" s="254"/>
      <c r="T29" s="257">
        <f>(P29-P20)/P20</f>
        <v>-0.4739649427</v>
      </c>
      <c r="U29" s="258"/>
      <c r="V29" s="254"/>
      <c r="W29" s="254"/>
      <c r="X29" s="254">
        <f t="shared" si="16"/>
        <v>525158.3322</v>
      </c>
      <c r="Y29" s="258">
        <f t="shared" si="17"/>
        <v>0.5251583322</v>
      </c>
      <c r="Z29" s="334">
        <f t="shared" si="18"/>
        <v>525158.3322</v>
      </c>
      <c r="AA29" s="258">
        <f t="shared" si="19"/>
        <v>0.5251583322</v>
      </c>
      <c r="AB29" s="320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</row>
    <row r="30" ht="19.5" customHeight="1">
      <c r="A30" s="276" t="s">
        <v>124</v>
      </c>
      <c r="B30" s="277">
        <v>58.5625</v>
      </c>
      <c r="C30" s="278">
        <v>69.125</v>
      </c>
      <c r="D30" s="278">
        <v>52.15625</v>
      </c>
      <c r="E30" s="278">
        <v>64.300003</v>
      </c>
      <c r="F30" s="278">
        <v>54.909184</v>
      </c>
      <c r="G30" s="278">
        <v>1.1978067E9</v>
      </c>
      <c r="H30" s="278"/>
      <c r="I30" s="278">
        <f t="shared" ref="I30:N30" si="29">(I31/B31*B30)/B31*B30</f>
        <v>5.158753226</v>
      </c>
      <c r="J30" s="278">
        <f t="shared" si="29"/>
        <v>7.181340543</v>
      </c>
      <c r="K30" s="278">
        <f t="shared" si="29"/>
        <v>4.085230429</v>
      </c>
      <c r="L30" s="278">
        <f t="shared" si="29"/>
        <v>6.171917305</v>
      </c>
      <c r="M30" s="278">
        <f t="shared" si="29"/>
        <v>5.24714327</v>
      </c>
      <c r="N30" s="278">
        <f t="shared" si="29"/>
        <v>31791045.08</v>
      </c>
      <c r="O30" s="278"/>
      <c r="P30" s="254">
        <f t="shared" si="21"/>
        <v>503223.4581</v>
      </c>
      <c r="Q30" s="254"/>
      <c r="R30" s="254"/>
      <c r="S30" s="254"/>
      <c r="T30" s="282"/>
      <c r="U30" s="258"/>
      <c r="V30" s="254"/>
      <c r="W30" s="254"/>
      <c r="X30" s="254">
        <f t="shared" si="16"/>
        <v>503223.4581</v>
      </c>
      <c r="Y30" s="258">
        <f t="shared" si="17"/>
        <v>0.5032234581</v>
      </c>
      <c r="Z30" s="334">
        <f t="shared" si="18"/>
        <v>503223.4581</v>
      </c>
      <c r="AA30" s="258">
        <f t="shared" si="19"/>
        <v>0.5032234581</v>
      </c>
      <c r="AB30" s="320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</row>
    <row r="31" ht="19.5" customHeight="1">
      <c r="A31" s="276" t="s">
        <v>125</v>
      </c>
      <c r="B31" s="277">
        <v>64.550003</v>
      </c>
      <c r="C31" s="278">
        <v>65.610001</v>
      </c>
      <c r="D31" s="278">
        <v>46.860001</v>
      </c>
      <c r="E31" s="278">
        <v>47.450001</v>
      </c>
      <c r="F31" s="278">
        <v>40.520073</v>
      </c>
      <c r="G31" s="278">
        <v>1.2158712E9</v>
      </c>
      <c r="H31" s="278"/>
      <c r="I31" s="278">
        <f t="shared" ref="I31:N31" si="30">(I32/B32*B31)/B32*B31</f>
        <v>6.2675538</v>
      </c>
      <c r="J31" s="278">
        <f t="shared" si="30"/>
        <v>6.469568594</v>
      </c>
      <c r="K31" s="278">
        <f t="shared" si="30"/>
        <v>3.297679378</v>
      </c>
      <c r="L31" s="278">
        <f t="shared" si="30"/>
        <v>3.361015876</v>
      </c>
      <c r="M31" s="278">
        <f t="shared" si="30"/>
        <v>2.857415401</v>
      </c>
      <c r="N31" s="278">
        <f t="shared" si="30"/>
        <v>32757177.35</v>
      </c>
      <c r="O31" s="278"/>
      <c r="P31" s="254">
        <f t="shared" si="21"/>
        <v>450456.5544</v>
      </c>
      <c r="Q31" s="254"/>
      <c r="R31" s="254"/>
      <c r="S31" s="254"/>
      <c r="T31" s="282"/>
      <c r="U31" s="258"/>
      <c r="V31" s="254"/>
      <c r="W31" s="254"/>
      <c r="X31" s="254">
        <f t="shared" si="16"/>
        <v>450456.5544</v>
      </c>
      <c r="Y31" s="258">
        <f t="shared" si="17"/>
        <v>0.4504565544</v>
      </c>
      <c r="Z31" s="334">
        <f t="shared" si="18"/>
        <v>450456.5544</v>
      </c>
      <c r="AA31" s="258">
        <f t="shared" si="19"/>
        <v>0.4504565544</v>
      </c>
      <c r="AB31" s="320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</row>
    <row r="32" ht="19.5" customHeight="1">
      <c r="A32" s="276" t="s">
        <v>126</v>
      </c>
      <c r="B32" s="277">
        <v>46.970001</v>
      </c>
      <c r="C32" s="278">
        <v>50.66</v>
      </c>
      <c r="D32" s="278">
        <v>38.0</v>
      </c>
      <c r="E32" s="278">
        <v>39.150002</v>
      </c>
      <c r="F32" s="278">
        <v>33.43227</v>
      </c>
      <c r="G32" s="278">
        <v>1.7249188E9</v>
      </c>
      <c r="H32" s="278"/>
      <c r="I32" s="278">
        <f t="shared" ref="I32:N32" si="31">(I33/B33*B32)/B33*B32</f>
        <v>3.31853709</v>
      </c>
      <c r="J32" s="278">
        <f t="shared" si="31"/>
        <v>3.85714179</v>
      </c>
      <c r="K32" s="278">
        <f t="shared" si="31"/>
        <v>2.168557962</v>
      </c>
      <c r="L32" s="278">
        <f t="shared" si="31"/>
        <v>2.288029867</v>
      </c>
      <c r="M32" s="278">
        <f t="shared" si="31"/>
        <v>1.945201851</v>
      </c>
      <c r="N32" s="278">
        <f t="shared" si="31"/>
        <v>65927808.56</v>
      </c>
      <c r="O32" s="278"/>
      <c r="P32" s="254">
        <f t="shared" si="21"/>
        <v>363620.3308</v>
      </c>
      <c r="Q32" s="254"/>
      <c r="R32" s="254"/>
      <c r="S32" s="254"/>
      <c r="T32" s="282"/>
      <c r="U32" s="258"/>
      <c r="V32" s="254"/>
      <c r="W32" s="254"/>
      <c r="X32" s="254">
        <f t="shared" si="16"/>
        <v>363620.3308</v>
      </c>
      <c r="Y32" s="258">
        <f t="shared" si="17"/>
        <v>0.3636203308</v>
      </c>
      <c r="Z32" s="334">
        <f t="shared" si="18"/>
        <v>363620.3308</v>
      </c>
      <c r="AA32" s="258">
        <f t="shared" si="19"/>
        <v>0.3636203308</v>
      </c>
      <c r="AB32" s="320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</row>
    <row r="33" ht="19.5" customHeight="1">
      <c r="A33" s="276" t="s">
        <v>127</v>
      </c>
      <c r="B33" s="277">
        <v>39.169998</v>
      </c>
      <c r="C33" s="278">
        <v>49.439999</v>
      </c>
      <c r="D33" s="278">
        <v>33.599998</v>
      </c>
      <c r="E33" s="278">
        <v>46.150002</v>
      </c>
      <c r="F33" s="278">
        <v>39.409939</v>
      </c>
      <c r="G33" s="278">
        <v>1.6436822E9</v>
      </c>
      <c r="H33" s="278"/>
      <c r="I33" s="278">
        <f t="shared" ref="I33:N33" si="32">(I34/B34*B33)/B34*B33</f>
        <v>2.307876876</v>
      </c>
      <c r="J33" s="278">
        <f t="shared" si="32"/>
        <v>3.673602312</v>
      </c>
      <c r="K33" s="278">
        <f t="shared" si="32"/>
        <v>1.695439685</v>
      </c>
      <c r="L33" s="278">
        <f t="shared" si="32"/>
        <v>3.179373576</v>
      </c>
      <c r="M33" s="278">
        <f t="shared" si="32"/>
        <v>2.702990183</v>
      </c>
      <c r="N33" s="278">
        <f t="shared" si="32"/>
        <v>59864179.29</v>
      </c>
      <c r="O33" s="278"/>
      <c r="P33" s="254">
        <f t="shared" si="21"/>
        <v>319850.2383</v>
      </c>
      <c r="Q33" s="254"/>
      <c r="R33" s="254"/>
      <c r="S33" s="254"/>
      <c r="T33" s="282"/>
      <c r="U33" s="258"/>
      <c r="V33" s="254"/>
      <c r="W33" s="254"/>
      <c r="X33" s="254">
        <f t="shared" si="16"/>
        <v>319850.2383</v>
      </c>
      <c r="Y33" s="258">
        <f t="shared" si="17"/>
        <v>0.3198502383</v>
      </c>
      <c r="Z33" s="334">
        <f t="shared" si="18"/>
        <v>319850.2383</v>
      </c>
      <c r="AA33" s="258">
        <f t="shared" si="19"/>
        <v>0.3198502383</v>
      </c>
      <c r="AB33" s="320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  <c r="AU33" s="299"/>
      <c r="AV33" s="299"/>
    </row>
    <row r="34" ht="19.5" customHeight="1">
      <c r="A34" s="276" t="s">
        <v>128</v>
      </c>
      <c r="B34" s="277">
        <v>46.200001</v>
      </c>
      <c r="C34" s="278">
        <v>51.950001</v>
      </c>
      <c r="D34" s="278">
        <v>43.349998</v>
      </c>
      <c r="E34" s="278">
        <v>44.73</v>
      </c>
      <c r="F34" s="278">
        <v>38.197327</v>
      </c>
      <c r="G34" s="278">
        <v>1.3946903E9</v>
      </c>
      <c r="H34" s="278"/>
      <c r="I34" s="278">
        <f t="shared" ref="I34:N34" si="33">(I35/B35*B34)/B35*B34</f>
        <v>3.210624437</v>
      </c>
      <c r="J34" s="278">
        <f t="shared" si="33"/>
        <v>4.056078519</v>
      </c>
      <c r="K34" s="278">
        <f t="shared" si="33"/>
        <v>2.822162423</v>
      </c>
      <c r="L34" s="278">
        <f t="shared" si="33"/>
        <v>2.986729617</v>
      </c>
      <c r="M34" s="278">
        <f t="shared" si="33"/>
        <v>2.53921157</v>
      </c>
      <c r="N34" s="278">
        <f t="shared" si="33"/>
        <v>43100954.66</v>
      </c>
      <c r="O34" s="278"/>
      <c r="P34" s="254">
        <f t="shared" si="21"/>
        <v>410997.2623</v>
      </c>
      <c r="Q34" s="254"/>
      <c r="R34" s="254"/>
      <c r="S34" s="254"/>
      <c r="T34" s="282"/>
      <c r="U34" s="258"/>
      <c r="V34" s="254"/>
      <c r="W34" s="254"/>
      <c r="X34" s="254">
        <f t="shared" si="16"/>
        <v>410997.2623</v>
      </c>
      <c r="Y34" s="258">
        <f t="shared" si="17"/>
        <v>0.4109972623</v>
      </c>
      <c r="Z34" s="334">
        <f t="shared" si="18"/>
        <v>410997.2623</v>
      </c>
      <c r="AA34" s="258">
        <f t="shared" si="19"/>
        <v>0.4109972623</v>
      </c>
      <c r="AB34" s="320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</row>
    <row r="35" ht="19.5" customHeight="1">
      <c r="A35" s="276" t="s">
        <v>129</v>
      </c>
      <c r="B35" s="277">
        <v>45.540001</v>
      </c>
      <c r="C35" s="278">
        <v>49.490002</v>
      </c>
      <c r="D35" s="278">
        <v>41.259998</v>
      </c>
      <c r="E35" s="278">
        <v>45.700001</v>
      </c>
      <c r="F35" s="278">
        <v>39.025661</v>
      </c>
      <c r="G35" s="278">
        <v>1.3630503E9</v>
      </c>
      <c r="H35" s="278"/>
      <c r="I35" s="278">
        <f t="shared" ref="I35:N35" si="34">(I36/B36*B35)/B36*B35</f>
        <v>3.119547542</v>
      </c>
      <c r="J35" s="278">
        <f t="shared" si="34"/>
        <v>3.681036941</v>
      </c>
      <c r="K35" s="278">
        <f t="shared" si="34"/>
        <v>2.556596833</v>
      </c>
      <c r="L35" s="278">
        <f t="shared" si="34"/>
        <v>3.11767278</v>
      </c>
      <c r="M35" s="278">
        <f t="shared" si="34"/>
        <v>2.650534603</v>
      </c>
      <c r="N35" s="278">
        <f t="shared" si="34"/>
        <v>41167556.88</v>
      </c>
      <c r="O35" s="278"/>
      <c r="P35" s="254">
        <f t="shared" si="21"/>
        <v>389515.5018</v>
      </c>
      <c r="Q35" s="254"/>
      <c r="R35" s="254"/>
      <c r="S35" s="254"/>
      <c r="T35" s="282"/>
      <c r="U35" s="258"/>
      <c r="V35" s="254"/>
      <c r="W35" s="254"/>
      <c r="X35" s="254">
        <f t="shared" si="16"/>
        <v>389515.5018</v>
      </c>
      <c r="Y35" s="258">
        <f t="shared" si="17"/>
        <v>0.3895155018</v>
      </c>
      <c r="Z35" s="334">
        <f t="shared" si="18"/>
        <v>389515.5018</v>
      </c>
      <c r="AA35" s="258">
        <f t="shared" si="19"/>
        <v>0.3895155018</v>
      </c>
      <c r="AB35" s="320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</row>
    <row r="36" ht="19.5" customHeight="1">
      <c r="A36" s="276" t="s">
        <v>130</v>
      </c>
      <c r="B36" s="277">
        <v>45.650002</v>
      </c>
      <c r="C36" s="278">
        <v>46.48</v>
      </c>
      <c r="D36" s="278">
        <v>39.310001</v>
      </c>
      <c r="E36" s="278">
        <v>41.759998</v>
      </c>
      <c r="F36" s="278">
        <v>35.661087</v>
      </c>
      <c r="G36" s="278">
        <v>1.1983925E9</v>
      </c>
      <c r="H36" s="278"/>
      <c r="I36" s="278">
        <f t="shared" ref="I36:N36" si="35">(I37/B37*B36)/B37*B36</f>
        <v>3.134636158</v>
      </c>
      <c r="J36" s="278">
        <f t="shared" si="35"/>
        <v>3.246889224</v>
      </c>
      <c r="K36" s="278">
        <f t="shared" si="35"/>
        <v>2.320651635</v>
      </c>
      <c r="L36" s="278">
        <f t="shared" si="35"/>
        <v>2.603269022</v>
      </c>
      <c r="M36" s="278">
        <f t="shared" si="35"/>
        <v>2.213207315</v>
      </c>
      <c r="N36" s="278">
        <f t="shared" si="35"/>
        <v>31822148.17</v>
      </c>
      <c r="O36" s="278"/>
      <c r="P36" s="254">
        <f t="shared" si="21"/>
        <v>369439.8653</v>
      </c>
      <c r="Q36" s="254"/>
      <c r="R36" s="254"/>
      <c r="S36" s="254"/>
      <c r="T36" s="282"/>
      <c r="U36" s="258"/>
      <c r="V36" s="254"/>
      <c r="W36" s="254"/>
      <c r="X36" s="254">
        <f t="shared" si="16"/>
        <v>369439.8653</v>
      </c>
      <c r="Y36" s="258">
        <f t="shared" si="17"/>
        <v>0.3694398653</v>
      </c>
      <c r="Z36" s="334">
        <f t="shared" si="18"/>
        <v>369439.8653</v>
      </c>
      <c r="AA36" s="258">
        <f t="shared" si="19"/>
        <v>0.3694398653</v>
      </c>
      <c r="AB36" s="320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</row>
    <row r="37" ht="19.5" customHeight="1">
      <c r="A37" s="276" t="s">
        <v>131</v>
      </c>
      <c r="B37" s="277">
        <v>42.630001</v>
      </c>
      <c r="C37" s="278">
        <v>44.0</v>
      </c>
      <c r="D37" s="278">
        <v>35.75</v>
      </c>
      <c r="E37" s="278">
        <v>36.630001</v>
      </c>
      <c r="F37" s="278">
        <v>31.280291</v>
      </c>
      <c r="G37" s="278">
        <v>1.3134117E9</v>
      </c>
      <c r="H37" s="278"/>
      <c r="I37" s="278">
        <f t="shared" ref="I37:N37" si="36">(I38/B38*B37)/B38*B37</f>
        <v>2.733607911</v>
      </c>
      <c r="J37" s="278">
        <f t="shared" si="36"/>
        <v>2.909648894</v>
      </c>
      <c r="K37" s="278">
        <f t="shared" si="36"/>
        <v>1.919357763</v>
      </c>
      <c r="L37" s="278">
        <f t="shared" si="36"/>
        <v>2.002958602</v>
      </c>
      <c r="M37" s="278">
        <f t="shared" si="36"/>
        <v>1.702842623</v>
      </c>
      <c r="N37" s="278">
        <f t="shared" si="36"/>
        <v>38223732.25</v>
      </c>
      <c r="O37" s="278"/>
      <c r="P37" s="254">
        <f t="shared" si="21"/>
        <v>334315.9039</v>
      </c>
      <c r="Q37" s="254"/>
      <c r="R37" s="254"/>
      <c r="S37" s="254"/>
      <c r="T37" s="282"/>
      <c r="U37" s="258"/>
      <c r="V37" s="254"/>
      <c r="W37" s="254"/>
      <c r="X37" s="254">
        <f t="shared" si="16"/>
        <v>334315.9039</v>
      </c>
      <c r="Y37" s="258">
        <f t="shared" si="17"/>
        <v>0.3343159039</v>
      </c>
      <c r="Z37" s="334">
        <f t="shared" si="18"/>
        <v>334315.9039</v>
      </c>
      <c r="AA37" s="258">
        <f t="shared" si="19"/>
        <v>0.3343159039</v>
      </c>
      <c r="AB37" s="320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</row>
    <row r="38" ht="19.5" customHeight="1">
      <c r="A38" s="276" t="s">
        <v>132</v>
      </c>
      <c r="B38" s="277">
        <v>36.509998</v>
      </c>
      <c r="C38" s="278">
        <v>37.5</v>
      </c>
      <c r="D38" s="278">
        <v>27.200001</v>
      </c>
      <c r="E38" s="278">
        <v>28.98</v>
      </c>
      <c r="F38" s="278">
        <v>24.747557</v>
      </c>
      <c r="G38" s="278">
        <v>1.3021162E9</v>
      </c>
      <c r="H38" s="278"/>
      <c r="I38" s="278">
        <f t="shared" ref="I38:N38" si="37">(I39/B39*B38)/B39*B38</f>
        <v>2.005068228</v>
      </c>
      <c r="J38" s="278">
        <f t="shared" si="37"/>
        <v>2.11347818</v>
      </c>
      <c r="K38" s="278">
        <f t="shared" si="37"/>
        <v>1.111070665</v>
      </c>
      <c r="L38" s="278">
        <f t="shared" si="37"/>
        <v>1.253703604</v>
      </c>
      <c r="M38" s="278">
        <f t="shared" si="37"/>
        <v>1.06585373</v>
      </c>
      <c r="N38" s="278">
        <f t="shared" si="37"/>
        <v>37569101.88</v>
      </c>
      <c r="O38" s="278"/>
      <c r="P38" s="254">
        <f t="shared" si="21"/>
        <v>252693.9745</v>
      </c>
      <c r="Q38" s="254"/>
      <c r="R38" s="254"/>
      <c r="S38" s="254"/>
      <c r="T38" s="282"/>
      <c r="U38" s="258"/>
      <c r="V38" s="254"/>
      <c r="W38" s="254"/>
      <c r="X38" s="254">
        <f t="shared" si="16"/>
        <v>252693.9745</v>
      </c>
      <c r="Y38" s="258">
        <f t="shared" si="17"/>
        <v>0.2526939745</v>
      </c>
      <c r="Z38" s="334">
        <f t="shared" si="18"/>
        <v>252693.9745</v>
      </c>
      <c r="AA38" s="258">
        <f t="shared" si="19"/>
        <v>0.2526939745</v>
      </c>
      <c r="AB38" s="320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</row>
    <row r="39" ht="19.5" customHeight="1">
      <c r="A39" s="276" t="s">
        <v>133</v>
      </c>
      <c r="B39" s="277">
        <v>28.85</v>
      </c>
      <c r="C39" s="278">
        <v>37.060001</v>
      </c>
      <c r="D39" s="278">
        <v>27.85</v>
      </c>
      <c r="E39" s="278">
        <v>33.900002</v>
      </c>
      <c r="F39" s="278">
        <v>28.949011</v>
      </c>
      <c r="G39" s="278">
        <v>2.1601468E9</v>
      </c>
      <c r="H39" s="278"/>
      <c r="I39" s="278">
        <f t="shared" ref="I39:N39" si="38">(I40/B40*B39)/B40*B39</f>
        <v>1.251979368</v>
      </c>
      <c r="J39" s="278">
        <f t="shared" si="38"/>
        <v>2.064172969</v>
      </c>
      <c r="K39" s="278">
        <f t="shared" si="38"/>
        <v>1.16480772</v>
      </c>
      <c r="L39" s="278">
        <f t="shared" si="38"/>
        <v>1.715527008</v>
      </c>
      <c r="M39" s="278">
        <f t="shared" si="38"/>
        <v>1.458479757</v>
      </c>
      <c r="N39" s="278">
        <f t="shared" si="38"/>
        <v>103394600.9</v>
      </c>
      <c r="O39" s="278"/>
      <c r="P39" s="254">
        <f t="shared" si="21"/>
        <v>257065.941</v>
      </c>
      <c r="Q39" s="254"/>
      <c r="R39" s="254"/>
      <c r="S39" s="254"/>
      <c r="T39" s="282"/>
      <c r="U39" s="258"/>
      <c r="V39" s="254"/>
      <c r="W39" s="254"/>
      <c r="X39" s="254">
        <f t="shared" si="16"/>
        <v>257065.941</v>
      </c>
      <c r="Y39" s="258">
        <f t="shared" si="17"/>
        <v>0.257065941</v>
      </c>
      <c r="Z39" s="334">
        <f t="shared" si="18"/>
        <v>257065.941</v>
      </c>
      <c r="AA39" s="258">
        <f t="shared" si="19"/>
        <v>0.257065941</v>
      </c>
      <c r="AB39" s="320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</row>
    <row r="40" ht="19.5" customHeight="1">
      <c r="A40" s="276" t="s">
        <v>134</v>
      </c>
      <c r="B40" s="277">
        <v>34.439999</v>
      </c>
      <c r="C40" s="278">
        <v>40.970001</v>
      </c>
      <c r="D40" s="278">
        <v>33.779999</v>
      </c>
      <c r="E40" s="278">
        <v>39.650002</v>
      </c>
      <c r="F40" s="278">
        <v>33.859234</v>
      </c>
      <c r="G40" s="278">
        <v>1.7210984E9</v>
      </c>
      <c r="H40" s="278"/>
      <c r="I40" s="278">
        <f t="shared" ref="I40:N40" si="39">(I41/B41*B40)/B41*B40</f>
        <v>1.784151779</v>
      </c>
      <c r="J40" s="278">
        <f t="shared" si="39"/>
        <v>2.522709149</v>
      </c>
      <c r="K40" s="278">
        <f t="shared" si="39"/>
        <v>1.71365387</v>
      </c>
      <c r="L40" s="278">
        <f t="shared" si="39"/>
        <v>2.346845714</v>
      </c>
      <c r="M40" s="278">
        <f t="shared" si="39"/>
        <v>1.995203512</v>
      </c>
      <c r="N40" s="278">
        <f t="shared" si="39"/>
        <v>65636094.34</v>
      </c>
      <c r="O40" s="278"/>
      <c r="P40" s="254">
        <f t="shared" si="21"/>
        <v>310135.3883</v>
      </c>
      <c r="Q40" s="254"/>
      <c r="R40" s="254"/>
      <c r="S40" s="254"/>
      <c r="T40" s="282"/>
      <c r="U40" s="258"/>
      <c r="V40" s="254"/>
      <c r="W40" s="254"/>
      <c r="X40" s="254">
        <f t="shared" si="16"/>
        <v>310135.3883</v>
      </c>
      <c r="Y40" s="258">
        <f t="shared" si="17"/>
        <v>0.3101353883</v>
      </c>
      <c r="Z40" s="334">
        <f t="shared" si="18"/>
        <v>310135.3883</v>
      </c>
      <c r="AA40" s="258">
        <f t="shared" si="19"/>
        <v>0.3101353883</v>
      </c>
      <c r="AB40" s="320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</row>
    <row r="41" ht="19.5" customHeight="1">
      <c r="A41" s="276" t="s">
        <v>135</v>
      </c>
      <c r="B41" s="337">
        <v>39.290001</v>
      </c>
      <c r="C41" s="338">
        <v>43.240002</v>
      </c>
      <c r="D41" s="338">
        <v>38.439999</v>
      </c>
      <c r="E41" s="338">
        <v>38.91</v>
      </c>
      <c r="F41" s="338">
        <v>33.227325</v>
      </c>
      <c r="G41" s="338">
        <v>1.2777654E9</v>
      </c>
      <c r="H41" s="338"/>
      <c r="I41" s="338">
        <f t="shared" ref="I41:N41" si="40">(I42/B42*B41)/B42*B41</f>
        <v>2.322039572</v>
      </c>
      <c r="J41" s="338">
        <f t="shared" si="40"/>
        <v>2.810002096</v>
      </c>
      <c r="K41" s="338">
        <f t="shared" si="40"/>
        <v>2.219067826</v>
      </c>
      <c r="L41" s="338">
        <f t="shared" si="40"/>
        <v>2.260063147</v>
      </c>
      <c r="M41" s="338">
        <f t="shared" si="40"/>
        <v>1.921426171</v>
      </c>
      <c r="N41" s="338">
        <f t="shared" si="40"/>
        <v>36177085.53</v>
      </c>
      <c r="O41" s="338"/>
      <c r="P41" s="254">
        <f t="shared" si="21"/>
        <v>351252.3496</v>
      </c>
      <c r="Q41" s="254"/>
      <c r="R41" s="254"/>
      <c r="S41" s="254"/>
      <c r="T41" s="339">
        <f>(P41-P29)/P29</f>
        <v>-0.3311496209</v>
      </c>
      <c r="U41" s="258"/>
      <c r="V41" s="254"/>
      <c r="W41" s="254"/>
      <c r="X41" s="254">
        <f t="shared" si="16"/>
        <v>351252.3496</v>
      </c>
      <c r="Y41" s="258">
        <f t="shared" si="17"/>
        <v>0.3512523496</v>
      </c>
      <c r="Z41" s="334">
        <f t="shared" si="18"/>
        <v>351252.3496</v>
      </c>
      <c r="AA41" s="258">
        <f t="shared" si="19"/>
        <v>0.3512523496</v>
      </c>
      <c r="AB41" s="320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</row>
    <row r="42" ht="19.5" customHeight="1">
      <c r="A42" s="276" t="s">
        <v>136</v>
      </c>
      <c r="B42" s="277">
        <v>39.57</v>
      </c>
      <c r="C42" s="278">
        <v>42.599998</v>
      </c>
      <c r="D42" s="278">
        <v>36.849998</v>
      </c>
      <c r="E42" s="278">
        <v>38.509998</v>
      </c>
      <c r="F42" s="278">
        <v>32.885727</v>
      </c>
      <c r="G42" s="278">
        <v>1.5794246E9</v>
      </c>
      <c r="H42" s="278"/>
      <c r="I42" s="278">
        <f t="shared" ref="I42:N42" si="41">(I43/B43*B42)/B43*B42</f>
        <v>2.35525339</v>
      </c>
      <c r="J42" s="278">
        <f t="shared" si="41"/>
        <v>2.727434882</v>
      </c>
      <c r="K42" s="278">
        <f t="shared" si="41"/>
        <v>2.039289009</v>
      </c>
      <c r="L42" s="278">
        <f t="shared" si="41"/>
        <v>2.213834261</v>
      </c>
      <c r="M42" s="278">
        <f t="shared" si="41"/>
        <v>1.882122287</v>
      </c>
      <c r="N42" s="278">
        <f t="shared" si="41"/>
        <v>55275047.54</v>
      </c>
      <c r="O42" s="278"/>
      <c r="P42" s="254">
        <f t="shared" si="21"/>
        <v>335056.7651</v>
      </c>
      <c r="Q42" s="254"/>
      <c r="R42" s="254"/>
      <c r="S42" s="254"/>
      <c r="T42" s="282"/>
      <c r="U42" s="258"/>
      <c r="V42" s="254"/>
      <c r="W42" s="254"/>
      <c r="X42" s="254">
        <f t="shared" si="16"/>
        <v>335056.7651</v>
      </c>
      <c r="Y42" s="258">
        <f t="shared" si="17"/>
        <v>0.3350567651</v>
      </c>
      <c r="Z42" s="334">
        <f t="shared" si="18"/>
        <v>335056.7651</v>
      </c>
      <c r="AA42" s="258">
        <f t="shared" si="19"/>
        <v>0.3350567651</v>
      </c>
      <c r="AB42" s="320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</row>
    <row r="43" ht="19.5" customHeight="1">
      <c r="A43" s="276" t="s">
        <v>137</v>
      </c>
      <c r="B43" s="277">
        <v>38.400002</v>
      </c>
      <c r="C43" s="278">
        <v>38.880001</v>
      </c>
      <c r="D43" s="278">
        <v>33.09</v>
      </c>
      <c r="E43" s="278">
        <v>33.779999</v>
      </c>
      <c r="F43" s="278">
        <v>28.846529</v>
      </c>
      <c r="G43" s="278">
        <v>1.597517E9</v>
      </c>
      <c r="H43" s="278"/>
      <c r="I43" s="278">
        <f t="shared" ref="I43:N43" si="42">(I44/B44*B43)/B44*B43</f>
        <v>2.218033141</v>
      </c>
      <c r="J43" s="278">
        <f t="shared" si="42"/>
        <v>2.271892448</v>
      </c>
      <c r="K43" s="278">
        <f t="shared" si="42"/>
        <v>1.644361787</v>
      </c>
      <c r="L43" s="278">
        <f t="shared" si="42"/>
        <v>1.703402879</v>
      </c>
      <c r="M43" s="278">
        <f t="shared" si="42"/>
        <v>1.448171746</v>
      </c>
      <c r="N43" s="278">
        <f t="shared" si="42"/>
        <v>56548658.37</v>
      </c>
      <c r="O43" s="278"/>
      <c r="P43" s="254">
        <f t="shared" si="21"/>
        <v>299202.5045</v>
      </c>
      <c r="Q43" s="254"/>
      <c r="R43" s="254"/>
      <c r="S43" s="254"/>
      <c r="T43" s="282"/>
      <c r="U43" s="258"/>
      <c r="V43" s="254"/>
      <c r="W43" s="254"/>
      <c r="X43" s="254">
        <f t="shared" si="16"/>
        <v>299202.5045</v>
      </c>
      <c r="Y43" s="258">
        <f t="shared" si="17"/>
        <v>0.2992025045</v>
      </c>
      <c r="Z43" s="334">
        <f t="shared" si="18"/>
        <v>299202.5045</v>
      </c>
      <c r="AA43" s="258">
        <f t="shared" si="19"/>
        <v>0.2992025045</v>
      </c>
      <c r="AB43" s="320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</row>
    <row r="44" ht="19.5" customHeight="1">
      <c r="A44" s="276" t="s">
        <v>138</v>
      </c>
      <c r="B44" s="277">
        <v>34.150002</v>
      </c>
      <c r="C44" s="278">
        <v>39.189999</v>
      </c>
      <c r="D44" s="278">
        <v>34.09</v>
      </c>
      <c r="E44" s="278">
        <v>36.060001</v>
      </c>
      <c r="F44" s="278">
        <v>30.793545</v>
      </c>
      <c r="G44" s="278">
        <v>1.5516643E9</v>
      </c>
      <c r="H44" s="278"/>
      <c r="I44" s="278">
        <f t="shared" ref="I44:N44" si="43">(I45/B45*B44)/B45*B44</f>
        <v>1.754231899</v>
      </c>
      <c r="J44" s="278">
        <f t="shared" si="43"/>
        <v>2.30826538</v>
      </c>
      <c r="K44" s="278">
        <f t="shared" si="43"/>
        <v>1.745250792</v>
      </c>
      <c r="L44" s="278">
        <f t="shared" si="43"/>
        <v>1.94110747</v>
      </c>
      <c r="M44" s="278">
        <f t="shared" si="43"/>
        <v>1.650259798</v>
      </c>
      <c r="N44" s="278">
        <f t="shared" si="43"/>
        <v>53349071.49</v>
      </c>
      <c r="O44" s="278"/>
      <c r="P44" s="254">
        <f t="shared" si="21"/>
        <v>306577.9202</v>
      </c>
      <c r="Q44" s="254"/>
      <c r="R44" s="254"/>
      <c r="S44" s="254"/>
      <c r="T44" s="282"/>
      <c r="U44" s="258"/>
      <c r="V44" s="254"/>
      <c r="W44" s="254"/>
      <c r="X44" s="254">
        <f t="shared" si="16"/>
        <v>306577.9202</v>
      </c>
      <c r="Y44" s="258">
        <f t="shared" si="17"/>
        <v>0.3065779202</v>
      </c>
      <c r="Z44" s="334">
        <f t="shared" si="18"/>
        <v>306577.9202</v>
      </c>
      <c r="AA44" s="258">
        <f t="shared" si="19"/>
        <v>0.3065779202</v>
      </c>
      <c r="AB44" s="320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</row>
    <row r="45" ht="19.5" customHeight="1">
      <c r="A45" s="276" t="s">
        <v>139</v>
      </c>
      <c r="B45" s="277">
        <v>35.799999</v>
      </c>
      <c r="C45" s="278">
        <v>36.900002</v>
      </c>
      <c r="D45" s="278">
        <v>30.559999</v>
      </c>
      <c r="E45" s="278">
        <v>31.73</v>
      </c>
      <c r="F45" s="278">
        <v>27.095928</v>
      </c>
      <c r="G45" s="278">
        <v>1.7583156E9</v>
      </c>
      <c r="H45" s="278"/>
      <c r="I45" s="278">
        <f t="shared" ref="I45:N45" si="44">(I46/B46*B45)/B46*B45</f>
        <v>1.92784257</v>
      </c>
      <c r="J45" s="278">
        <f t="shared" si="44"/>
        <v>2.046388151</v>
      </c>
      <c r="K45" s="278">
        <f t="shared" si="44"/>
        <v>1.402524682</v>
      </c>
      <c r="L45" s="278">
        <f t="shared" si="44"/>
        <v>1.502928279</v>
      </c>
      <c r="M45" s="278">
        <f t="shared" si="44"/>
        <v>1.277735621</v>
      </c>
      <c r="N45" s="278">
        <f t="shared" si="44"/>
        <v>68505428.52</v>
      </c>
      <c r="O45" s="278"/>
      <c r="P45" s="254">
        <f t="shared" si="21"/>
        <v>273165.2763</v>
      </c>
      <c r="Q45" s="254"/>
      <c r="R45" s="254"/>
      <c r="S45" s="254"/>
      <c r="T45" s="282"/>
      <c r="U45" s="258"/>
      <c r="V45" s="254"/>
      <c r="W45" s="254"/>
      <c r="X45" s="254">
        <f t="shared" si="16"/>
        <v>273165.2763</v>
      </c>
      <c r="Y45" s="258">
        <f t="shared" si="17"/>
        <v>0.2731652763</v>
      </c>
      <c r="Z45" s="334">
        <f t="shared" si="18"/>
        <v>273165.2763</v>
      </c>
      <c r="AA45" s="258">
        <f t="shared" si="19"/>
        <v>0.2731652763</v>
      </c>
      <c r="AB45" s="320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</row>
    <row r="46" ht="19.5" customHeight="1">
      <c r="A46" s="276" t="s">
        <v>140</v>
      </c>
      <c r="B46" s="277">
        <v>31.67</v>
      </c>
      <c r="C46" s="278">
        <v>33.630001</v>
      </c>
      <c r="D46" s="278">
        <v>28.42</v>
      </c>
      <c r="E46" s="278">
        <v>30.040001</v>
      </c>
      <c r="F46" s="278">
        <v>25.652744</v>
      </c>
      <c r="G46" s="278">
        <v>2.0957427E9</v>
      </c>
      <c r="H46" s="278"/>
      <c r="I46" s="278">
        <f t="shared" ref="I46:N46" si="45">(I47/B47*B46)/B47*B46</f>
        <v>1.508695739</v>
      </c>
      <c r="J46" s="278">
        <f t="shared" si="45"/>
        <v>1.699765435</v>
      </c>
      <c r="K46" s="278">
        <f t="shared" si="45"/>
        <v>1.212975387</v>
      </c>
      <c r="L46" s="278">
        <f t="shared" si="45"/>
        <v>1.347094298</v>
      </c>
      <c r="M46" s="278">
        <f t="shared" si="45"/>
        <v>1.145250783</v>
      </c>
      <c r="N46" s="278">
        <f t="shared" si="45"/>
        <v>97321154.67</v>
      </c>
      <c r="O46" s="278"/>
      <c r="P46" s="254">
        <f t="shared" si="21"/>
        <v>252369.8977</v>
      </c>
      <c r="Q46" s="254"/>
      <c r="R46" s="254"/>
      <c r="S46" s="254"/>
      <c r="T46" s="282"/>
      <c r="U46" s="258"/>
      <c r="V46" s="254"/>
      <c r="W46" s="254"/>
      <c r="X46" s="254">
        <f t="shared" si="16"/>
        <v>252369.8977</v>
      </c>
      <c r="Y46" s="258">
        <f t="shared" si="17"/>
        <v>0.2523698977</v>
      </c>
      <c r="Z46" s="334">
        <f t="shared" si="18"/>
        <v>252369.8977</v>
      </c>
      <c r="AA46" s="258">
        <f t="shared" si="19"/>
        <v>0.2523698977</v>
      </c>
      <c r="AB46" s="320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</row>
    <row r="47" ht="19.5" customHeight="1">
      <c r="A47" s="276" t="s">
        <v>141</v>
      </c>
      <c r="B47" s="277">
        <v>30.0</v>
      </c>
      <c r="C47" s="278">
        <v>30.25</v>
      </c>
      <c r="D47" s="278">
        <v>24.389999</v>
      </c>
      <c r="E47" s="278">
        <v>26.1</v>
      </c>
      <c r="F47" s="278">
        <v>22.288183</v>
      </c>
      <c r="G47" s="278">
        <v>2.2629351E9</v>
      </c>
      <c r="H47" s="278"/>
      <c r="I47" s="278">
        <f t="shared" ref="I47:N47" si="46">(I48/B48*B47)/B48*B47</f>
        <v>1.353779853</v>
      </c>
      <c r="J47" s="278">
        <f t="shared" si="46"/>
        <v>1.375263735</v>
      </c>
      <c r="K47" s="278">
        <f t="shared" si="46"/>
        <v>0.893361858</v>
      </c>
      <c r="L47" s="278">
        <f t="shared" si="46"/>
        <v>1.016902059</v>
      </c>
      <c r="M47" s="278">
        <f t="shared" si="46"/>
        <v>0.8645343885</v>
      </c>
      <c r="N47" s="278">
        <f t="shared" si="46"/>
        <v>113468555.5</v>
      </c>
      <c r="O47" s="278"/>
      <c r="P47" s="254">
        <f t="shared" si="21"/>
        <v>214916.7799</v>
      </c>
      <c r="Q47" s="254"/>
      <c r="R47" s="254"/>
      <c r="S47" s="254"/>
      <c r="T47" s="282"/>
      <c r="U47" s="258"/>
      <c r="V47" s="254"/>
      <c r="W47" s="254"/>
      <c r="X47" s="254">
        <f t="shared" si="16"/>
        <v>214916.7799</v>
      </c>
      <c r="Y47" s="258">
        <f t="shared" si="17"/>
        <v>0.2149167799</v>
      </c>
      <c r="Z47" s="334">
        <f t="shared" si="18"/>
        <v>214916.7799</v>
      </c>
      <c r="AA47" s="258">
        <f t="shared" si="19"/>
        <v>0.2149167799</v>
      </c>
      <c r="AB47" s="320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</row>
    <row r="48" ht="19.5" customHeight="1">
      <c r="A48" s="276" t="s">
        <v>142</v>
      </c>
      <c r="B48" s="277">
        <v>25.969999</v>
      </c>
      <c r="C48" s="278">
        <v>26.549999</v>
      </c>
      <c r="D48" s="278">
        <v>21.639999</v>
      </c>
      <c r="E48" s="278">
        <v>23.85</v>
      </c>
      <c r="F48" s="278">
        <v>20.366776</v>
      </c>
      <c r="G48" s="278">
        <v>2.6680491E9</v>
      </c>
      <c r="H48" s="278"/>
      <c r="I48" s="278">
        <f t="shared" ref="I48:N48" si="47">(I49/B49*B48)/B49*B48</f>
        <v>1.014493813</v>
      </c>
      <c r="J48" s="278">
        <f t="shared" si="47"/>
        <v>1.059410447</v>
      </c>
      <c r="K48" s="278">
        <f t="shared" si="47"/>
        <v>0.7032638828</v>
      </c>
      <c r="L48" s="278">
        <f t="shared" si="47"/>
        <v>0.8491313569</v>
      </c>
      <c r="M48" s="278">
        <f t="shared" si="47"/>
        <v>0.7219007896</v>
      </c>
      <c r="N48" s="278">
        <f t="shared" si="47"/>
        <v>157731692.7</v>
      </c>
      <c r="O48" s="278"/>
      <c r="P48" s="254">
        <f t="shared" si="21"/>
        <v>189018.003</v>
      </c>
      <c r="Q48" s="254"/>
      <c r="R48" s="254"/>
      <c r="S48" s="254"/>
      <c r="T48" s="282"/>
      <c r="U48" s="258"/>
      <c r="V48" s="254"/>
      <c r="W48" s="254"/>
      <c r="X48" s="254">
        <f t="shared" si="16"/>
        <v>189018.003</v>
      </c>
      <c r="Y48" s="258">
        <f t="shared" si="17"/>
        <v>0.189018003</v>
      </c>
      <c r="Z48" s="334">
        <f t="shared" si="18"/>
        <v>189018.003</v>
      </c>
      <c r="AA48" s="258">
        <f t="shared" si="19"/>
        <v>0.189018003</v>
      </c>
      <c r="AB48" s="320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</row>
    <row r="49" ht="19.5" customHeight="1">
      <c r="A49" s="276" t="s">
        <v>143</v>
      </c>
      <c r="B49" s="277">
        <v>23.74</v>
      </c>
      <c r="C49" s="278">
        <v>26.209999</v>
      </c>
      <c r="D49" s="278">
        <v>21.299999</v>
      </c>
      <c r="E49" s="278">
        <v>23.49</v>
      </c>
      <c r="F49" s="278">
        <v>20.059364</v>
      </c>
      <c r="G49" s="278">
        <v>2.0438102E9</v>
      </c>
      <c r="H49" s="278"/>
      <c r="I49" s="278">
        <f t="shared" ref="I49:N49" si="48">(I50/B50*B49)/B50*B49</f>
        <v>0.8477483756</v>
      </c>
      <c r="J49" s="278">
        <f t="shared" si="48"/>
        <v>1.032450507</v>
      </c>
      <c r="K49" s="278">
        <f t="shared" si="48"/>
        <v>0.6813386215</v>
      </c>
      <c r="L49" s="278">
        <f t="shared" si="48"/>
        <v>0.823690668</v>
      </c>
      <c r="M49" s="278">
        <f t="shared" si="48"/>
        <v>0.7002728058</v>
      </c>
      <c r="N49" s="278">
        <f t="shared" si="48"/>
        <v>92557678.51</v>
      </c>
      <c r="O49" s="278"/>
      <c r="P49" s="254">
        <f t="shared" si="21"/>
        <v>184381.5524</v>
      </c>
      <c r="Q49" s="254"/>
      <c r="R49" s="254"/>
      <c r="S49" s="254"/>
      <c r="T49" s="282"/>
      <c r="U49" s="258"/>
      <c r="V49" s="254"/>
      <c r="W49" s="254"/>
      <c r="X49" s="254">
        <f t="shared" si="16"/>
        <v>184381.5524</v>
      </c>
      <c r="Y49" s="258">
        <f t="shared" si="17"/>
        <v>0.1843815524</v>
      </c>
      <c r="Z49" s="334">
        <f t="shared" si="18"/>
        <v>184381.5524</v>
      </c>
      <c r="AA49" s="258">
        <f t="shared" si="19"/>
        <v>0.1843815524</v>
      </c>
      <c r="AB49" s="320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  <c r="AV49" s="299"/>
    </row>
    <row r="50" ht="19.5" customHeight="1">
      <c r="A50" s="276" t="s">
        <v>144</v>
      </c>
      <c r="B50" s="277">
        <v>23.059999</v>
      </c>
      <c r="C50" s="278">
        <v>24.35</v>
      </c>
      <c r="D50" s="278">
        <v>20.49</v>
      </c>
      <c r="E50" s="278">
        <v>20.719999</v>
      </c>
      <c r="F50" s="278">
        <v>17.693911</v>
      </c>
      <c r="G50" s="278">
        <v>1.6690474E9</v>
      </c>
      <c r="H50" s="278"/>
      <c r="I50" s="278">
        <f t="shared" ref="I50:N50" si="49">(I51/B51*B50)/B51*B50</f>
        <v>0.7998786506</v>
      </c>
      <c r="J50" s="278">
        <f t="shared" si="49"/>
        <v>0.8911137895</v>
      </c>
      <c r="K50" s="278">
        <f t="shared" si="49"/>
        <v>0.6305038723</v>
      </c>
      <c r="L50" s="278">
        <f t="shared" si="49"/>
        <v>0.6408812597</v>
      </c>
      <c r="M50" s="278">
        <f t="shared" si="49"/>
        <v>0.5448545976</v>
      </c>
      <c r="N50" s="278">
        <f t="shared" si="49"/>
        <v>61726076.1</v>
      </c>
      <c r="O50" s="278"/>
      <c r="P50" s="254">
        <f t="shared" si="21"/>
        <v>175703.2012</v>
      </c>
      <c r="Q50" s="254"/>
      <c r="R50" s="254"/>
      <c r="S50" s="254"/>
      <c r="T50" s="282"/>
      <c r="U50" s="258"/>
      <c r="V50" s="254"/>
      <c r="W50" s="254"/>
      <c r="X50" s="254">
        <f t="shared" si="16"/>
        <v>175703.2012</v>
      </c>
      <c r="Y50" s="258">
        <f t="shared" si="17"/>
        <v>0.1757032012</v>
      </c>
      <c r="Z50" s="334">
        <f t="shared" si="18"/>
        <v>175703.2012</v>
      </c>
      <c r="AA50" s="258">
        <f t="shared" si="19"/>
        <v>0.1757032012</v>
      </c>
      <c r="AB50" s="320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</row>
    <row r="51" ht="19.5" customHeight="1">
      <c r="A51" s="276" t="s">
        <v>145</v>
      </c>
      <c r="B51" s="277">
        <v>20.91</v>
      </c>
      <c r="C51" s="278">
        <v>25.040001</v>
      </c>
      <c r="D51" s="278">
        <v>19.76</v>
      </c>
      <c r="E51" s="278">
        <v>24.549999</v>
      </c>
      <c r="F51" s="278">
        <v>20.96455</v>
      </c>
      <c r="G51" s="278">
        <v>2.1291501E9</v>
      </c>
      <c r="H51" s="278"/>
      <c r="I51" s="278">
        <f t="shared" ref="I51:N51" si="50">(I52/B52*B51)/B52*B51</f>
        <v>0.6576784364</v>
      </c>
      <c r="J51" s="278">
        <f t="shared" si="50"/>
        <v>0.9423319513</v>
      </c>
      <c r="K51" s="278">
        <f t="shared" si="50"/>
        <v>0.5863780729</v>
      </c>
      <c r="L51" s="278">
        <f t="shared" si="50"/>
        <v>0.8997069383</v>
      </c>
      <c r="M51" s="278">
        <f t="shared" si="50"/>
        <v>0.7648988934</v>
      </c>
      <c r="N51" s="278">
        <f t="shared" si="50"/>
        <v>100448599.8</v>
      </c>
      <c r="O51" s="278"/>
      <c r="P51" s="254">
        <f t="shared" si="21"/>
        <v>167776.7329</v>
      </c>
      <c r="Q51" s="254"/>
      <c r="R51" s="254"/>
      <c r="S51" s="254"/>
      <c r="T51" s="282"/>
      <c r="U51" s="258"/>
      <c r="V51" s="254"/>
      <c r="W51" s="254"/>
      <c r="X51" s="254">
        <f t="shared" si="16"/>
        <v>167776.7329</v>
      </c>
      <c r="Y51" s="258">
        <f t="shared" si="17"/>
        <v>0.1677767329</v>
      </c>
      <c r="Z51" s="334">
        <f t="shared" si="18"/>
        <v>167776.7329</v>
      </c>
      <c r="AA51" s="258">
        <f t="shared" si="19"/>
        <v>0.1677767329</v>
      </c>
      <c r="AB51" s="320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  <c r="AV51" s="299"/>
    </row>
    <row r="52" ht="19.5" customHeight="1">
      <c r="A52" s="276" t="s">
        <v>146</v>
      </c>
      <c r="B52" s="277">
        <v>24.370001</v>
      </c>
      <c r="C52" s="278">
        <v>28.290001</v>
      </c>
      <c r="D52" s="278">
        <v>24.139999</v>
      </c>
      <c r="E52" s="278">
        <v>27.719999</v>
      </c>
      <c r="F52" s="278">
        <v>23.671577</v>
      </c>
      <c r="G52" s="278">
        <v>1.6699547E9</v>
      </c>
      <c r="H52" s="278"/>
      <c r="I52" s="278">
        <f t="shared" ref="I52:N52" si="51">(I53/B53*B52)/B53*B52</f>
        <v>0.893339693</v>
      </c>
      <c r="J52" s="278">
        <f t="shared" si="51"/>
        <v>1.202821434</v>
      </c>
      <c r="K52" s="278">
        <f t="shared" si="51"/>
        <v>0.8751416168</v>
      </c>
      <c r="L52" s="278">
        <f t="shared" si="51"/>
        <v>1.147055767</v>
      </c>
      <c r="M52" s="278">
        <f t="shared" si="51"/>
        <v>0.9751857044</v>
      </c>
      <c r="N52" s="278">
        <f t="shared" si="51"/>
        <v>61793203.37</v>
      </c>
      <c r="O52" s="278"/>
      <c r="P52" s="254">
        <f t="shared" si="21"/>
        <v>203299.4347</v>
      </c>
      <c r="Q52" s="254"/>
      <c r="R52" s="254"/>
      <c r="S52" s="254"/>
      <c r="T52" s="282"/>
      <c r="U52" s="258"/>
      <c r="V52" s="254"/>
      <c r="W52" s="254"/>
      <c r="X52" s="254">
        <f t="shared" si="16"/>
        <v>203299.4347</v>
      </c>
      <c r="Y52" s="258">
        <f t="shared" si="17"/>
        <v>0.2032994347</v>
      </c>
      <c r="Z52" s="334">
        <f t="shared" si="18"/>
        <v>203299.4347</v>
      </c>
      <c r="AA52" s="258">
        <f t="shared" si="19"/>
        <v>0.2032994347</v>
      </c>
      <c r="AB52" s="320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</row>
    <row r="53" ht="19.5" customHeight="1">
      <c r="A53" s="276" t="s">
        <v>147</v>
      </c>
      <c r="B53" s="337">
        <v>28.42</v>
      </c>
      <c r="C53" s="338">
        <v>28.790001</v>
      </c>
      <c r="D53" s="338">
        <v>24.280001</v>
      </c>
      <c r="E53" s="338">
        <v>24.370001</v>
      </c>
      <c r="F53" s="338">
        <v>20.810835</v>
      </c>
      <c r="G53" s="338">
        <v>1.3970558E9</v>
      </c>
      <c r="H53" s="338"/>
      <c r="I53" s="338">
        <f t="shared" ref="I53:N53" si="52">(I54/B54*B53)/B54*B53</f>
        <v>1.214936793</v>
      </c>
      <c r="J53" s="338">
        <f t="shared" si="52"/>
        <v>1.24571471</v>
      </c>
      <c r="K53" s="338">
        <f t="shared" si="52"/>
        <v>0.8853219705</v>
      </c>
      <c r="L53" s="338">
        <f t="shared" si="52"/>
        <v>0.886562191</v>
      </c>
      <c r="M53" s="338">
        <f t="shared" si="52"/>
        <v>0.7537233241</v>
      </c>
      <c r="N53" s="338">
        <f t="shared" si="52"/>
        <v>43247283.59</v>
      </c>
      <c r="O53" s="338"/>
      <c r="P53" s="254">
        <f t="shared" si="21"/>
        <v>202811.8206</v>
      </c>
      <c r="Q53" s="254"/>
      <c r="R53" s="254"/>
      <c r="S53" s="254"/>
      <c r="T53" s="339">
        <f>(P53-P41)/P41</f>
        <v>-0.4226036613</v>
      </c>
      <c r="U53" s="258"/>
      <c r="V53" s="254"/>
      <c r="W53" s="254"/>
      <c r="X53" s="254">
        <f t="shared" si="16"/>
        <v>202811.8206</v>
      </c>
      <c r="Y53" s="258">
        <f t="shared" si="17"/>
        <v>0.2028118206</v>
      </c>
      <c r="Z53" s="334">
        <f t="shared" si="18"/>
        <v>202811.8206</v>
      </c>
      <c r="AA53" s="258">
        <f t="shared" si="19"/>
        <v>0.2028118206</v>
      </c>
      <c r="AB53" s="320"/>
      <c r="AC53" s="299"/>
      <c r="AD53" s="299"/>
      <c r="AE53" s="299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  <c r="AV53" s="299"/>
    </row>
    <row r="54" ht="19.5" customHeight="1">
      <c r="A54" s="276" t="s">
        <v>148</v>
      </c>
      <c r="B54" s="277">
        <v>24.719999</v>
      </c>
      <c r="C54" s="278">
        <v>27.469999</v>
      </c>
      <c r="D54" s="278">
        <v>24.01</v>
      </c>
      <c r="E54" s="278">
        <v>24.440001</v>
      </c>
      <c r="F54" s="278">
        <v>20.870619</v>
      </c>
      <c r="G54" s="278">
        <v>1.513988E9</v>
      </c>
      <c r="H54" s="278"/>
      <c r="I54" s="278">
        <f t="shared" ref="I54:N54" si="53">(I55/B55*B54)/B55*B54</f>
        <v>0.9191839548</v>
      </c>
      <c r="J54" s="278">
        <f t="shared" si="53"/>
        <v>1.134103055</v>
      </c>
      <c r="K54" s="278">
        <f t="shared" si="53"/>
        <v>0.8657413509</v>
      </c>
      <c r="L54" s="278">
        <f t="shared" si="53"/>
        <v>0.8916625997</v>
      </c>
      <c r="M54" s="278">
        <f t="shared" si="53"/>
        <v>0.758060038</v>
      </c>
      <c r="N54" s="278">
        <f t="shared" si="53"/>
        <v>50789763.98</v>
      </c>
      <c r="O54" s="278"/>
      <c r="P54" s="254">
        <f t="shared" si="21"/>
        <v>198889.8248</v>
      </c>
      <c r="Q54" s="254"/>
      <c r="R54" s="254"/>
      <c r="S54" s="254"/>
      <c r="T54" s="282"/>
      <c r="U54" s="258"/>
      <c r="V54" s="254"/>
      <c r="W54" s="254"/>
      <c r="X54" s="254">
        <f t="shared" si="16"/>
        <v>198889.8248</v>
      </c>
      <c r="Y54" s="258">
        <f t="shared" si="17"/>
        <v>0.1988898248</v>
      </c>
      <c r="Z54" s="334">
        <f t="shared" si="18"/>
        <v>198889.8248</v>
      </c>
      <c r="AA54" s="258">
        <f t="shared" si="19"/>
        <v>0.1988898248</v>
      </c>
      <c r="AB54" s="320"/>
      <c r="AC54" s="299"/>
      <c r="AD54" s="299"/>
      <c r="AE54" s="299"/>
      <c r="AF54" s="299"/>
      <c r="AG54" s="299"/>
      <c r="AH54" s="299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</row>
    <row r="55" ht="19.5" customHeight="1">
      <c r="A55" s="276" t="s">
        <v>149</v>
      </c>
      <c r="B55" s="277">
        <v>24.52</v>
      </c>
      <c r="C55" s="278">
        <v>25.370001</v>
      </c>
      <c r="D55" s="278">
        <v>23.32</v>
      </c>
      <c r="E55" s="278">
        <v>25.16</v>
      </c>
      <c r="F55" s="278">
        <v>21.485462</v>
      </c>
      <c r="G55" s="278">
        <v>1.2766225E9</v>
      </c>
      <c r="H55" s="278"/>
      <c r="I55" s="278">
        <f t="shared" ref="I55:N55" si="54">(I56/B56*B55)/B56*B55</f>
        <v>0.9043706692</v>
      </c>
      <c r="J55" s="278">
        <f t="shared" si="54"/>
        <v>0.9673334411</v>
      </c>
      <c r="K55" s="278">
        <f t="shared" si="54"/>
        <v>0.8166969497</v>
      </c>
      <c r="L55" s="278">
        <f t="shared" si="54"/>
        <v>0.944972969</v>
      </c>
      <c r="M55" s="278">
        <f t="shared" si="54"/>
        <v>0.8033824429</v>
      </c>
      <c r="N55" s="278">
        <f t="shared" si="54"/>
        <v>36112397.13</v>
      </c>
      <c r="O55" s="278"/>
      <c r="P55" s="254">
        <f t="shared" si="21"/>
        <v>191507.4572</v>
      </c>
      <c r="Q55" s="254"/>
      <c r="R55" s="254"/>
      <c r="S55" s="254"/>
      <c r="T55" s="282"/>
      <c r="U55" s="258"/>
      <c r="V55" s="254"/>
      <c r="W55" s="254"/>
      <c r="X55" s="254">
        <f t="shared" si="16"/>
        <v>191507.4572</v>
      </c>
      <c r="Y55" s="258">
        <f t="shared" si="17"/>
        <v>0.1915074572</v>
      </c>
      <c r="Z55" s="334">
        <f t="shared" si="18"/>
        <v>191507.4572</v>
      </c>
      <c r="AA55" s="258">
        <f t="shared" si="19"/>
        <v>0.1915074572</v>
      </c>
      <c r="AB55" s="320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  <c r="AV55" s="299"/>
    </row>
    <row r="56" ht="19.5" customHeight="1">
      <c r="A56" s="276" t="s">
        <v>150</v>
      </c>
      <c r="B56" s="277">
        <v>25.27</v>
      </c>
      <c r="C56" s="278">
        <v>27.379999</v>
      </c>
      <c r="D56" s="278">
        <v>23.540001</v>
      </c>
      <c r="E56" s="278">
        <v>25.25</v>
      </c>
      <c r="F56" s="278">
        <v>21.562315</v>
      </c>
      <c r="G56" s="278">
        <v>1.6707162E9</v>
      </c>
      <c r="H56" s="278"/>
      <c r="I56" s="278">
        <f t="shared" ref="I56:N56" si="55">(I57/B57*B56)/B57*B56</f>
        <v>0.9605412515</v>
      </c>
      <c r="J56" s="278">
        <f t="shared" si="55"/>
        <v>1.126683901</v>
      </c>
      <c r="K56" s="278">
        <f t="shared" si="55"/>
        <v>0.8321790826</v>
      </c>
      <c r="L56" s="278">
        <f t="shared" si="55"/>
        <v>0.9517455985</v>
      </c>
      <c r="M56" s="278">
        <f t="shared" si="55"/>
        <v>0.8091400828</v>
      </c>
      <c r="N56" s="278">
        <f t="shared" si="55"/>
        <v>61849571.67</v>
      </c>
      <c r="O56" s="278"/>
      <c r="P56" s="254">
        <f t="shared" si="21"/>
        <v>191647.4729</v>
      </c>
      <c r="Q56" s="254"/>
      <c r="R56" s="254"/>
      <c r="S56" s="254"/>
      <c r="T56" s="282"/>
      <c r="U56" s="258"/>
      <c r="V56" s="254"/>
      <c r="W56" s="254"/>
      <c r="X56" s="254">
        <f t="shared" si="16"/>
        <v>191647.4729</v>
      </c>
      <c r="Y56" s="258">
        <f t="shared" si="17"/>
        <v>0.1916474729</v>
      </c>
      <c r="Z56" s="334">
        <f t="shared" si="18"/>
        <v>191647.4729</v>
      </c>
      <c r="AA56" s="258">
        <f t="shared" si="19"/>
        <v>0.1916474729</v>
      </c>
      <c r="AB56" s="320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</row>
    <row r="57" ht="19.5" customHeight="1">
      <c r="A57" s="276" t="s">
        <v>151</v>
      </c>
      <c r="B57" s="277">
        <v>25.440001</v>
      </c>
      <c r="C57" s="278">
        <v>28.059999</v>
      </c>
      <c r="D57" s="278">
        <v>25.25</v>
      </c>
      <c r="E57" s="278">
        <v>27.450001</v>
      </c>
      <c r="F57" s="278">
        <v>23.44101</v>
      </c>
      <c r="G57" s="278">
        <v>1.4116208E9</v>
      </c>
      <c r="H57" s="278"/>
      <c r="I57" s="278">
        <f t="shared" ref="I57:N57" si="56">(I58/B58*B57)/B58*B57</f>
        <v>0.9735085836</v>
      </c>
      <c r="J57" s="278">
        <f t="shared" si="56"/>
        <v>1.183342699</v>
      </c>
      <c r="K57" s="278">
        <f t="shared" si="56"/>
        <v>0.9574731549</v>
      </c>
      <c r="L57" s="278">
        <f t="shared" si="56"/>
        <v>1.124819512</v>
      </c>
      <c r="M57" s="278">
        <f t="shared" si="56"/>
        <v>0.9562811239</v>
      </c>
      <c r="N57" s="278">
        <f t="shared" si="56"/>
        <v>44153732.97</v>
      </c>
      <c r="O57" s="278"/>
      <c r="P57" s="254">
        <f t="shared" si="21"/>
        <v>203902.5128</v>
      </c>
      <c r="Q57" s="254"/>
      <c r="R57" s="254"/>
      <c r="S57" s="254"/>
      <c r="T57" s="282"/>
      <c r="U57" s="258"/>
      <c r="V57" s="254"/>
      <c r="W57" s="254"/>
      <c r="X57" s="254">
        <f t="shared" si="16"/>
        <v>203902.5128</v>
      </c>
      <c r="Y57" s="258">
        <f t="shared" si="17"/>
        <v>0.2039025128</v>
      </c>
      <c r="Z57" s="334">
        <f t="shared" si="18"/>
        <v>203902.5128</v>
      </c>
      <c r="AA57" s="258">
        <f t="shared" si="19"/>
        <v>0.2039025128</v>
      </c>
      <c r="AB57" s="320"/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</row>
    <row r="58" ht="19.5" customHeight="1">
      <c r="A58" s="276" t="s">
        <v>152</v>
      </c>
      <c r="B58" s="277">
        <v>27.440001</v>
      </c>
      <c r="C58" s="278">
        <v>29.870001</v>
      </c>
      <c r="D58" s="278">
        <v>27.190001</v>
      </c>
      <c r="E58" s="278">
        <v>29.790001</v>
      </c>
      <c r="F58" s="278">
        <v>25.439266</v>
      </c>
      <c r="G58" s="278">
        <v>1.5257083E9</v>
      </c>
      <c r="H58" s="278"/>
      <c r="I58" s="278">
        <f t="shared" ref="I58:N58" si="57">(I59/B59*B58)/B59*B58</f>
        <v>1.132592764</v>
      </c>
      <c r="J58" s="278">
        <f t="shared" si="57"/>
        <v>1.340928766</v>
      </c>
      <c r="K58" s="278">
        <f t="shared" si="57"/>
        <v>1.110253852</v>
      </c>
      <c r="L58" s="278">
        <f t="shared" si="57"/>
        <v>1.324765921</v>
      </c>
      <c r="M58" s="278">
        <f t="shared" si="57"/>
        <v>1.12626891</v>
      </c>
      <c r="N58" s="278">
        <f t="shared" si="57"/>
        <v>51579169.67</v>
      </c>
      <c r="O58" s="278"/>
      <c r="P58" s="254">
        <f t="shared" si="21"/>
        <v>217902.0275</v>
      </c>
      <c r="Q58" s="254"/>
      <c r="R58" s="254"/>
      <c r="S58" s="254"/>
      <c r="T58" s="282"/>
      <c r="U58" s="258"/>
      <c r="V58" s="254"/>
      <c r="W58" s="254"/>
      <c r="X58" s="254">
        <f t="shared" si="16"/>
        <v>217902.0275</v>
      </c>
      <c r="Y58" s="258">
        <f t="shared" si="17"/>
        <v>0.2179020275</v>
      </c>
      <c r="Z58" s="334">
        <f t="shared" si="18"/>
        <v>217902.0275</v>
      </c>
      <c r="AA58" s="258">
        <f t="shared" si="19"/>
        <v>0.2179020275</v>
      </c>
      <c r="AB58" s="320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  <c r="AU58" s="299"/>
      <c r="AV58" s="299"/>
    </row>
    <row r="59" ht="19.5" customHeight="1">
      <c r="A59" s="276" t="s">
        <v>153</v>
      </c>
      <c r="B59" s="277">
        <v>30.08</v>
      </c>
      <c r="C59" s="278">
        <v>31.469999</v>
      </c>
      <c r="D59" s="278">
        <v>29.309999</v>
      </c>
      <c r="E59" s="278">
        <v>29.950001</v>
      </c>
      <c r="F59" s="278">
        <v>25.575897</v>
      </c>
      <c r="G59" s="278">
        <v>1.7997557E9</v>
      </c>
      <c r="H59" s="278"/>
      <c r="I59" s="278">
        <f t="shared" ref="I59:N59" si="58">(I60/B60*B59)/B60*B59</f>
        <v>1.361009639</v>
      </c>
      <c r="J59" s="278">
        <f t="shared" si="58"/>
        <v>1.488430947</v>
      </c>
      <c r="K59" s="278">
        <f t="shared" si="58"/>
        <v>1.290135865</v>
      </c>
      <c r="L59" s="278">
        <f t="shared" si="58"/>
        <v>1.339034586</v>
      </c>
      <c r="M59" s="278">
        <f t="shared" si="58"/>
        <v>1.138399487</v>
      </c>
      <c r="N59" s="278">
        <f t="shared" si="58"/>
        <v>71772561.19</v>
      </c>
      <c r="O59" s="278"/>
      <c r="P59" s="254">
        <f t="shared" si="21"/>
        <v>233225.1308</v>
      </c>
      <c r="Q59" s="254"/>
      <c r="R59" s="254"/>
      <c r="S59" s="254"/>
      <c r="T59" s="282"/>
      <c r="U59" s="258"/>
      <c r="V59" s="254"/>
      <c r="W59" s="254"/>
      <c r="X59" s="254">
        <f t="shared" si="16"/>
        <v>233225.1308</v>
      </c>
      <c r="Y59" s="258">
        <f t="shared" si="17"/>
        <v>0.2332251308</v>
      </c>
      <c r="Z59" s="334">
        <f t="shared" si="18"/>
        <v>233225.1308</v>
      </c>
      <c r="AA59" s="258">
        <f t="shared" si="19"/>
        <v>0.2332251308</v>
      </c>
      <c r="AB59" s="320"/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  <c r="AU59" s="299"/>
      <c r="AV59" s="299"/>
    </row>
    <row r="60" ht="19.5" customHeight="1">
      <c r="A60" s="276" t="s">
        <v>154</v>
      </c>
      <c r="B60" s="277">
        <v>29.700001</v>
      </c>
      <c r="C60" s="278">
        <v>32.75</v>
      </c>
      <c r="D60" s="278">
        <v>29.26</v>
      </c>
      <c r="E60" s="278">
        <v>31.799999</v>
      </c>
      <c r="F60" s="278">
        <v>27.155716</v>
      </c>
      <c r="G60" s="278">
        <v>1.8215102E9</v>
      </c>
      <c r="H60" s="278"/>
      <c r="I60" s="278">
        <f t="shared" ref="I60:N60" si="59">(I61/B61*B60)/B61*B60</f>
        <v>1.326839723</v>
      </c>
      <c r="J60" s="278">
        <f t="shared" si="59"/>
        <v>1.611973291</v>
      </c>
      <c r="K60" s="278">
        <f t="shared" si="59"/>
        <v>1.285738016</v>
      </c>
      <c r="L60" s="278">
        <f t="shared" si="59"/>
        <v>1.509566762</v>
      </c>
      <c r="M60" s="278">
        <f t="shared" si="59"/>
        <v>1.283380568</v>
      </c>
      <c r="N60" s="278">
        <f t="shared" si="59"/>
        <v>73518145.58</v>
      </c>
      <c r="O60" s="278"/>
      <c r="P60" s="254">
        <f t="shared" si="21"/>
        <v>231160.6127</v>
      </c>
      <c r="Q60" s="254"/>
      <c r="R60" s="254"/>
      <c r="S60" s="254"/>
      <c r="T60" s="282"/>
      <c r="U60" s="258"/>
      <c r="V60" s="254"/>
      <c r="W60" s="254"/>
      <c r="X60" s="254">
        <f t="shared" si="16"/>
        <v>231160.6127</v>
      </c>
      <c r="Y60" s="258">
        <f t="shared" si="17"/>
        <v>0.2311606127</v>
      </c>
      <c r="Z60" s="334">
        <f t="shared" si="18"/>
        <v>231160.6127</v>
      </c>
      <c r="AA60" s="258">
        <f t="shared" si="19"/>
        <v>0.2311606127</v>
      </c>
      <c r="AB60" s="320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  <c r="AU60" s="299"/>
      <c r="AV60" s="299"/>
    </row>
    <row r="61" ht="19.5" customHeight="1">
      <c r="A61" s="276" t="s">
        <v>155</v>
      </c>
      <c r="B61" s="277">
        <v>31.690001</v>
      </c>
      <c r="C61" s="278">
        <v>33.459999</v>
      </c>
      <c r="D61" s="278">
        <v>29.93</v>
      </c>
      <c r="E61" s="278">
        <v>33.389999</v>
      </c>
      <c r="F61" s="278">
        <v>28.513498</v>
      </c>
      <c r="G61" s="278">
        <v>1.4141862E9</v>
      </c>
      <c r="H61" s="278"/>
      <c r="I61" s="278">
        <f t="shared" ref="I61:N61" si="60">(I62/B62*B61)/B62*B61</f>
        <v>1.510601956</v>
      </c>
      <c r="J61" s="278">
        <f t="shared" si="60"/>
        <v>1.682624005</v>
      </c>
      <c r="K61" s="278">
        <f t="shared" si="60"/>
        <v>1.345294216</v>
      </c>
      <c r="L61" s="278">
        <f t="shared" si="60"/>
        <v>1.66429736</v>
      </c>
      <c r="M61" s="278">
        <f t="shared" si="60"/>
        <v>1.414926699</v>
      </c>
      <c r="N61" s="278">
        <f t="shared" si="60"/>
        <v>44314363.8</v>
      </c>
      <c r="O61" s="278"/>
      <c r="P61" s="254">
        <f t="shared" si="21"/>
        <v>234787.0975</v>
      </c>
      <c r="Q61" s="254"/>
      <c r="R61" s="254"/>
      <c r="S61" s="254"/>
      <c r="T61" s="282"/>
      <c r="U61" s="258"/>
      <c r="V61" s="254"/>
      <c r="W61" s="254"/>
      <c r="X61" s="254">
        <f t="shared" si="16"/>
        <v>234787.0975</v>
      </c>
      <c r="Y61" s="258">
        <f t="shared" si="17"/>
        <v>0.2347870975</v>
      </c>
      <c r="Z61" s="334">
        <f t="shared" si="18"/>
        <v>234787.0975</v>
      </c>
      <c r="AA61" s="258">
        <f t="shared" si="19"/>
        <v>0.2347870975</v>
      </c>
      <c r="AB61" s="320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  <c r="AU61" s="299"/>
      <c r="AV61" s="299"/>
    </row>
    <row r="62" ht="19.5" customHeight="1">
      <c r="A62" s="276" t="s">
        <v>156</v>
      </c>
      <c r="B62" s="277">
        <v>33.490002</v>
      </c>
      <c r="C62" s="278">
        <v>34.860001</v>
      </c>
      <c r="D62" s="278">
        <v>32.360001</v>
      </c>
      <c r="E62" s="278">
        <v>32.419998</v>
      </c>
      <c r="F62" s="278">
        <v>27.685154</v>
      </c>
      <c r="G62" s="278">
        <v>1.9045651E9</v>
      </c>
      <c r="H62" s="278"/>
      <c r="I62" s="278">
        <f t="shared" ref="I62:N62" si="61">(I63/B63*B62)/B63*B62</f>
        <v>1.687080804</v>
      </c>
      <c r="J62" s="278">
        <f t="shared" si="61"/>
        <v>1.826375293</v>
      </c>
      <c r="K62" s="278">
        <f t="shared" si="61"/>
        <v>1.572609497</v>
      </c>
      <c r="L62" s="278">
        <f t="shared" si="61"/>
        <v>1.569004104</v>
      </c>
      <c r="M62" s="278">
        <f t="shared" si="61"/>
        <v>1.333910927</v>
      </c>
      <c r="N62" s="278">
        <f t="shared" si="61"/>
        <v>80375367.67</v>
      </c>
      <c r="O62" s="278"/>
      <c r="P62" s="254">
        <f t="shared" si="21"/>
        <v>252182.6721</v>
      </c>
      <c r="Q62" s="254"/>
      <c r="R62" s="254"/>
      <c r="S62" s="254"/>
      <c r="T62" s="282"/>
      <c r="U62" s="258"/>
      <c r="V62" s="254"/>
      <c r="W62" s="254"/>
      <c r="X62" s="254">
        <f t="shared" si="16"/>
        <v>252182.6721</v>
      </c>
      <c r="Y62" s="258">
        <f t="shared" si="17"/>
        <v>0.2521826721</v>
      </c>
      <c r="Z62" s="334">
        <f t="shared" si="18"/>
        <v>252182.6721</v>
      </c>
      <c r="AA62" s="258">
        <f t="shared" si="19"/>
        <v>0.2521826721</v>
      </c>
      <c r="AB62" s="320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  <c r="AV62" s="299"/>
    </row>
    <row r="63" ht="19.5" customHeight="1">
      <c r="A63" s="276" t="s">
        <v>157</v>
      </c>
      <c r="B63" s="277">
        <v>32.610001</v>
      </c>
      <c r="C63" s="278">
        <v>36.0</v>
      </c>
      <c r="D63" s="278">
        <v>32.419998</v>
      </c>
      <c r="E63" s="278">
        <v>35.18</v>
      </c>
      <c r="F63" s="278">
        <v>30.04207</v>
      </c>
      <c r="G63" s="278">
        <v>1.9125647E9</v>
      </c>
      <c r="H63" s="278"/>
      <c r="I63" s="278">
        <f t="shared" ref="I63:N63" si="62">(I64/B64*B63)/B64*B63</f>
        <v>1.599584405</v>
      </c>
      <c r="J63" s="278">
        <f t="shared" si="62"/>
        <v>1.947781491</v>
      </c>
      <c r="K63" s="278">
        <f t="shared" si="62"/>
        <v>1.57844629</v>
      </c>
      <c r="L63" s="278">
        <f t="shared" si="62"/>
        <v>1.847522697</v>
      </c>
      <c r="M63" s="278">
        <f t="shared" si="62"/>
        <v>1.570697854</v>
      </c>
      <c r="N63" s="278">
        <f t="shared" si="62"/>
        <v>81051974.74</v>
      </c>
      <c r="O63" s="278"/>
      <c r="P63" s="254">
        <f t="shared" si="21"/>
        <v>250983.5642</v>
      </c>
      <c r="Q63" s="254"/>
      <c r="R63" s="254"/>
      <c r="S63" s="254"/>
      <c r="T63" s="282"/>
      <c r="U63" s="258"/>
      <c r="V63" s="254"/>
      <c r="W63" s="254"/>
      <c r="X63" s="254">
        <f t="shared" si="16"/>
        <v>250983.5642</v>
      </c>
      <c r="Y63" s="258">
        <f t="shared" si="17"/>
        <v>0.2509835642</v>
      </c>
      <c r="Z63" s="334">
        <f t="shared" si="18"/>
        <v>250983.5642</v>
      </c>
      <c r="AA63" s="258">
        <f t="shared" si="19"/>
        <v>0.2509835642</v>
      </c>
      <c r="AB63" s="320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9"/>
      <c r="AU63" s="299"/>
      <c r="AV63" s="299"/>
    </row>
    <row r="64" ht="19.5" customHeight="1">
      <c r="A64" s="276" t="s">
        <v>158</v>
      </c>
      <c r="B64" s="277">
        <v>35.43</v>
      </c>
      <c r="C64" s="278">
        <v>36.18</v>
      </c>
      <c r="D64" s="278">
        <v>33.73</v>
      </c>
      <c r="E64" s="278">
        <v>35.380001</v>
      </c>
      <c r="F64" s="278">
        <v>30.212864</v>
      </c>
      <c r="G64" s="278">
        <v>1.4970104E9</v>
      </c>
      <c r="H64" s="278"/>
      <c r="I64" s="278">
        <f t="shared" ref="I64:N64" si="63">(I65/B65*B64)/B65*B64</f>
        <v>1.888199341</v>
      </c>
      <c r="J64" s="278">
        <f t="shared" si="63"/>
        <v>1.967308001</v>
      </c>
      <c r="K64" s="278">
        <f t="shared" si="63"/>
        <v>1.708584742</v>
      </c>
      <c r="L64" s="278">
        <f t="shared" si="63"/>
        <v>1.868589025</v>
      </c>
      <c r="M64" s="278">
        <f t="shared" si="63"/>
        <v>1.588607961</v>
      </c>
      <c r="N64" s="278">
        <f t="shared" si="63"/>
        <v>49657055.5</v>
      </c>
      <c r="O64" s="278"/>
      <c r="P64" s="254">
        <f t="shared" si="21"/>
        <v>259458.4457</v>
      </c>
      <c r="Q64" s="254"/>
      <c r="R64" s="254"/>
      <c r="S64" s="254"/>
      <c r="T64" s="282"/>
      <c r="U64" s="258"/>
      <c r="V64" s="254"/>
      <c r="W64" s="254"/>
      <c r="X64" s="254">
        <f t="shared" si="16"/>
        <v>259458.4457</v>
      </c>
      <c r="Y64" s="258">
        <f t="shared" si="17"/>
        <v>0.2594584457</v>
      </c>
      <c r="Z64" s="334">
        <f t="shared" si="18"/>
        <v>259458.4457</v>
      </c>
      <c r="AA64" s="258">
        <f t="shared" si="19"/>
        <v>0.2594584457</v>
      </c>
      <c r="AB64" s="320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  <c r="AU64" s="299"/>
      <c r="AV64" s="299"/>
    </row>
    <row r="65" ht="19.5" customHeight="1">
      <c r="A65" s="276" t="s">
        <v>159</v>
      </c>
      <c r="B65" s="337">
        <v>35.709999</v>
      </c>
      <c r="C65" s="338">
        <v>36.639999</v>
      </c>
      <c r="D65" s="338">
        <v>34.130001</v>
      </c>
      <c r="E65" s="338">
        <v>36.459999</v>
      </c>
      <c r="F65" s="338">
        <v>31.135128</v>
      </c>
      <c r="G65" s="338">
        <v>1.7408286E9</v>
      </c>
      <c r="H65" s="338"/>
      <c r="I65" s="338">
        <f t="shared" ref="I65:N65" si="64">(I66/B66*B65)/B66*B65</f>
        <v>1.918161691</v>
      </c>
      <c r="J65" s="338">
        <f t="shared" si="64"/>
        <v>2.017651429</v>
      </c>
      <c r="K65" s="338">
        <f t="shared" si="64"/>
        <v>1.749348929</v>
      </c>
      <c r="L65" s="338">
        <f t="shared" si="64"/>
        <v>1.984410046</v>
      </c>
      <c r="M65" s="338">
        <f t="shared" si="64"/>
        <v>1.687074472</v>
      </c>
      <c r="N65" s="338">
        <f t="shared" si="64"/>
        <v>67149588.4</v>
      </c>
      <c r="O65" s="338"/>
      <c r="P65" s="254">
        <f t="shared" si="21"/>
        <v>260868.6732</v>
      </c>
      <c r="Q65" s="254"/>
      <c r="R65" s="254"/>
      <c r="S65" s="254"/>
      <c r="T65" s="339">
        <f>(P65-P53)/P53</f>
        <v>0.286259708</v>
      </c>
      <c r="U65" s="258"/>
      <c r="V65" s="254"/>
      <c r="W65" s="254"/>
      <c r="X65" s="254">
        <f t="shared" si="16"/>
        <v>260868.6732</v>
      </c>
      <c r="Y65" s="258">
        <f t="shared" si="17"/>
        <v>0.2608686732</v>
      </c>
      <c r="Z65" s="334">
        <f t="shared" si="18"/>
        <v>260868.6732</v>
      </c>
      <c r="AA65" s="258">
        <f t="shared" si="19"/>
        <v>0.2608686732</v>
      </c>
      <c r="AB65" s="320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9"/>
      <c r="AU65" s="299"/>
      <c r="AV65" s="299"/>
    </row>
    <row r="66" ht="19.5" customHeight="1">
      <c r="A66" s="276" t="s">
        <v>160</v>
      </c>
      <c r="B66" s="277">
        <v>36.66</v>
      </c>
      <c r="C66" s="278">
        <v>39.0</v>
      </c>
      <c r="D66" s="278">
        <v>36.220001</v>
      </c>
      <c r="E66" s="278">
        <v>37.07</v>
      </c>
      <c r="F66" s="278">
        <v>31.668415</v>
      </c>
      <c r="G66" s="278">
        <v>1.7593004E9</v>
      </c>
      <c r="H66" s="278"/>
      <c r="I66" s="278">
        <f t="shared" ref="I66:N66" si="65">(I67/B67*B66)/B67*B66</f>
        <v>2.021577793</v>
      </c>
      <c r="J66" s="278">
        <f t="shared" si="65"/>
        <v>2.285938</v>
      </c>
      <c r="K66" s="278">
        <f t="shared" si="65"/>
        <v>1.970156643</v>
      </c>
      <c r="L66" s="278">
        <f t="shared" si="65"/>
        <v>2.051366619</v>
      </c>
      <c r="M66" s="278">
        <f t="shared" si="65"/>
        <v>1.745362329</v>
      </c>
      <c r="N66" s="278">
        <f t="shared" si="65"/>
        <v>68582187.25</v>
      </c>
      <c r="O66" s="278"/>
      <c r="P66" s="254">
        <f t="shared" si="21"/>
        <v>275176.6772</v>
      </c>
      <c r="Q66" s="254"/>
      <c r="R66" s="254"/>
      <c r="S66" s="254"/>
      <c r="T66" s="282"/>
      <c r="U66" s="258"/>
      <c r="V66" s="254"/>
      <c r="W66" s="254"/>
      <c r="X66" s="254">
        <f t="shared" si="16"/>
        <v>275176.6772</v>
      </c>
      <c r="Y66" s="258">
        <f t="shared" si="17"/>
        <v>0.2751766772</v>
      </c>
      <c r="Z66" s="334">
        <f t="shared" si="18"/>
        <v>275176.6772</v>
      </c>
      <c r="AA66" s="258">
        <f t="shared" si="19"/>
        <v>0.2751766772</v>
      </c>
      <c r="AB66" s="320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</row>
    <row r="67" ht="19.5" customHeight="1">
      <c r="A67" s="276" t="s">
        <v>161</v>
      </c>
      <c r="B67" s="277">
        <v>37.200001</v>
      </c>
      <c r="C67" s="278">
        <v>37.970001</v>
      </c>
      <c r="D67" s="278">
        <v>36.099998</v>
      </c>
      <c r="E67" s="278">
        <v>36.57</v>
      </c>
      <c r="F67" s="278">
        <v>31.241268</v>
      </c>
      <c r="G67" s="278">
        <v>1.7281108E9</v>
      </c>
      <c r="H67" s="278"/>
      <c r="I67" s="278">
        <f t="shared" ref="I67:N67" si="66">(I68/B68*B67)/B68*B67</f>
        <v>2.081572013</v>
      </c>
      <c r="J67" s="278">
        <f t="shared" si="66"/>
        <v>2.166788142</v>
      </c>
      <c r="K67" s="278">
        <f t="shared" si="66"/>
        <v>1.957123344</v>
      </c>
      <c r="L67" s="278">
        <f t="shared" si="66"/>
        <v>1.996402168</v>
      </c>
      <c r="M67" s="278">
        <f t="shared" si="66"/>
        <v>1.69859659</v>
      </c>
      <c r="N67" s="278">
        <f t="shared" si="66"/>
        <v>66172036.03</v>
      </c>
      <c r="O67" s="278"/>
      <c r="P67" s="254">
        <f t="shared" si="21"/>
        <v>272598.3036</v>
      </c>
      <c r="Q67" s="254"/>
      <c r="R67" s="254"/>
      <c r="S67" s="254"/>
      <c r="T67" s="282"/>
      <c r="U67" s="258"/>
      <c r="V67" s="254"/>
      <c r="W67" s="254"/>
      <c r="X67" s="254">
        <f t="shared" si="16"/>
        <v>272598.3036</v>
      </c>
      <c r="Y67" s="258">
        <f t="shared" si="17"/>
        <v>0.2725983036</v>
      </c>
      <c r="Z67" s="334">
        <f t="shared" si="18"/>
        <v>272598.3036</v>
      </c>
      <c r="AA67" s="258">
        <f t="shared" si="19"/>
        <v>0.2725983036</v>
      </c>
      <c r="AB67" s="320"/>
      <c r="AC67" s="299"/>
      <c r="AD67" s="299"/>
      <c r="AE67" s="299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299"/>
      <c r="AT67" s="299"/>
      <c r="AU67" s="299"/>
      <c r="AV67" s="299"/>
    </row>
    <row r="68" ht="19.5" customHeight="1">
      <c r="A68" s="276" t="s">
        <v>162</v>
      </c>
      <c r="B68" s="277">
        <v>36.68</v>
      </c>
      <c r="C68" s="278">
        <v>37.18</v>
      </c>
      <c r="D68" s="278">
        <v>34.009998</v>
      </c>
      <c r="E68" s="278">
        <v>35.84</v>
      </c>
      <c r="F68" s="278">
        <v>30.617641</v>
      </c>
      <c r="G68" s="278">
        <v>2.5094653E9</v>
      </c>
      <c r="H68" s="278"/>
      <c r="I68" s="278">
        <f t="shared" ref="I68:N68" si="67">(I69/B69*B68)/B69*B68</f>
        <v>2.023784154</v>
      </c>
      <c r="J68" s="278">
        <f t="shared" si="67"/>
        <v>2.077562052</v>
      </c>
      <c r="K68" s="278">
        <f t="shared" si="67"/>
        <v>1.737068937</v>
      </c>
      <c r="L68" s="278">
        <f t="shared" si="67"/>
        <v>1.917494443</v>
      </c>
      <c r="M68" s="278">
        <f t="shared" si="67"/>
        <v>1.631459872</v>
      </c>
      <c r="N68" s="278">
        <f t="shared" si="67"/>
        <v>139538393.4</v>
      </c>
      <c r="O68" s="278"/>
      <c r="P68" s="254">
        <f t="shared" si="21"/>
        <v>255149.629</v>
      </c>
      <c r="Q68" s="254"/>
      <c r="R68" s="254"/>
      <c r="S68" s="254"/>
      <c r="T68" s="282"/>
      <c r="U68" s="258"/>
      <c r="V68" s="254"/>
      <c r="W68" s="254"/>
      <c r="X68" s="254">
        <f t="shared" si="16"/>
        <v>255149.629</v>
      </c>
      <c r="Y68" s="258">
        <f t="shared" si="17"/>
        <v>0.255149629</v>
      </c>
      <c r="Z68" s="334">
        <f t="shared" si="18"/>
        <v>255149.629</v>
      </c>
      <c r="AA68" s="258">
        <f t="shared" si="19"/>
        <v>0.255149629</v>
      </c>
      <c r="AB68" s="320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  <c r="AU68" s="299"/>
      <c r="AV68" s="299"/>
    </row>
    <row r="69" ht="19.5" customHeight="1">
      <c r="A69" s="276" t="s">
        <v>163</v>
      </c>
      <c r="B69" s="277">
        <v>35.810001</v>
      </c>
      <c r="C69" s="278">
        <v>37.5</v>
      </c>
      <c r="D69" s="278">
        <v>34.720001</v>
      </c>
      <c r="E69" s="278">
        <v>34.77</v>
      </c>
      <c r="F69" s="278">
        <v>29.703556</v>
      </c>
      <c r="G69" s="278">
        <v>2.2111731E9</v>
      </c>
      <c r="H69" s="278"/>
      <c r="I69" s="278">
        <f t="shared" ref="I69:N69" si="68">(I70/B70*B69)/B70*B69</f>
        <v>1.928919943</v>
      </c>
      <c r="J69" s="278">
        <f t="shared" si="68"/>
        <v>2.11347818</v>
      </c>
      <c r="K69" s="278">
        <f t="shared" si="68"/>
        <v>1.810353139</v>
      </c>
      <c r="L69" s="278">
        <f t="shared" si="68"/>
        <v>1.804710285</v>
      </c>
      <c r="M69" s="278">
        <f t="shared" si="68"/>
        <v>1.53550004</v>
      </c>
      <c r="N69" s="278">
        <f t="shared" si="68"/>
        <v>108337002.1</v>
      </c>
      <c r="O69" s="278"/>
      <c r="P69" s="254">
        <f t="shared" si="21"/>
        <v>258809.5431</v>
      </c>
      <c r="Q69" s="254"/>
      <c r="R69" s="254"/>
      <c r="S69" s="254"/>
      <c r="T69" s="282"/>
      <c r="U69" s="258"/>
      <c r="V69" s="254"/>
      <c r="W69" s="254"/>
      <c r="X69" s="254">
        <f t="shared" si="16"/>
        <v>258809.5431</v>
      </c>
      <c r="Y69" s="258">
        <f t="shared" si="17"/>
        <v>0.2588095431</v>
      </c>
      <c r="Z69" s="334">
        <f t="shared" si="18"/>
        <v>258809.5431</v>
      </c>
      <c r="AA69" s="258">
        <f t="shared" si="19"/>
        <v>0.2588095431</v>
      </c>
      <c r="AB69" s="320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  <c r="AU69" s="299"/>
      <c r="AV69" s="299"/>
    </row>
    <row r="70" ht="19.5" customHeight="1">
      <c r="A70" s="276" t="s">
        <v>164</v>
      </c>
      <c r="B70" s="277">
        <v>35.0</v>
      </c>
      <c r="C70" s="278">
        <v>36.549999</v>
      </c>
      <c r="D70" s="278">
        <v>34.110001</v>
      </c>
      <c r="E70" s="278">
        <v>36.549999</v>
      </c>
      <c r="F70" s="278">
        <v>31.22418</v>
      </c>
      <c r="G70" s="278">
        <v>2.4296622E9</v>
      </c>
      <c r="H70" s="278"/>
      <c r="I70" s="278">
        <f t="shared" ref="I70:N70" si="69">(I71/B71*B70)/B71*B70</f>
        <v>1.842644799</v>
      </c>
      <c r="J70" s="278">
        <f t="shared" si="69"/>
        <v>2.007751559</v>
      </c>
      <c r="K70" s="278">
        <f t="shared" si="69"/>
        <v>1.747299311</v>
      </c>
      <c r="L70" s="278">
        <f t="shared" si="69"/>
        <v>1.994219006</v>
      </c>
      <c r="M70" s="278">
        <f t="shared" si="69"/>
        <v>1.696738939</v>
      </c>
      <c r="N70" s="278">
        <f t="shared" si="69"/>
        <v>130804631.9</v>
      </c>
      <c r="O70" s="278"/>
      <c r="P70" s="254">
        <f t="shared" si="21"/>
        <v>252595.8195</v>
      </c>
      <c r="Q70" s="254"/>
      <c r="R70" s="254"/>
      <c r="S70" s="254"/>
      <c r="T70" s="282"/>
      <c r="U70" s="258"/>
      <c r="V70" s="254"/>
      <c r="W70" s="254"/>
      <c r="X70" s="254">
        <f t="shared" si="16"/>
        <v>252595.8195</v>
      </c>
      <c r="Y70" s="258">
        <f t="shared" si="17"/>
        <v>0.2525958195</v>
      </c>
      <c r="Z70" s="334">
        <f t="shared" si="18"/>
        <v>252595.8195</v>
      </c>
      <c r="AA70" s="258">
        <f t="shared" si="19"/>
        <v>0.2525958195</v>
      </c>
      <c r="AB70" s="320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  <c r="AV70" s="299"/>
    </row>
    <row r="71" ht="19.5" customHeight="1">
      <c r="A71" s="276" t="s">
        <v>165</v>
      </c>
      <c r="B71" s="277">
        <v>36.27</v>
      </c>
      <c r="C71" s="278">
        <v>37.900002</v>
      </c>
      <c r="D71" s="278">
        <v>35.82</v>
      </c>
      <c r="E71" s="278">
        <v>37.740002</v>
      </c>
      <c r="F71" s="278">
        <v>32.240784</v>
      </c>
      <c r="G71" s="278">
        <v>1.8110722E9</v>
      </c>
      <c r="H71" s="278"/>
      <c r="I71" s="278">
        <f t="shared" ref="I71:N71" si="70">(I72/B72*B71)/B72*B71</f>
        <v>1.978794289</v>
      </c>
      <c r="J71" s="278">
        <f t="shared" si="70"/>
        <v>2.15880641</v>
      </c>
      <c r="K71" s="278">
        <f t="shared" si="70"/>
        <v>1.926881488</v>
      </c>
      <c r="L71" s="278">
        <f t="shared" si="70"/>
        <v>2.126189406</v>
      </c>
      <c r="M71" s="278">
        <f t="shared" si="70"/>
        <v>1.809023177</v>
      </c>
      <c r="N71" s="278">
        <f t="shared" si="70"/>
        <v>72677981.53</v>
      </c>
      <c r="O71" s="278"/>
      <c r="P71" s="254">
        <f t="shared" si="21"/>
        <v>263592.26</v>
      </c>
      <c r="Q71" s="254"/>
      <c r="R71" s="254"/>
      <c r="S71" s="254"/>
      <c r="T71" s="282"/>
      <c r="U71" s="258"/>
      <c r="V71" s="254"/>
      <c r="W71" s="254"/>
      <c r="X71" s="254">
        <f t="shared" si="16"/>
        <v>263592.26</v>
      </c>
      <c r="Y71" s="258">
        <f t="shared" si="17"/>
        <v>0.26359226</v>
      </c>
      <c r="Z71" s="334">
        <f t="shared" si="18"/>
        <v>263592.26</v>
      </c>
      <c r="AA71" s="258">
        <f t="shared" si="19"/>
        <v>0.26359226</v>
      </c>
      <c r="AB71" s="320"/>
      <c r="AC71" s="299"/>
      <c r="AD71" s="299"/>
      <c r="AE71" s="299"/>
      <c r="AF71" s="299"/>
      <c r="AG71" s="299"/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</row>
    <row r="72" ht="19.5" customHeight="1">
      <c r="A72" s="276" t="s">
        <v>166</v>
      </c>
      <c r="B72" s="277">
        <v>37.66</v>
      </c>
      <c r="C72" s="278">
        <v>37.66</v>
      </c>
      <c r="D72" s="278">
        <v>33.700001</v>
      </c>
      <c r="E72" s="278">
        <v>34.889999</v>
      </c>
      <c r="F72" s="278">
        <v>29.806082</v>
      </c>
      <c r="G72" s="278">
        <v>2.2620481E9</v>
      </c>
      <c r="H72" s="278"/>
      <c r="I72" s="278">
        <f t="shared" ref="I72:N72" si="71">(I73/B73*B72)/B73*B72</f>
        <v>2.133369925</v>
      </c>
      <c r="J72" s="278">
        <f t="shared" si="71"/>
        <v>2.131551669</v>
      </c>
      <c r="K72" s="278">
        <f t="shared" si="71"/>
        <v>1.70554691</v>
      </c>
      <c r="L72" s="278">
        <f t="shared" si="71"/>
        <v>1.817188694</v>
      </c>
      <c r="M72" s="278">
        <f t="shared" si="71"/>
        <v>1.546118322</v>
      </c>
      <c r="N72" s="278">
        <f t="shared" si="71"/>
        <v>113379620.7</v>
      </c>
      <c r="O72" s="278"/>
      <c r="P72" s="254">
        <f t="shared" si="21"/>
        <v>246324.9421</v>
      </c>
      <c r="Q72" s="254"/>
      <c r="R72" s="254"/>
      <c r="S72" s="254"/>
      <c r="T72" s="282"/>
      <c r="U72" s="258"/>
      <c r="V72" s="254"/>
      <c r="W72" s="254"/>
      <c r="X72" s="254">
        <f t="shared" si="16"/>
        <v>246324.9421</v>
      </c>
      <c r="Y72" s="258">
        <f t="shared" si="17"/>
        <v>0.2463249421</v>
      </c>
      <c r="Z72" s="334">
        <f t="shared" si="18"/>
        <v>246324.9421</v>
      </c>
      <c r="AA72" s="258">
        <f t="shared" si="19"/>
        <v>0.2463249421</v>
      </c>
      <c r="AB72" s="320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</row>
    <row r="73" ht="19.5" customHeight="1">
      <c r="A73" s="276" t="s">
        <v>167</v>
      </c>
      <c r="B73" s="277">
        <v>34.610001</v>
      </c>
      <c r="C73" s="278">
        <v>35.02</v>
      </c>
      <c r="D73" s="278">
        <v>32.349998</v>
      </c>
      <c r="E73" s="278">
        <v>34.02</v>
      </c>
      <c r="F73" s="278">
        <v>29.062838</v>
      </c>
      <c r="G73" s="278">
        <v>2.012635E9</v>
      </c>
      <c r="H73" s="278"/>
      <c r="I73" s="278">
        <f t="shared" ref="I73:N73" si="72">(I74/B74*B73)/B74*B73</f>
        <v>1.801809037</v>
      </c>
      <c r="J73" s="278">
        <f t="shared" si="72"/>
        <v>1.843179012</v>
      </c>
      <c r="K73" s="278">
        <f t="shared" si="72"/>
        <v>1.571637409</v>
      </c>
      <c r="L73" s="278">
        <f t="shared" si="72"/>
        <v>1.727693625</v>
      </c>
      <c r="M73" s="278">
        <f t="shared" si="72"/>
        <v>1.469971739</v>
      </c>
      <c r="N73" s="278">
        <f t="shared" si="72"/>
        <v>89755561.99</v>
      </c>
      <c r="O73" s="278"/>
      <c r="P73" s="254">
        <f t="shared" si="21"/>
        <v>234790.6374</v>
      </c>
      <c r="Q73" s="254"/>
      <c r="R73" s="254"/>
      <c r="S73" s="254"/>
      <c r="T73" s="282"/>
      <c r="U73" s="258"/>
      <c r="V73" s="254"/>
      <c r="W73" s="254"/>
      <c r="X73" s="254">
        <f t="shared" si="16"/>
        <v>234790.6374</v>
      </c>
      <c r="Y73" s="258">
        <f t="shared" si="17"/>
        <v>0.2347906374</v>
      </c>
      <c r="Z73" s="334">
        <f t="shared" si="18"/>
        <v>234790.6374</v>
      </c>
      <c r="AA73" s="258">
        <f t="shared" si="19"/>
        <v>0.2347906374</v>
      </c>
      <c r="AB73" s="320"/>
      <c r="AC73" s="299"/>
      <c r="AD73" s="299"/>
      <c r="AE73" s="299"/>
      <c r="AF73" s="299"/>
      <c r="AG73" s="299"/>
      <c r="AH73" s="299"/>
      <c r="AI73" s="299"/>
      <c r="AJ73" s="299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</row>
    <row r="74" ht="19.5" customHeight="1">
      <c r="A74" s="276" t="s">
        <v>168</v>
      </c>
      <c r="B74" s="277">
        <v>33.93</v>
      </c>
      <c r="C74" s="278">
        <v>35.849998</v>
      </c>
      <c r="D74" s="278">
        <v>33.799999</v>
      </c>
      <c r="E74" s="278">
        <v>35.139999</v>
      </c>
      <c r="F74" s="278">
        <v>30.019632</v>
      </c>
      <c r="G74" s="278">
        <v>1.9510891E9</v>
      </c>
      <c r="H74" s="278"/>
      <c r="I74" s="278">
        <f t="shared" ref="I74:N74" si="73">(I75/B75*B74)/B75*B74</f>
        <v>1.73170239</v>
      </c>
      <c r="J74" s="278">
        <f t="shared" si="73"/>
        <v>1.931583579</v>
      </c>
      <c r="K74" s="278">
        <f t="shared" si="73"/>
        <v>1.715683664</v>
      </c>
      <c r="L74" s="278">
        <f t="shared" si="73"/>
        <v>1.843323678</v>
      </c>
      <c r="M74" s="278">
        <f t="shared" si="73"/>
        <v>1.568352466</v>
      </c>
      <c r="N74" s="278">
        <f t="shared" si="73"/>
        <v>84350086.87</v>
      </c>
      <c r="O74" s="278"/>
      <c r="P74" s="254">
        <f t="shared" si="21"/>
        <v>243647.8249</v>
      </c>
      <c r="Q74" s="254"/>
      <c r="R74" s="254"/>
      <c r="S74" s="254"/>
      <c r="T74" s="282"/>
      <c r="U74" s="258"/>
      <c r="V74" s="254"/>
      <c r="W74" s="254"/>
      <c r="X74" s="254">
        <f t="shared" si="16"/>
        <v>243647.8249</v>
      </c>
      <c r="Y74" s="258">
        <f t="shared" si="17"/>
        <v>0.2436478249</v>
      </c>
      <c r="Z74" s="334">
        <f t="shared" si="18"/>
        <v>243647.8249</v>
      </c>
      <c r="AA74" s="258">
        <f t="shared" si="19"/>
        <v>0.2436478249</v>
      </c>
      <c r="AB74" s="320"/>
      <c r="AC74" s="299"/>
      <c r="AD74" s="299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</row>
    <row r="75" ht="19.5" customHeight="1">
      <c r="A75" s="276" t="s">
        <v>169</v>
      </c>
      <c r="B75" s="277">
        <v>35.450001</v>
      </c>
      <c r="C75" s="278">
        <v>37.240002</v>
      </c>
      <c r="D75" s="278">
        <v>35.200001</v>
      </c>
      <c r="E75" s="278">
        <v>36.900002</v>
      </c>
      <c r="F75" s="278">
        <v>31.523178</v>
      </c>
      <c r="G75" s="278">
        <v>2.2591016E9</v>
      </c>
      <c r="H75" s="278"/>
      <c r="I75" s="278">
        <f t="shared" ref="I75:N75" si="74">(I76/B76*B75)/B76*B75</f>
        <v>1.890331801</v>
      </c>
      <c r="J75" s="278">
        <f t="shared" si="74"/>
        <v>2.084273104</v>
      </c>
      <c r="K75" s="278">
        <f t="shared" si="74"/>
        <v>1.860754993</v>
      </c>
      <c r="L75" s="278">
        <f t="shared" si="74"/>
        <v>2.032595181</v>
      </c>
      <c r="M75" s="278">
        <f t="shared" si="74"/>
        <v>1.729389953</v>
      </c>
      <c r="N75" s="278">
        <f t="shared" si="74"/>
        <v>113084440.9</v>
      </c>
      <c r="O75" s="278"/>
      <c r="P75" s="254">
        <f t="shared" si="21"/>
        <v>252073.0946</v>
      </c>
      <c r="Q75" s="254"/>
      <c r="R75" s="254"/>
      <c r="S75" s="254"/>
      <c r="T75" s="282"/>
      <c r="U75" s="258"/>
      <c r="V75" s="254"/>
      <c r="W75" s="254"/>
      <c r="X75" s="254">
        <f t="shared" si="16"/>
        <v>252073.0946</v>
      </c>
      <c r="Y75" s="258">
        <f t="shared" si="17"/>
        <v>0.2520730946</v>
      </c>
      <c r="Z75" s="334">
        <f t="shared" si="18"/>
        <v>252073.0946</v>
      </c>
      <c r="AA75" s="258">
        <f t="shared" si="19"/>
        <v>0.2520730946</v>
      </c>
      <c r="AB75" s="320"/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</row>
    <row r="76" ht="19.5" customHeight="1">
      <c r="A76" s="276" t="s">
        <v>170</v>
      </c>
      <c r="B76" s="277">
        <v>36.98</v>
      </c>
      <c r="C76" s="278">
        <v>39.639999</v>
      </c>
      <c r="D76" s="278">
        <v>36.799999</v>
      </c>
      <c r="E76" s="278">
        <v>39.119999</v>
      </c>
      <c r="F76" s="278">
        <v>33.419689</v>
      </c>
      <c r="G76" s="278">
        <v>1.9782253E9</v>
      </c>
      <c r="H76" s="278"/>
      <c r="I76" s="278">
        <f t="shared" ref="I76:N76" si="75">(I77/B77*B76)/B77*B76</f>
        <v>2.057023962</v>
      </c>
      <c r="J76" s="278">
        <f t="shared" si="75"/>
        <v>2.361579133</v>
      </c>
      <c r="K76" s="278">
        <f t="shared" si="75"/>
        <v>2.033758847</v>
      </c>
      <c r="L76" s="278">
        <f t="shared" si="75"/>
        <v>2.284524301</v>
      </c>
      <c r="M76" s="278">
        <f t="shared" si="75"/>
        <v>1.943738116</v>
      </c>
      <c r="N76" s="278">
        <f t="shared" si="75"/>
        <v>86712724.63</v>
      </c>
      <c r="O76" s="278"/>
      <c r="P76" s="254">
        <f t="shared" si="21"/>
        <v>261864.2813</v>
      </c>
      <c r="Q76" s="254"/>
      <c r="R76" s="254"/>
      <c r="S76" s="254"/>
      <c r="T76" s="282"/>
      <c r="U76" s="258"/>
      <c r="V76" s="254"/>
      <c r="W76" s="254"/>
      <c r="X76" s="254">
        <f t="shared" si="16"/>
        <v>261864.2813</v>
      </c>
      <c r="Y76" s="258">
        <f t="shared" si="17"/>
        <v>0.2618642813</v>
      </c>
      <c r="Z76" s="334">
        <f t="shared" si="18"/>
        <v>261864.2813</v>
      </c>
      <c r="AA76" s="258">
        <f t="shared" si="19"/>
        <v>0.2618642813</v>
      </c>
      <c r="AB76" s="320"/>
      <c r="AC76" s="299"/>
      <c r="AD76" s="299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</row>
    <row r="77" ht="19.5" customHeight="1">
      <c r="A77" s="276" t="s">
        <v>171</v>
      </c>
      <c r="B77" s="337">
        <v>39.27</v>
      </c>
      <c r="C77" s="338">
        <v>40.68</v>
      </c>
      <c r="D77" s="338">
        <v>39.09</v>
      </c>
      <c r="E77" s="338">
        <v>39.919998</v>
      </c>
      <c r="F77" s="338">
        <v>34.103149</v>
      </c>
      <c r="G77" s="338">
        <v>1.7794246E9</v>
      </c>
      <c r="H77" s="338"/>
      <c r="I77" s="338">
        <f t="shared" ref="I77:N77" si="76">(I78/B78*B77)/B78*B77</f>
        <v>2.319676055</v>
      </c>
      <c r="J77" s="338">
        <f t="shared" si="76"/>
        <v>2.487122186</v>
      </c>
      <c r="K77" s="338">
        <f t="shared" si="76"/>
        <v>2.294748963</v>
      </c>
      <c r="L77" s="338">
        <f t="shared" si="76"/>
        <v>2.378916145</v>
      </c>
      <c r="M77" s="338">
        <f t="shared" si="76"/>
        <v>2.024053129</v>
      </c>
      <c r="N77" s="338">
        <f t="shared" si="76"/>
        <v>70160150.08</v>
      </c>
      <c r="O77" s="338"/>
      <c r="P77" s="254">
        <f t="shared" si="21"/>
        <v>276492.981</v>
      </c>
      <c r="Q77" s="254"/>
      <c r="R77" s="254"/>
      <c r="S77" s="254"/>
      <c r="T77" s="339">
        <f>(P77-P65)/P65</f>
        <v>0.05989338477</v>
      </c>
      <c r="U77" s="258"/>
      <c r="V77" s="254"/>
      <c r="W77" s="254"/>
      <c r="X77" s="254">
        <f t="shared" si="16"/>
        <v>276492.981</v>
      </c>
      <c r="Y77" s="258">
        <f t="shared" si="17"/>
        <v>0.276492981</v>
      </c>
      <c r="Z77" s="334">
        <f t="shared" si="18"/>
        <v>276492.981</v>
      </c>
      <c r="AA77" s="258">
        <f t="shared" si="19"/>
        <v>0.276492981</v>
      </c>
      <c r="AB77" s="320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</row>
    <row r="78" ht="19.5" customHeight="1">
      <c r="A78" s="276" t="s">
        <v>172</v>
      </c>
      <c r="B78" s="277">
        <v>40.09</v>
      </c>
      <c r="C78" s="278">
        <v>40.290001</v>
      </c>
      <c r="D78" s="278">
        <v>36.459999</v>
      </c>
      <c r="E78" s="278">
        <v>37.400002</v>
      </c>
      <c r="F78" s="278">
        <v>32.256325</v>
      </c>
      <c r="G78" s="278">
        <v>2.2347732E9</v>
      </c>
      <c r="H78" s="278"/>
      <c r="I78" s="278">
        <f t="shared" ref="I78:N78" si="77">(I79/B79*B78)/B79*B78</f>
        <v>2.417562161</v>
      </c>
      <c r="J78" s="278">
        <f t="shared" si="77"/>
        <v>2.439662717</v>
      </c>
      <c r="K78" s="278">
        <f t="shared" si="77"/>
        <v>1.996352124</v>
      </c>
      <c r="L78" s="278">
        <f t="shared" si="77"/>
        <v>2.088052255</v>
      </c>
      <c r="M78" s="278">
        <f t="shared" si="77"/>
        <v>1.810767601</v>
      </c>
      <c r="N78" s="278">
        <f t="shared" si="77"/>
        <v>110661929.4</v>
      </c>
      <c r="O78" s="278"/>
      <c r="P78" s="254">
        <f t="shared" si="21"/>
        <v>256223.6841</v>
      </c>
      <c r="Q78" s="254"/>
      <c r="R78" s="254"/>
      <c r="S78" s="254"/>
      <c r="T78" s="282"/>
      <c r="U78" s="258"/>
      <c r="V78" s="254"/>
      <c r="W78" s="254"/>
      <c r="X78" s="254">
        <f t="shared" si="16"/>
        <v>256223.6841</v>
      </c>
      <c r="Y78" s="258">
        <f t="shared" si="17"/>
        <v>0.2562236841</v>
      </c>
      <c r="Z78" s="334">
        <f t="shared" si="18"/>
        <v>256223.6841</v>
      </c>
      <c r="AA78" s="258">
        <f t="shared" si="19"/>
        <v>0.2562236841</v>
      </c>
      <c r="AB78" s="320"/>
      <c r="AC78" s="299"/>
      <c r="AD78" s="299"/>
      <c r="AE78" s="299"/>
      <c r="AF78" s="299"/>
      <c r="AG78" s="299"/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9"/>
      <c r="AU78" s="299"/>
      <c r="AV78" s="299"/>
    </row>
    <row r="79" ht="19.5" customHeight="1">
      <c r="A79" s="276" t="s">
        <v>173</v>
      </c>
      <c r="B79" s="277">
        <v>37.490002</v>
      </c>
      <c r="C79" s="278">
        <v>38.48</v>
      </c>
      <c r="D79" s="278">
        <v>36.700001</v>
      </c>
      <c r="E79" s="278">
        <v>37.220001</v>
      </c>
      <c r="F79" s="278">
        <v>32.101101</v>
      </c>
      <c r="G79" s="278">
        <v>1.7656106E9</v>
      </c>
      <c r="H79" s="278"/>
      <c r="I79" s="278">
        <f t="shared" ref="I79:N79" si="78">(I80/B80*B79)/B80*B79</f>
        <v>2.114153246</v>
      </c>
      <c r="J79" s="278">
        <f t="shared" si="78"/>
        <v>2.225386042</v>
      </c>
      <c r="K79" s="278">
        <f t="shared" si="78"/>
        <v>2.022721047</v>
      </c>
      <c r="L79" s="278">
        <f t="shared" si="78"/>
        <v>2.068001612</v>
      </c>
      <c r="M79" s="278">
        <f t="shared" si="78"/>
        <v>1.79338197</v>
      </c>
      <c r="N79" s="278">
        <f t="shared" si="78"/>
        <v>69075046.16</v>
      </c>
      <c r="O79" s="278"/>
      <c r="P79" s="254">
        <f t="shared" si="21"/>
        <v>256243.6383</v>
      </c>
      <c r="Q79" s="254"/>
      <c r="R79" s="254"/>
      <c r="S79" s="254"/>
      <c r="T79" s="282"/>
      <c r="U79" s="258"/>
      <c r="V79" s="254"/>
      <c r="W79" s="254"/>
      <c r="X79" s="254">
        <f t="shared" si="16"/>
        <v>256243.6383</v>
      </c>
      <c r="Y79" s="258">
        <f t="shared" si="17"/>
        <v>0.2562436383</v>
      </c>
      <c r="Z79" s="334">
        <f t="shared" si="18"/>
        <v>256243.6383</v>
      </c>
      <c r="AA79" s="258">
        <f t="shared" si="19"/>
        <v>0.2562436383</v>
      </c>
      <c r="AB79" s="320"/>
      <c r="AC79" s="299"/>
      <c r="AD79" s="299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9"/>
      <c r="AU79" s="299"/>
      <c r="AV79" s="299"/>
    </row>
    <row r="80" ht="19.5" customHeight="1">
      <c r="A80" s="276" t="s">
        <v>174</v>
      </c>
      <c r="B80" s="277">
        <v>37.369999</v>
      </c>
      <c r="C80" s="278">
        <v>38.290001</v>
      </c>
      <c r="D80" s="278">
        <v>35.939999</v>
      </c>
      <c r="E80" s="278">
        <v>36.57</v>
      </c>
      <c r="F80" s="278">
        <v>31.540487</v>
      </c>
      <c r="G80" s="278">
        <v>2.1339737E9</v>
      </c>
      <c r="H80" s="278"/>
      <c r="I80" s="278">
        <f t="shared" ref="I80:N80" si="79">(I81/B81*B80)/B81*B80</f>
        <v>2.10064038</v>
      </c>
      <c r="J80" s="278">
        <f t="shared" si="79"/>
        <v>2.203464147</v>
      </c>
      <c r="K80" s="278">
        <f t="shared" si="79"/>
        <v>1.939813434</v>
      </c>
      <c r="L80" s="278">
        <f t="shared" si="79"/>
        <v>1.996402168</v>
      </c>
      <c r="M80" s="278">
        <f t="shared" si="79"/>
        <v>1.731289649</v>
      </c>
      <c r="N80" s="278">
        <f t="shared" si="79"/>
        <v>100904248.9</v>
      </c>
      <c r="O80" s="278"/>
      <c r="P80" s="254">
        <f t="shared" si="21"/>
        <v>249270.55</v>
      </c>
      <c r="Q80" s="254"/>
      <c r="R80" s="254"/>
      <c r="S80" s="254"/>
      <c r="T80" s="282"/>
      <c r="U80" s="258"/>
      <c r="V80" s="254"/>
      <c r="W80" s="254"/>
      <c r="X80" s="254">
        <f t="shared" si="16"/>
        <v>249270.55</v>
      </c>
      <c r="Y80" s="258">
        <f t="shared" si="17"/>
        <v>0.24927055</v>
      </c>
      <c r="Z80" s="334">
        <f t="shared" si="18"/>
        <v>249270.55</v>
      </c>
      <c r="AA80" s="258">
        <f t="shared" si="19"/>
        <v>0.24927055</v>
      </c>
      <c r="AB80" s="320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9"/>
      <c r="AU80" s="299"/>
      <c r="AV80" s="299"/>
    </row>
    <row r="81" ht="19.5" customHeight="1">
      <c r="A81" s="276" t="s">
        <v>175</v>
      </c>
      <c r="B81" s="277">
        <v>36.82</v>
      </c>
      <c r="C81" s="278">
        <v>37.07</v>
      </c>
      <c r="D81" s="278">
        <v>34.349998</v>
      </c>
      <c r="E81" s="278">
        <v>34.98</v>
      </c>
      <c r="F81" s="278">
        <v>30.169159</v>
      </c>
      <c r="G81" s="278">
        <v>2.3454336E9</v>
      </c>
      <c r="H81" s="278"/>
      <c r="I81" s="278">
        <f t="shared" ref="I81:N81" si="80">(I82/B82*B81)/B82*B81</f>
        <v>2.03926237</v>
      </c>
      <c r="J81" s="278">
        <f t="shared" si="80"/>
        <v>2.06528697</v>
      </c>
      <c r="K81" s="278">
        <f t="shared" si="80"/>
        <v>1.771973708</v>
      </c>
      <c r="L81" s="278">
        <f t="shared" si="80"/>
        <v>1.826575897</v>
      </c>
      <c r="M81" s="278">
        <f t="shared" si="80"/>
        <v>1.584015222</v>
      </c>
      <c r="N81" s="278">
        <f t="shared" si="80"/>
        <v>121892676.6</v>
      </c>
      <c r="O81" s="278"/>
      <c r="P81" s="254">
        <f t="shared" si="21"/>
        <v>236576.0471</v>
      </c>
      <c r="Q81" s="254"/>
      <c r="R81" s="254"/>
      <c r="S81" s="254"/>
      <c r="T81" s="282"/>
      <c r="U81" s="258"/>
      <c r="V81" s="254"/>
      <c r="W81" s="254"/>
      <c r="X81" s="254">
        <f t="shared" si="16"/>
        <v>236576.0471</v>
      </c>
      <c r="Y81" s="258">
        <f t="shared" si="17"/>
        <v>0.2365760471</v>
      </c>
      <c r="Z81" s="334">
        <f t="shared" si="18"/>
        <v>236576.0471</v>
      </c>
      <c r="AA81" s="258">
        <f t="shared" si="19"/>
        <v>0.2365760471</v>
      </c>
      <c r="AB81" s="320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9"/>
      <c r="AU81" s="299"/>
      <c r="AV81" s="299"/>
    </row>
    <row r="82" ht="19.5" customHeight="1">
      <c r="A82" s="276" t="s">
        <v>176</v>
      </c>
      <c r="B82" s="277">
        <v>35.099998</v>
      </c>
      <c r="C82" s="278">
        <v>38.27</v>
      </c>
      <c r="D82" s="278">
        <v>34.889999</v>
      </c>
      <c r="E82" s="278">
        <v>38.080002</v>
      </c>
      <c r="F82" s="278">
        <v>32.842834</v>
      </c>
      <c r="G82" s="278">
        <v>1.88134E9</v>
      </c>
      <c r="H82" s="278"/>
      <c r="I82" s="278">
        <f t="shared" ref="I82:N82" si="81">(I83/B83*B82)/B83*B82</f>
        <v>1.853189029</v>
      </c>
      <c r="J82" s="278">
        <f t="shared" si="81"/>
        <v>2.201162764</v>
      </c>
      <c r="K82" s="278">
        <f t="shared" si="81"/>
        <v>1.828124443</v>
      </c>
      <c r="L82" s="278">
        <f t="shared" si="81"/>
        <v>2.164671689</v>
      </c>
      <c r="M82" s="278">
        <f t="shared" si="81"/>
        <v>1.877215768</v>
      </c>
      <c r="N82" s="278">
        <f t="shared" si="81"/>
        <v>78427055.05</v>
      </c>
      <c r="O82" s="278"/>
      <c r="P82" s="254">
        <f t="shared" si="21"/>
        <v>238628.487</v>
      </c>
      <c r="Q82" s="254"/>
      <c r="R82" s="254"/>
      <c r="S82" s="254"/>
      <c r="T82" s="282"/>
      <c r="U82" s="258"/>
      <c r="V82" s="254"/>
      <c r="W82" s="254"/>
      <c r="X82" s="254">
        <f t="shared" si="16"/>
        <v>238628.487</v>
      </c>
      <c r="Y82" s="258">
        <f t="shared" si="17"/>
        <v>0.238628487</v>
      </c>
      <c r="Z82" s="334">
        <f t="shared" si="18"/>
        <v>238628.487</v>
      </c>
      <c r="AA82" s="258">
        <f t="shared" si="19"/>
        <v>0.238628487</v>
      </c>
      <c r="AB82" s="320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/>
      <c r="AO82" s="299"/>
      <c r="AP82" s="299"/>
      <c r="AQ82" s="299"/>
      <c r="AR82" s="299"/>
      <c r="AS82" s="299"/>
      <c r="AT82" s="299"/>
      <c r="AU82" s="299"/>
      <c r="AV82" s="299"/>
    </row>
    <row r="83" ht="19.5" customHeight="1">
      <c r="A83" s="276" t="s">
        <v>177</v>
      </c>
      <c r="B83" s="277">
        <v>38.029999</v>
      </c>
      <c r="C83" s="278">
        <v>38.68</v>
      </c>
      <c r="D83" s="278">
        <v>36.700001</v>
      </c>
      <c r="E83" s="278">
        <v>36.779999</v>
      </c>
      <c r="F83" s="278">
        <v>31.721611</v>
      </c>
      <c r="G83" s="278">
        <v>1.9436275E9</v>
      </c>
      <c r="H83" s="278"/>
      <c r="I83" s="278">
        <f t="shared" ref="I83:N83" si="82">(I84/B84*B83)/B84*B83</f>
        <v>2.175495378</v>
      </c>
      <c r="J83" s="278">
        <f t="shared" si="82"/>
        <v>2.24857907</v>
      </c>
      <c r="K83" s="278">
        <f t="shared" si="82"/>
        <v>2.022721047</v>
      </c>
      <c r="L83" s="278">
        <f t="shared" si="82"/>
        <v>2.019396217</v>
      </c>
      <c r="M83" s="278">
        <f t="shared" si="82"/>
        <v>1.751230906</v>
      </c>
      <c r="N83" s="278">
        <f t="shared" si="82"/>
        <v>83706156.14</v>
      </c>
      <c r="O83" s="278"/>
      <c r="P83" s="254">
        <f t="shared" si="21"/>
        <v>249341.2428</v>
      </c>
      <c r="Q83" s="254"/>
      <c r="R83" s="254"/>
      <c r="S83" s="254"/>
      <c r="T83" s="282"/>
      <c r="U83" s="258"/>
      <c r="V83" s="254"/>
      <c r="W83" s="254"/>
      <c r="X83" s="254">
        <f t="shared" si="16"/>
        <v>249341.2428</v>
      </c>
      <c r="Y83" s="258">
        <f t="shared" si="17"/>
        <v>0.2493412428</v>
      </c>
      <c r="Z83" s="334">
        <f t="shared" si="18"/>
        <v>249341.2428</v>
      </c>
      <c r="AA83" s="258">
        <f t="shared" si="19"/>
        <v>0.2493412428</v>
      </c>
      <c r="AB83" s="320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  <c r="AU83" s="299"/>
      <c r="AV83" s="299"/>
    </row>
    <row r="84" ht="19.5" customHeight="1">
      <c r="A84" s="276" t="s">
        <v>178</v>
      </c>
      <c r="B84" s="277">
        <v>36.860001</v>
      </c>
      <c r="C84" s="278">
        <v>39.919998</v>
      </c>
      <c r="D84" s="278">
        <v>36.549999</v>
      </c>
      <c r="E84" s="278">
        <v>39.580002</v>
      </c>
      <c r="F84" s="278">
        <v>34.168079</v>
      </c>
      <c r="G84" s="278">
        <v>1.620613E9</v>
      </c>
      <c r="H84" s="278"/>
      <c r="I84" s="278">
        <f t="shared" ref="I84:N84" si="83">(I85/B85*B84)/B85*B84</f>
        <v>2.043695659</v>
      </c>
      <c r="J84" s="278">
        <f t="shared" si="83"/>
        <v>2.395059212</v>
      </c>
      <c r="K84" s="278">
        <f t="shared" si="83"/>
        <v>2.006220114</v>
      </c>
      <c r="L84" s="278">
        <f t="shared" si="83"/>
        <v>2.338566563</v>
      </c>
      <c r="M84" s="278">
        <f t="shared" si="83"/>
        <v>2.031767776</v>
      </c>
      <c r="N84" s="278">
        <f t="shared" si="83"/>
        <v>58195575.26</v>
      </c>
      <c r="O84" s="278"/>
      <c r="P84" s="254">
        <f t="shared" si="21"/>
        <v>246655.4567</v>
      </c>
      <c r="Q84" s="254"/>
      <c r="R84" s="254"/>
      <c r="S84" s="254"/>
      <c r="T84" s="282"/>
      <c r="U84" s="258"/>
      <c r="V84" s="254"/>
      <c r="W84" s="254"/>
      <c r="X84" s="254">
        <f t="shared" si="16"/>
        <v>246655.4567</v>
      </c>
      <c r="Y84" s="258">
        <f t="shared" si="17"/>
        <v>0.2466554567</v>
      </c>
      <c r="Z84" s="334">
        <f t="shared" si="18"/>
        <v>246655.4567</v>
      </c>
      <c r="AA84" s="258">
        <f t="shared" si="19"/>
        <v>0.2466554567</v>
      </c>
      <c r="AB84" s="320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  <c r="AV84" s="299"/>
    </row>
    <row r="85" ht="19.5" customHeight="1">
      <c r="A85" s="276" t="s">
        <v>179</v>
      </c>
      <c r="B85" s="277">
        <v>39.639999</v>
      </c>
      <c r="C85" s="278">
        <v>40.139999</v>
      </c>
      <c r="D85" s="278">
        <v>38.259998</v>
      </c>
      <c r="E85" s="278">
        <v>38.98</v>
      </c>
      <c r="F85" s="278">
        <v>33.650127</v>
      </c>
      <c r="G85" s="278">
        <v>1.7148903E9</v>
      </c>
      <c r="H85" s="278"/>
      <c r="I85" s="278">
        <f t="shared" ref="I85:N85" si="84">(I86/B86*B85)/B86*B85</f>
        <v>2.363593608</v>
      </c>
      <c r="J85" s="278">
        <f t="shared" si="84"/>
        <v>2.421530524</v>
      </c>
      <c r="K85" s="278">
        <f t="shared" si="84"/>
        <v>2.198334256</v>
      </c>
      <c r="L85" s="278">
        <f t="shared" si="84"/>
        <v>2.268202275</v>
      </c>
      <c r="M85" s="278">
        <f t="shared" si="84"/>
        <v>1.970635755</v>
      </c>
      <c r="N85" s="278">
        <f t="shared" si="84"/>
        <v>65163442.06</v>
      </c>
      <c r="O85" s="278"/>
      <c r="P85" s="254">
        <f t="shared" si="21"/>
        <v>256528.6148</v>
      </c>
      <c r="Q85" s="254"/>
      <c r="R85" s="254"/>
      <c r="S85" s="254"/>
      <c r="T85" s="282"/>
      <c r="U85" s="258"/>
      <c r="V85" s="254"/>
      <c r="W85" s="254"/>
      <c r="X85" s="254">
        <f t="shared" si="16"/>
        <v>256528.6148</v>
      </c>
      <c r="Y85" s="258">
        <f t="shared" si="17"/>
        <v>0.2565286148</v>
      </c>
      <c r="Z85" s="334">
        <f t="shared" si="18"/>
        <v>256528.6148</v>
      </c>
      <c r="AA85" s="258">
        <f t="shared" si="19"/>
        <v>0.2565286148</v>
      </c>
      <c r="AB85" s="320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  <c r="AV85" s="299"/>
    </row>
    <row r="86" ht="19.5" customHeight="1">
      <c r="A86" s="276" t="s">
        <v>180</v>
      </c>
      <c r="B86" s="277">
        <v>39.0</v>
      </c>
      <c r="C86" s="278">
        <v>39.91</v>
      </c>
      <c r="D86" s="278">
        <v>38.240002</v>
      </c>
      <c r="E86" s="278">
        <v>39.459999</v>
      </c>
      <c r="F86" s="278">
        <v>34.064476</v>
      </c>
      <c r="G86" s="278">
        <v>1.6766625E9</v>
      </c>
      <c r="H86" s="278"/>
      <c r="I86" s="278">
        <f t="shared" ref="I86:N86" si="85">(I87/B87*B86)/B87*B86</f>
        <v>2.287887951</v>
      </c>
      <c r="J86" s="278">
        <f t="shared" si="85"/>
        <v>2.393859673</v>
      </c>
      <c r="K86" s="278">
        <f t="shared" si="85"/>
        <v>2.196037005</v>
      </c>
      <c r="L86" s="278">
        <f t="shared" si="85"/>
        <v>2.324407414</v>
      </c>
      <c r="M86" s="278">
        <f t="shared" si="85"/>
        <v>2.019465176</v>
      </c>
      <c r="N86" s="278">
        <f t="shared" si="85"/>
        <v>62290616.76</v>
      </c>
      <c r="O86" s="278"/>
      <c r="P86" s="254">
        <f t="shared" si="21"/>
        <v>254727.8774</v>
      </c>
      <c r="Q86" s="254"/>
      <c r="R86" s="254"/>
      <c r="S86" s="254"/>
      <c r="T86" s="282"/>
      <c r="U86" s="258"/>
      <c r="V86" s="254"/>
      <c r="W86" s="254"/>
      <c r="X86" s="254">
        <f t="shared" si="16"/>
        <v>254727.8774</v>
      </c>
      <c r="Y86" s="258">
        <f t="shared" si="17"/>
        <v>0.2547278774</v>
      </c>
      <c r="Z86" s="334">
        <f t="shared" si="18"/>
        <v>254727.8774</v>
      </c>
      <c r="AA86" s="258">
        <f t="shared" si="19"/>
        <v>0.2547278774</v>
      </c>
      <c r="AB86" s="320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9"/>
      <c r="AU86" s="299"/>
      <c r="AV86" s="299"/>
    </row>
    <row r="87" ht="19.5" customHeight="1">
      <c r="A87" s="276" t="s">
        <v>181</v>
      </c>
      <c r="B87" s="277">
        <v>39.540001</v>
      </c>
      <c r="C87" s="278">
        <v>39.880001</v>
      </c>
      <c r="D87" s="278">
        <v>37.330002</v>
      </c>
      <c r="E87" s="278">
        <v>38.869999</v>
      </c>
      <c r="F87" s="278">
        <v>33.555145</v>
      </c>
      <c r="G87" s="278">
        <v>2.2791697E9</v>
      </c>
      <c r="H87" s="278"/>
      <c r="I87" s="278">
        <f t="shared" ref="I87:N87" si="86">(I88/B88*B87)/B88*B87</f>
        <v>2.351683591</v>
      </c>
      <c r="J87" s="278">
        <f t="shared" si="86"/>
        <v>2.390262258</v>
      </c>
      <c r="K87" s="278">
        <f t="shared" si="86"/>
        <v>2.09276213</v>
      </c>
      <c r="L87" s="278">
        <f t="shared" si="86"/>
        <v>2.255418669</v>
      </c>
      <c r="M87" s="278">
        <f t="shared" si="86"/>
        <v>1.959526688</v>
      </c>
      <c r="N87" s="278">
        <f t="shared" si="86"/>
        <v>115102472.8</v>
      </c>
      <c r="O87" s="278"/>
      <c r="P87" s="254">
        <f t="shared" si="21"/>
        <v>246999.4336</v>
      </c>
      <c r="Q87" s="254"/>
      <c r="R87" s="254"/>
      <c r="S87" s="254"/>
      <c r="T87" s="282"/>
      <c r="U87" s="258"/>
      <c r="V87" s="254"/>
      <c r="W87" s="254"/>
      <c r="X87" s="254">
        <f t="shared" si="16"/>
        <v>246999.4336</v>
      </c>
      <c r="Y87" s="258">
        <f t="shared" si="17"/>
        <v>0.2469994336</v>
      </c>
      <c r="Z87" s="334">
        <f t="shared" si="18"/>
        <v>246999.4336</v>
      </c>
      <c r="AA87" s="258">
        <f t="shared" si="19"/>
        <v>0.2469994336</v>
      </c>
      <c r="AB87" s="320"/>
      <c r="AC87" s="299"/>
      <c r="AD87" s="299"/>
      <c r="AE87" s="299"/>
      <c r="AF87" s="299"/>
      <c r="AG87" s="299"/>
      <c r="AH87" s="299"/>
      <c r="AI87" s="299"/>
      <c r="AJ87" s="299"/>
      <c r="AK87" s="299"/>
      <c r="AL87" s="299"/>
      <c r="AM87" s="299"/>
      <c r="AN87" s="299"/>
      <c r="AO87" s="299"/>
      <c r="AP87" s="299"/>
      <c r="AQ87" s="299"/>
      <c r="AR87" s="299"/>
      <c r="AS87" s="299"/>
      <c r="AT87" s="299"/>
      <c r="AU87" s="299"/>
      <c r="AV87" s="299"/>
    </row>
    <row r="88" ht="19.5" customHeight="1">
      <c r="A88" s="276" t="s">
        <v>182</v>
      </c>
      <c r="B88" s="277">
        <v>38.779999</v>
      </c>
      <c r="C88" s="278">
        <v>42.02</v>
      </c>
      <c r="D88" s="278">
        <v>38.709999</v>
      </c>
      <c r="E88" s="278">
        <v>41.240002</v>
      </c>
      <c r="F88" s="278">
        <v>35.601101</v>
      </c>
      <c r="G88" s="278">
        <v>1.7184917E9</v>
      </c>
      <c r="H88" s="278"/>
      <c r="I88" s="278">
        <f t="shared" ref="I88:N88" si="87">(I89/B89*B88)/B89*B88</f>
        <v>2.262148568</v>
      </c>
      <c r="J88" s="278">
        <f t="shared" si="87"/>
        <v>2.653672533</v>
      </c>
      <c r="K88" s="278">
        <f t="shared" si="87"/>
        <v>2.250350476</v>
      </c>
      <c r="L88" s="278">
        <f t="shared" si="87"/>
        <v>2.538840791</v>
      </c>
      <c r="M88" s="278">
        <f t="shared" si="87"/>
        <v>2.205767845</v>
      </c>
      <c r="N88" s="278">
        <f t="shared" si="87"/>
        <v>65437425.81</v>
      </c>
      <c r="O88" s="278"/>
      <c r="P88" s="254">
        <f t="shared" si="21"/>
        <v>254463.7195</v>
      </c>
      <c r="Q88" s="254"/>
      <c r="R88" s="254"/>
      <c r="S88" s="254"/>
      <c r="T88" s="282"/>
      <c r="U88" s="258"/>
      <c r="V88" s="254"/>
      <c r="W88" s="254"/>
      <c r="X88" s="254">
        <f t="shared" si="16"/>
        <v>254463.7195</v>
      </c>
      <c r="Y88" s="258">
        <f t="shared" si="17"/>
        <v>0.2544637195</v>
      </c>
      <c r="Z88" s="334">
        <f t="shared" si="18"/>
        <v>254463.7195</v>
      </c>
      <c r="AA88" s="258">
        <f t="shared" si="19"/>
        <v>0.2544637195</v>
      </c>
      <c r="AB88" s="320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  <c r="AQ88" s="299"/>
      <c r="AR88" s="299"/>
      <c r="AS88" s="299"/>
      <c r="AT88" s="299"/>
      <c r="AU88" s="299"/>
      <c r="AV88" s="299"/>
    </row>
    <row r="89" ht="19.5" customHeight="1">
      <c r="A89" s="276" t="s">
        <v>183</v>
      </c>
      <c r="B89" s="337">
        <v>41.509998</v>
      </c>
      <c r="C89" s="338">
        <v>42.310001</v>
      </c>
      <c r="D89" s="338">
        <v>40.360001</v>
      </c>
      <c r="E89" s="338">
        <v>40.41</v>
      </c>
      <c r="F89" s="338">
        <v>34.884583</v>
      </c>
      <c r="G89" s="338">
        <v>1.4167064E9</v>
      </c>
      <c r="H89" s="338"/>
      <c r="I89" s="338">
        <f t="shared" ref="I89:N89" si="88">(I90/B90*B89)/B90*B89</f>
        <v>2.591856554</v>
      </c>
      <c r="J89" s="338">
        <f t="shared" si="88"/>
        <v>2.690427567</v>
      </c>
      <c r="K89" s="338">
        <f t="shared" si="88"/>
        <v>2.446280075</v>
      </c>
      <c r="L89" s="338">
        <f t="shared" si="88"/>
        <v>2.437675054</v>
      </c>
      <c r="M89" s="338">
        <f t="shared" si="88"/>
        <v>2.117873493</v>
      </c>
      <c r="N89" s="338">
        <f t="shared" si="88"/>
        <v>44472448.46</v>
      </c>
      <c r="O89" s="338"/>
      <c r="P89" s="254">
        <f t="shared" si="21"/>
        <v>263643.492</v>
      </c>
      <c r="Q89" s="254"/>
      <c r="R89" s="254"/>
      <c r="S89" s="254"/>
      <c r="T89" s="339">
        <f>(P89-P77)/P77</f>
        <v>-0.04647311105</v>
      </c>
      <c r="U89" s="258"/>
      <c r="V89" s="254"/>
      <c r="W89" s="254"/>
      <c r="X89" s="254">
        <f t="shared" si="16"/>
        <v>263643.492</v>
      </c>
      <c r="Y89" s="258">
        <f t="shared" si="17"/>
        <v>0.263643492</v>
      </c>
      <c r="Z89" s="334">
        <f t="shared" si="18"/>
        <v>263643.492</v>
      </c>
      <c r="AA89" s="258">
        <f t="shared" si="19"/>
        <v>0.263643492</v>
      </c>
      <c r="AB89" s="320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  <c r="AU89" s="299"/>
      <c r="AV89" s="299"/>
    </row>
    <row r="90" ht="19.5" customHeight="1">
      <c r="A90" s="276" t="s">
        <v>184</v>
      </c>
      <c r="B90" s="277">
        <v>40.650002</v>
      </c>
      <c r="C90" s="278">
        <v>43.310001</v>
      </c>
      <c r="D90" s="278">
        <v>40.16</v>
      </c>
      <c r="E90" s="278">
        <v>42.0</v>
      </c>
      <c r="F90" s="278">
        <v>36.344654</v>
      </c>
      <c r="G90" s="278">
        <v>1.9689058E9</v>
      </c>
      <c r="H90" s="278"/>
      <c r="I90" s="278">
        <f t="shared" ref="I90:N90" si="89">(I91/B91*B90)/B91*B90</f>
        <v>2.485573898</v>
      </c>
      <c r="J90" s="278">
        <f t="shared" si="89"/>
        <v>2.819107394</v>
      </c>
      <c r="K90" s="278">
        <f t="shared" si="89"/>
        <v>2.422095427</v>
      </c>
      <c r="L90" s="278">
        <f t="shared" si="89"/>
        <v>2.633277892</v>
      </c>
      <c r="M90" s="278">
        <f t="shared" si="89"/>
        <v>2.298867923</v>
      </c>
      <c r="N90" s="278">
        <f t="shared" si="89"/>
        <v>85897634.76</v>
      </c>
      <c r="O90" s="278"/>
      <c r="P90" s="254">
        <f t="shared" si="21"/>
        <v>260670.3595</v>
      </c>
      <c r="Q90" s="254"/>
      <c r="R90" s="254"/>
      <c r="S90" s="254"/>
      <c r="T90" s="282"/>
      <c r="U90" s="258"/>
      <c r="V90" s="254"/>
      <c r="W90" s="254"/>
      <c r="X90" s="254">
        <f t="shared" si="16"/>
        <v>260670.3595</v>
      </c>
      <c r="Y90" s="258">
        <f t="shared" si="17"/>
        <v>0.2606703595</v>
      </c>
      <c r="Z90" s="334">
        <f t="shared" si="18"/>
        <v>260670.3595</v>
      </c>
      <c r="AA90" s="258">
        <f t="shared" si="19"/>
        <v>0.2606703595</v>
      </c>
      <c r="AB90" s="320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  <c r="AU90" s="299"/>
      <c r="AV90" s="299"/>
    </row>
    <row r="91" ht="19.5" customHeight="1">
      <c r="A91" s="276" t="s">
        <v>185</v>
      </c>
      <c r="B91" s="277">
        <v>41.740002</v>
      </c>
      <c r="C91" s="278">
        <v>42.169998</v>
      </c>
      <c r="D91" s="278">
        <v>40.259998</v>
      </c>
      <c r="E91" s="278">
        <v>41.099998</v>
      </c>
      <c r="F91" s="278">
        <v>35.565819</v>
      </c>
      <c r="G91" s="278">
        <v>1.6465621E9</v>
      </c>
      <c r="H91" s="278"/>
      <c r="I91" s="278">
        <f t="shared" ref="I91:N91" si="90">(I92/B92*B91)/B92*B91</f>
        <v>2.620658722</v>
      </c>
      <c r="J91" s="278">
        <f t="shared" si="90"/>
        <v>2.672651877</v>
      </c>
      <c r="K91" s="278">
        <f t="shared" si="90"/>
        <v>2.434172431</v>
      </c>
      <c r="L91" s="278">
        <f t="shared" si="90"/>
        <v>2.521632038</v>
      </c>
      <c r="M91" s="278">
        <f t="shared" si="90"/>
        <v>2.201398017</v>
      </c>
      <c r="N91" s="278">
        <f t="shared" si="90"/>
        <v>60074139.45</v>
      </c>
      <c r="O91" s="278"/>
      <c r="P91" s="254">
        <f t="shared" si="21"/>
        <v>259652.7594</v>
      </c>
      <c r="Q91" s="254"/>
      <c r="R91" s="254"/>
      <c r="S91" s="254"/>
      <c r="T91" s="282"/>
      <c r="U91" s="258"/>
      <c r="V91" s="254"/>
      <c r="W91" s="254"/>
      <c r="X91" s="254">
        <f t="shared" si="16"/>
        <v>259652.7594</v>
      </c>
      <c r="Y91" s="258">
        <f t="shared" si="17"/>
        <v>0.2596527594</v>
      </c>
      <c r="Z91" s="334">
        <f t="shared" si="18"/>
        <v>259652.7594</v>
      </c>
      <c r="AA91" s="258">
        <f t="shared" si="19"/>
        <v>0.2596527594</v>
      </c>
      <c r="AB91" s="320"/>
      <c r="AC91" s="299"/>
      <c r="AD91" s="299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299"/>
      <c r="AT91" s="299"/>
      <c r="AU91" s="299"/>
      <c r="AV91" s="299"/>
    </row>
    <row r="92" ht="19.5" customHeight="1">
      <c r="A92" s="276" t="s">
        <v>186</v>
      </c>
      <c r="B92" s="277">
        <v>41.23</v>
      </c>
      <c r="C92" s="278">
        <v>42.299999</v>
      </c>
      <c r="D92" s="278">
        <v>40.189999</v>
      </c>
      <c r="E92" s="278">
        <v>41.93</v>
      </c>
      <c r="F92" s="278">
        <v>36.284084</v>
      </c>
      <c r="G92" s="278">
        <v>2.1858623E9</v>
      </c>
      <c r="H92" s="278"/>
      <c r="I92" s="278">
        <f t="shared" ref="I92:N92" si="91">(I93/B93*B92)/B93*B92</f>
        <v>2.557008706</v>
      </c>
      <c r="J92" s="278">
        <f t="shared" si="91"/>
        <v>2.689155694</v>
      </c>
      <c r="K92" s="278">
        <f t="shared" si="91"/>
        <v>2.425715326</v>
      </c>
      <c r="L92" s="278">
        <f t="shared" si="91"/>
        <v>2.624507613</v>
      </c>
      <c r="M92" s="278">
        <f t="shared" si="91"/>
        <v>2.291211975</v>
      </c>
      <c r="N92" s="278">
        <f t="shared" si="91"/>
        <v>105870978.8</v>
      </c>
      <c r="O92" s="278"/>
      <c r="P92" s="254">
        <f t="shared" si="21"/>
        <v>257534.6413</v>
      </c>
      <c r="Q92" s="254"/>
      <c r="R92" s="254"/>
      <c r="S92" s="254"/>
      <c r="T92" s="282"/>
      <c r="U92" s="258"/>
      <c r="V92" s="254"/>
      <c r="W92" s="254"/>
      <c r="X92" s="254">
        <f t="shared" si="16"/>
        <v>257534.6413</v>
      </c>
      <c r="Y92" s="258">
        <f t="shared" si="17"/>
        <v>0.2575346413</v>
      </c>
      <c r="Z92" s="334">
        <f t="shared" si="18"/>
        <v>257534.6413</v>
      </c>
      <c r="AA92" s="258">
        <f t="shared" si="19"/>
        <v>0.2575346413</v>
      </c>
      <c r="AB92" s="320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9"/>
      <c r="AU92" s="299"/>
      <c r="AV92" s="299"/>
    </row>
    <row r="93" ht="19.5" customHeight="1">
      <c r="A93" s="276" t="s">
        <v>187</v>
      </c>
      <c r="B93" s="277">
        <v>42.150002</v>
      </c>
      <c r="C93" s="278">
        <v>43.049999</v>
      </c>
      <c r="D93" s="278">
        <v>41.389999</v>
      </c>
      <c r="E93" s="278">
        <v>41.849998</v>
      </c>
      <c r="F93" s="278">
        <v>36.240246</v>
      </c>
      <c r="G93" s="278">
        <v>1.7639047E9</v>
      </c>
      <c r="H93" s="278"/>
      <c r="I93" s="278">
        <f t="shared" ref="I93:N93" si="92">(I94/B94*B93)/B94*B93</f>
        <v>2.672395527</v>
      </c>
      <c r="J93" s="278">
        <f t="shared" si="92"/>
        <v>2.785361219</v>
      </c>
      <c r="K93" s="278">
        <f t="shared" si="92"/>
        <v>2.572732739</v>
      </c>
      <c r="L93" s="278">
        <f t="shared" si="92"/>
        <v>2.614502102</v>
      </c>
      <c r="M93" s="278">
        <f t="shared" si="92"/>
        <v>2.285678889</v>
      </c>
      <c r="N93" s="278">
        <f t="shared" si="92"/>
        <v>68941632.6</v>
      </c>
      <c r="O93" s="278"/>
      <c r="P93" s="254">
        <f t="shared" si="21"/>
        <v>263557.4889</v>
      </c>
      <c r="Q93" s="254"/>
      <c r="R93" s="254"/>
      <c r="S93" s="254"/>
      <c r="T93" s="282"/>
      <c r="U93" s="258"/>
      <c r="V93" s="254"/>
      <c r="W93" s="254"/>
      <c r="X93" s="254">
        <f t="shared" si="16"/>
        <v>263557.4889</v>
      </c>
      <c r="Y93" s="258">
        <f t="shared" si="17"/>
        <v>0.2635574889</v>
      </c>
      <c r="Z93" s="334">
        <f t="shared" si="18"/>
        <v>263557.4889</v>
      </c>
      <c r="AA93" s="258">
        <f t="shared" si="19"/>
        <v>0.2635574889</v>
      </c>
      <c r="AB93" s="320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299"/>
      <c r="AT93" s="299"/>
      <c r="AU93" s="299"/>
      <c r="AV93" s="299"/>
    </row>
    <row r="94" ht="19.5" customHeight="1">
      <c r="A94" s="276" t="s">
        <v>188</v>
      </c>
      <c r="B94" s="277">
        <v>41.919998</v>
      </c>
      <c r="C94" s="278">
        <v>42.279999</v>
      </c>
      <c r="D94" s="278">
        <v>38.23</v>
      </c>
      <c r="E94" s="278">
        <v>38.82</v>
      </c>
      <c r="F94" s="278">
        <v>33.61639</v>
      </c>
      <c r="G94" s="278">
        <v>2.7095353E9</v>
      </c>
      <c r="H94" s="278"/>
      <c r="I94" s="278">
        <f t="shared" ref="I94:N94" si="93">(I95/B95*B94)/B95*B94</f>
        <v>2.643309663</v>
      </c>
      <c r="J94" s="278">
        <f t="shared" si="93"/>
        <v>2.686613358</v>
      </c>
      <c r="K94" s="278">
        <f t="shared" si="93"/>
        <v>2.19488837</v>
      </c>
      <c r="L94" s="278">
        <f t="shared" si="93"/>
        <v>2.249620051</v>
      </c>
      <c r="M94" s="278">
        <f t="shared" si="93"/>
        <v>1.966686289</v>
      </c>
      <c r="N94" s="278">
        <f t="shared" si="93"/>
        <v>162675052.5</v>
      </c>
      <c r="O94" s="278"/>
      <c r="P94" s="254">
        <f t="shared" si="21"/>
        <v>241769.0193</v>
      </c>
      <c r="Q94" s="254"/>
      <c r="R94" s="254"/>
      <c r="S94" s="254"/>
      <c r="T94" s="282"/>
      <c r="U94" s="258"/>
      <c r="V94" s="254"/>
      <c r="W94" s="254"/>
      <c r="X94" s="254">
        <f t="shared" si="16"/>
        <v>241769.0193</v>
      </c>
      <c r="Y94" s="258">
        <f t="shared" si="17"/>
        <v>0.2417690193</v>
      </c>
      <c r="Z94" s="334">
        <f t="shared" si="18"/>
        <v>241769.0193</v>
      </c>
      <c r="AA94" s="258">
        <f t="shared" si="19"/>
        <v>0.2417690193</v>
      </c>
      <c r="AB94" s="320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  <c r="AQ94" s="299"/>
      <c r="AR94" s="299"/>
      <c r="AS94" s="299"/>
      <c r="AT94" s="299"/>
      <c r="AU94" s="299"/>
      <c r="AV94" s="299"/>
    </row>
    <row r="95" ht="19.5" customHeight="1">
      <c r="A95" s="276" t="s">
        <v>189</v>
      </c>
      <c r="B95" s="277">
        <v>38.93</v>
      </c>
      <c r="C95" s="278">
        <v>40.0</v>
      </c>
      <c r="D95" s="278">
        <v>37.16</v>
      </c>
      <c r="E95" s="278">
        <v>38.77</v>
      </c>
      <c r="F95" s="278">
        <v>33.573109</v>
      </c>
      <c r="G95" s="278">
        <v>3.052135E9</v>
      </c>
      <c r="H95" s="278"/>
      <c r="I95" s="278">
        <f t="shared" ref="I95:N95" si="94">(I96/B96*B95)/B96*B95</f>
        <v>2.27968239</v>
      </c>
      <c r="J95" s="278">
        <f t="shared" si="94"/>
        <v>2.404668508</v>
      </c>
      <c r="K95" s="278">
        <f t="shared" si="94"/>
        <v>2.073744523</v>
      </c>
      <c r="L95" s="278">
        <f t="shared" si="94"/>
        <v>2.24382878</v>
      </c>
      <c r="M95" s="278">
        <f t="shared" si="94"/>
        <v>1.961625344</v>
      </c>
      <c r="N95" s="278">
        <f t="shared" si="94"/>
        <v>206413837.1</v>
      </c>
      <c r="O95" s="278"/>
      <c r="P95" s="254">
        <f t="shared" si="21"/>
        <v>233335.6027</v>
      </c>
      <c r="Q95" s="254"/>
      <c r="R95" s="254"/>
      <c r="S95" s="254"/>
      <c r="T95" s="282"/>
      <c r="U95" s="258"/>
      <c r="V95" s="254"/>
      <c r="W95" s="254"/>
      <c r="X95" s="254">
        <f t="shared" si="16"/>
        <v>233335.6027</v>
      </c>
      <c r="Y95" s="258">
        <f t="shared" si="17"/>
        <v>0.2333356027</v>
      </c>
      <c r="Z95" s="334">
        <f t="shared" si="18"/>
        <v>233335.6027</v>
      </c>
      <c r="AA95" s="258">
        <f t="shared" si="19"/>
        <v>0.2333356027</v>
      </c>
      <c r="AB95" s="320"/>
      <c r="AC95" s="299"/>
      <c r="AD95" s="299"/>
      <c r="AE95" s="299"/>
      <c r="AF95" s="299"/>
      <c r="AG95" s="299"/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9"/>
      <c r="AU95" s="299"/>
      <c r="AV95" s="299"/>
    </row>
    <row r="96" ht="19.5" customHeight="1">
      <c r="A96" s="276" t="s">
        <v>190</v>
      </c>
      <c r="B96" s="277">
        <v>38.889999</v>
      </c>
      <c r="C96" s="278">
        <v>39.0</v>
      </c>
      <c r="D96" s="278">
        <v>35.540001</v>
      </c>
      <c r="E96" s="278">
        <v>37.099998</v>
      </c>
      <c r="F96" s="278">
        <v>32.14859</v>
      </c>
      <c r="G96" s="278">
        <v>2.462886E9</v>
      </c>
      <c r="H96" s="283" t="s">
        <v>190</v>
      </c>
      <c r="I96" s="278">
        <v>2.275</v>
      </c>
      <c r="J96" s="278">
        <v>2.285938</v>
      </c>
      <c r="K96" s="278">
        <v>1.896875</v>
      </c>
      <c r="L96" s="278">
        <v>2.054688</v>
      </c>
      <c r="M96" s="278">
        <v>1.798692</v>
      </c>
      <c r="N96" s="278">
        <v>1.344064E8</v>
      </c>
      <c r="O96" s="278"/>
      <c r="P96" s="254">
        <f t="shared" si="21"/>
        <v>221496.6152</v>
      </c>
      <c r="Q96" s="254"/>
      <c r="R96" s="254"/>
      <c r="S96" s="254"/>
      <c r="T96" s="282"/>
      <c r="U96" s="258"/>
      <c r="V96" s="254"/>
      <c r="W96" s="254"/>
      <c r="X96" s="254">
        <f t="shared" si="16"/>
        <v>221496.6152</v>
      </c>
      <c r="Y96" s="258">
        <f t="shared" si="17"/>
        <v>0.2214966152</v>
      </c>
      <c r="Z96" s="334">
        <f t="shared" si="18"/>
        <v>221496.6152</v>
      </c>
      <c r="AA96" s="258">
        <f t="shared" si="19"/>
        <v>0.2214966152</v>
      </c>
      <c r="AB96" s="320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9"/>
      <c r="AU96" s="299"/>
      <c r="AV96" s="299"/>
    </row>
    <row r="97" ht="19.5" customHeight="1">
      <c r="A97" s="276" t="s">
        <v>191</v>
      </c>
      <c r="B97" s="277">
        <v>36.77</v>
      </c>
      <c r="C97" s="278">
        <v>39.029999</v>
      </c>
      <c r="D97" s="278">
        <v>36.259998</v>
      </c>
      <c r="E97" s="278">
        <v>38.869999</v>
      </c>
      <c r="F97" s="278">
        <v>33.682358</v>
      </c>
      <c r="G97" s="278">
        <v>2.2819291E9</v>
      </c>
      <c r="H97" s="283" t="s">
        <v>191</v>
      </c>
      <c r="I97" s="278">
        <v>2.017188</v>
      </c>
      <c r="J97" s="278">
        <v>2.259375</v>
      </c>
      <c r="K97" s="278">
        <v>1.9625</v>
      </c>
      <c r="L97" s="278">
        <v>2.240625</v>
      </c>
      <c r="M97" s="278">
        <v>1.961462</v>
      </c>
      <c r="N97" s="278">
        <v>2.36656E8</v>
      </c>
      <c r="O97" s="278"/>
      <c r="P97" s="254">
        <f t="shared" si="21"/>
        <v>224317.1993</v>
      </c>
      <c r="Q97" s="254"/>
      <c r="R97" s="254"/>
      <c r="S97" s="254"/>
      <c r="T97" s="282"/>
      <c r="U97" s="258"/>
      <c r="V97" s="254"/>
      <c r="W97" s="254"/>
      <c r="X97" s="254">
        <f t="shared" si="16"/>
        <v>224317.1993</v>
      </c>
      <c r="Y97" s="258">
        <f t="shared" si="17"/>
        <v>0.2243171993</v>
      </c>
      <c r="Z97" s="334">
        <f t="shared" si="18"/>
        <v>224317.1993</v>
      </c>
      <c r="AA97" s="258">
        <f t="shared" si="19"/>
        <v>0.2243171993</v>
      </c>
      <c r="AB97" s="320"/>
      <c r="AC97" s="299"/>
      <c r="AD97" s="299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/>
      <c r="AO97" s="299"/>
      <c r="AP97" s="299"/>
      <c r="AQ97" s="299"/>
      <c r="AR97" s="299"/>
      <c r="AS97" s="299"/>
      <c r="AT97" s="299"/>
      <c r="AU97" s="299"/>
      <c r="AV97" s="299"/>
    </row>
    <row r="98" ht="19.5" customHeight="1">
      <c r="A98" s="276" t="s">
        <v>192</v>
      </c>
      <c r="B98" s="277">
        <v>39.080002</v>
      </c>
      <c r="C98" s="278">
        <v>40.950001</v>
      </c>
      <c r="D98" s="278">
        <v>38.32</v>
      </c>
      <c r="E98" s="278">
        <v>40.650002</v>
      </c>
      <c r="F98" s="278">
        <v>35.224796</v>
      </c>
      <c r="G98" s="278">
        <v>2.234461E9</v>
      </c>
      <c r="H98" s="283" t="s">
        <v>192</v>
      </c>
      <c r="I98" s="278">
        <v>2.271875</v>
      </c>
      <c r="J98" s="278">
        <v>2.550938</v>
      </c>
      <c r="K98" s="278">
        <v>2.16875</v>
      </c>
      <c r="L98" s="278">
        <v>2.434375</v>
      </c>
      <c r="M98" s="278">
        <v>2.131073</v>
      </c>
      <c r="N98" s="278">
        <v>2.230688E8</v>
      </c>
      <c r="O98" s="278"/>
      <c r="P98" s="254">
        <f t="shared" si="21"/>
        <v>235394.4352</v>
      </c>
      <c r="Q98" s="254"/>
      <c r="R98" s="254"/>
      <c r="S98" s="254"/>
      <c r="T98" s="282"/>
      <c r="U98" s="258"/>
      <c r="V98" s="254"/>
      <c r="W98" s="254"/>
      <c r="X98" s="254">
        <f t="shared" si="16"/>
        <v>235394.4352</v>
      </c>
      <c r="Y98" s="258">
        <f t="shared" si="17"/>
        <v>0.2353944352</v>
      </c>
      <c r="Z98" s="334">
        <f t="shared" si="18"/>
        <v>235394.4352</v>
      </c>
      <c r="AA98" s="258">
        <f t="shared" si="19"/>
        <v>0.2353944352</v>
      </c>
      <c r="AB98" s="320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  <c r="AU98" s="299"/>
      <c r="AV98" s="299"/>
    </row>
    <row r="99" ht="19.5" customHeight="1">
      <c r="A99" s="276" t="s">
        <v>193</v>
      </c>
      <c r="B99" s="277">
        <v>40.599998</v>
      </c>
      <c r="C99" s="278">
        <v>42.919998</v>
      </c>
      <c r="D99" s="278">
        <v>39.880001</v>
      </c>
      <c r="E99" s="278">
        <v>42.580002</v>
      </c>
      <c r="F99" s="278">
        <v>36.918461</v>
      </c>
      <c r="G99" s="278">
        <v>2.410484E9</v>
      </c>
      <c r="H99" s="283" t="s">
        <v>193</v>
      </c>
      <c r="I99" s="278">
        <v>2.423438</v>
      </c>
      <c r="J99" s="278">
        <v>2.697188</v>
      </c>
      <c r="K99" s="278">
        <v>2.33875</v>
      </c>
      <c r="L99" s="278">
        <v>2.653125</v>
      </c>
      <c r="M99" s="278">
        <v>2.322569</v>
      </c>
      <c r="N99" s="278">
        <v>2.854912E8</v>
      </c>
      <c r="O99" s="278"/>
      <c r="P99" s="254">
        <f t="shared" si="21"/>
        <v>243310.6379</v>
      </c>
      <c r="Q99" s="254"/>
      <c r="R99" s="254"/>
      <c r="S99" s="254"/>
      <c r="T99" s="282"/>
      <c r="U99" s="258"/>
      <c r="V99" s="254"/>
      <c r="W99" s="254"/>
      <c r="X99" s="254">
        <f t="shared" si="16"/>
        <v>243310.6379</v>
      </c>
      <c r="Y99" s="258">
        <f t="shared" si="17"/>
        <v>0.2433106379</v>
      </c>
      <c r="Z99" s="334">
        <f t="shared" si="18"/>
        <v>243310.6379</v>
      </c>
      <c r="AA99" s="258">
        <f t="shared" si="19"/>
        <v>0.2433106379</v>
      </c>
      <c r="AB99" s="320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  <c r="AU99" s="299"/>
      <c r="AV99" s="299"/>
    </row>
    <row r="100" ht="19.5" customHeight="1">
      <c r="A100" s="276" t="s">
        <v>194</v>
      </c>
      <c r="B100" s="277">
        <v>42.73</v>
      </c>
      <c r="C100" s="278">
        <v>44.860001</v>
      </c>
      <c r="D100" s="278">
        <v>41.610001</v>
      </c>
      <c r="E100" s="278">
        <v>44.040001</v>
      </c>
      <c r="F100" s="278">
        <v>38.184303</v>
      </c>
      <c r="G100" s="278">
        <v>2.370363E9</v>
      </c>
      <c r="H100" s="283" t="s">
        <v>194</v>
      </c>
      <c r="I100" s="278">
        <v>2.671875</v>
      </c>
      <c r="J100" s="278">
        <v>2.929688</v>
      </c>
      <c r="K100" s="278">
        <v>2.53</v>
      </c>
      <c r="L100" s="278">
        <v>2.813125</v>
      </c>
      <c r="M100" s="278">
        <v>2.462634</v>
      </c>
      <c r="N100" s="278">
        <v>3.429184E8</v>
      </c>
      <c r="O100" s="278"/>
      <c r="P100" s="254">
        <f t="shared" si="21"/>
        <v>252198.8206</v>
      </c>
      <c r="Q100" s="254"/>
      <c r="R100" s="254"/>
      <c r="S100" s="254"/>
      <c r="T100" s="282"/>
      <c r="U100" s="258"/>
      <c r="V100" s="254"/>
      <c r="W100" s="254"/>
      <c r="X100" s="254">
        <f t="shared" si="16"/>
        <v>252198.8206</v>
      </c>
      <c r="Y100" s="258">
        <f t="shared" si="17"/>
        <v>0.2521988206</v>
      </c>
      <c r="Z100" s="334">
        <f t="shared" si="18"/>
        <v>252198.8206</v>
      </c>
      <c r="AA100" s="258">
        <f t="shared" si="19"/>
        <v>0.2521988206</v>
      </c>
      <c r="AB100" s="320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299"/>
      <c r="AM100" s="299"/>
      <c r="AN100" s="299"/>
      <c r="AO100" s="299"/>
      <c r="AP100" s="299"/>
      <c r="AQ100" s="299"/>
      <c r="AR100" s="299"/>
      <c r="AS100" s="299"/>
      <c r="AT100" s="299"/>
      <c r="AU100" s="299"/>
      <c r="AV100" s="299"/>
    </row>
    <row r="101" ht="19.5" customHeight="1">
      <c r="A101" s="276" t="s">
        <v>195</v>
      </c>
      <c r="B101" s="337">
        <v>44.0</v>
      </c>
      <c r="C101" s="338">
        <v>44.759998</v>
      </c>
      <c r="D101" s="338">
        <v>42.880001</v>
      </c>
      <c r="E101" s="338">
        <v>43.16</v>
      </c>
      <c r="F101" s="338">
        <v>37.421341</v>
      </c>
      <c r="G101" s="338">
        <v>1.8982755E9</v>
      </c>
      <c r="H101" s="340" t="s">
        <v>195</v>
      </c>
      <c r="I101" s="338">
        <v>2.819688</v>
      </c>
      <c r="J101" s="338">
        <v>2.908125</v>
      </c>
      <c r="K101" s="338">
        <v>2.503125</v>
      </c>
      <c r="L101" s="338">
        <v>2.5325</v>
      </c>
      <c r="M101" s="338">
        <v>2.216972</v>
      </c>
      <c r="N101" s="338">
        <v>3.636512E8</v>
      </c>
      <c r="O101" s="338"/>
      <c r="P101" s="254">
        <f t="shared" si="21"/>
        <v>258229.6424</v>
      </c>
      <c r="Q101" s="254"/>
      <c r="R101" s="254"/>
      <c r="S101" s="254"/>
      <c r="T101" s="339">
        <f>(P101-P89)/P89</f>
        <v>-0.02053473635</v>
      </c>
      <c r="U101" s="258"/>
      <c r="V101" s="254"/>
      <c r="W101" s="254"/>
      <c r="X101" s="254">
        <f t="shared" si="16"/>
        <v>258229.6424</v>
      </c>
      <c r="Y101" s="258">
        <f t="shared" si="17"/>
        <v>0.2582296424</v>
      </c>
      <c r="Z101" s="334">
        <f t="shared" si="18"/>
        <v>258229.6424</v>
      </c>
      <c r="AA101" s="258">
        <f t="shared" si="19"/>
        <v>0.2582296424</v>
      </c>
      <c r="AB101" s="320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  <c r="AU101" s="299"/>
      <c r="AV101" s="299"/>
    </row>
    <row r="102" ht="19.5" customHeight="1">
      <c r="A102" s="276" t="s">
        <v>196</v>
      </c>
      <c r="B102" s="277">
        <v>43.459999</v>
      </c>
      <c r="C102" s="278">
        <v>45.400002</v>
      </c>
      <c r="D102" s="278">
        <v>42.52</v>
      </c>
      <c r="E102" s="278">
        <v>44.07</v>
      </c>
      <c r="F102" s="278">
        <v>38.256889</v>
      </c>
      <c r="G102" s="278">
        <v>2.6205577E9</v>
      </c>
      <c r="H102" s="283" t="s">
        <v>196</v>
      </c>
      <c r="I102" s="278">
        <v>2.58625</v>
      </c>
      <c r="J102" s="278">
        <v>2.794375</v>
      </c>
      <c r="K102" s="278">
        <v>2.4625</v>
      </c>
      <c r="L102" s="278">
        <v>2.607813</v>
      </c>
      <c r="M102" s="278">
        <v>2.430443</v>
      </c>
      <c r="N102" s="278">
        <v>4.98256E8</v>
      </c>
      <c r="O102" s="278"/>
      <c r="P102" s="254">
        <f t="shared" si="21"/>
        <v>254394.997</v>
      </c>
      <c r="Q102" s="254"/>
      <c r="R102" s="254"/>
      <c r="S102" s="254"/>
      <c r="T102" s="282"/>
      <c r="U102" s="258"/>
      <c r="V102" s="254"/>
      <c r="W102" s="254"/>
      <c r="X102" s="254">
        <f t="shared" si="16"/>
        <v>254394.997</v>
      </c>
      <c r="Y102" s="258">
        <f t="shared" si="17"/>
        <v>0.254394997</v>
      </c>
      <c r="Z102" s="334">
        <f t="shared" si="18"/>
        <v>254394.997</v>
      </c>
      <c r="AA102" s="258">
        <f t="shared" si="19"/>
        <v>0.254394997</v>
      </c>
      <c r="AB102" s="320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299"/>
      <c r="AM102" s="299"/>
      <c r="AN102" s="299"/>
      <c r="AO102" s="299"/>
      <c r="AP102" s="299"/>
      <c r="AQ102" s="299"/>
      <c r="AR102" s="299"/>
      <c r="AS102" s="299"/>
      <c r="AT102" s="299"/>
      <c r="AU102" s="299"/>
      <c r="AV102" s="299"/>
    </row>
    <row r="103" ht="19.5" customHeight="1">
      <c r="A103" s="276" t="s">
        <v>197</v>
      </c>
      <c r="B103" s="277">
        <v>44.27</v>
      </c>
      <c r="C103" s="278">
        <v>45.549999</v>
      </c>
      <c r="D103" s="278">
        <v>42.93</v>
      </c>
      <c r="E103" s="278">
        <v>43.330002</v>
      </c>
      <c r="F103" s="278">
        <v>37.614506</v>
      </c>
      <c r="G103" s="278">
        <v>2.3943033E9</v>
      </c>
      <c r="H103" s="283" t="s">
        <v>197</v>
      </c>
      <c r="I103" s="278">
        <v>2.639688</v>
      </c>
      <c r="J103" s="278">
        <v>2.785313</v>
      </c>
      <c r="K103" s="278">
        <v>2.453125</v>
      </c>
      <c r="L103" s="278">
        <v>2.515313</v>
      </c>
      <c r="M103" s="278">
        <v>2.344234</v>
      </c>
      <c r="N103" s="278">
        <v>4.683744E8</v>
      </c>
      <c r="O103" s="278"/>
      <c r="P103" s="254">
        <f t="shared" si="21"/>
        <v>255181.3395</v>
      </c>
      <c r="Q103" s="254"/>
      <c r="R103" s="254"/>
      <c r="S103" s="254"/>
      <c r="T103" s="282"/>
      <c r="U103" s="258"/>
      <c r="V103" s="254"/>
      <c r="W103" s="254"/>
      <c r="X103" s="254">
        <f t="shared" si="16"/>
        <v>255181.3395</v>
      </c>
      <c r="Y103" s="258">
        <f t="shared" si="17"/>
        <v>0.2551813395</v>
      </c>
      <c r="Z103" s="334">
        <f t="shared" si="18"/>
        <v>255181.3395</v>
      </c>
      <c r="AA103" s="258">
        <f t="shared" si="19"/>
        <v>0.2551813395</v>
      </c>
      <c r="AB103" s="320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299"/>
      <c r="AM103" s="299"/>
      <c r="AN103" s="299"/>
      <c r="AO103" s="299"/>
      <c r="AP103" s="299"/>
      <c r="AQ103" s="299"/>
      <c r="AR103" s="299"/>
      <c r="AS103" s="299"/>
      <c r="AT103" s="299"/>
      <c r="AU103" s="299"/>
      <c r="AV103" s="299"/>
    </row>
    <row r="104" ht="19.5" customHeight="1">
      <c r="A104" s="276" t="s">
        <v>198</v>
      </c>
      <c r="B104" s="277">
        <v>42.549999</v>
      </c>
      <c r="C104" s="278">
        <v>44.450001</v>
      </c>
      <c r="D104" s="278">
        <v>42.060001</v>
      </c>
      <c r="E104" s="278">
        <v>43.529999</v>
      </c>
      <c r="F104" s="278">
        <v>37.788136</v>
      </c>
      <c r="G104" s="278">
        <v>2.8868317E9</v>
      </c>
      <c r="H104" s="283" t="s">
        <v>198</v>
      </c>
      <c r="I104" s="278">
        <v>2.439063</v>
      </c>
      <c r="J104" s="278">
        <v>2.6325</v>
      </c>
      <c r="K104" s="278">
        <v>2.363438</v>
      </c>
      <c r="L104" s="278">
        <v>2.530625</v>
      </c>
      <c r="M104" s="278">
        <v>2.358504</v>
      </c>
      <c r="N104" s="278">
        <v>9.582016E8</v>
      </c>
      <c r="O104" s="278"/>
      <c r="P104" s="254">
        <f t="shared" si="21"/>
        <v>248343.2889</v>
      </c>
      <c r="Q104" s="254"/>
      <c r="R104" s="254"/>
      <c r="S104" s="254"/>
      <c r="T104" s="282"/>
      <c r="U104" s="258"/>
      <c r="V104" s="254"/>
      <c r="W104" s="254"/>
      <c r="X104" s="254">
        <f t="shared" si="16"/>
        <v>248343.2889</v>
      </c>
      <c r="Y104" s="258">
        <f t="shared" si="17"/>
        <v>0.2483432889</v>
      </c>
      <c r="Z104" s="334">
        <f t="shared" si="18"/>
        <v>248343.2889</v>
      </c>
      <c r="AA104" s="258">
        <f t="shared" si="19"/>
        <v>0.2483432889</v>
      </c>
      <c r="AB104" s="320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99"/>
      <c r="AS104" s="299"/>
      <c r="AT104" s="299"/>
      <c r="AU104" s="299"/>
      <c r="AV104" s="299"/>
    </row>
    <row r="105" ht="19.5" customHeight="1">
      <c r="A105" s="276" t="s">
        <v>199</v>
      </c>
      <c r="B105" s="277">
        <v>43.669998</v>
      </c>
      <c r="C105" s="278">
        <v>46.700001</v>
      </c>
      <c r="D105" s="278">
        <v>43.299999</v>
      </c>
      <c r="E105" s="278">
        <v>45.959999</v>
      </c>
      <c r="F105" s="278">
        <v>39.922726</v>
      </c>
      <c r="G105" s="278">
        <v>1.8404487E9</v>
      </c>
      <c r="H105" s="283" t="s">
        <v>199</v>
      </c>
      <c r="I105" s="278">
        <v>2.539063</v>
      </c>
      <c r="J105" s="278">
        <v>2.878125</v>
      </c>
      <c r="K105" s="278">
        <v>2.495</v>
      </c>
      <c r="L105" s="278">
        <v>2.795313</v>
      </c>
      <c r="M105" s="278">
        <v>2.605565</v>
      </c>
      <c r="N105" s="278">
        <v>5.435744E8</v>
      </c>
      <c r="O105" s="278"/>
      <c r="P105" s="254">
        <f t="shared" si="21"/>
        <v>253998.1908</v>
      </c>
      <c r="Q105" s="254"/>
      <c r="R105" s="254"/>
      <c r="S105" s="254"/>
      <c r="T105" s="282"/>
      <c r="U105" s="258"/>
      <c r="V105" s="254"/>
      <c r="W105" s="254"/>
      <c r="X105" s="254">
        <f t="shared" si="16"/>
        <v>253998.1908</v>
      </c>
      <c r="Y105" s="258">
        <f t="shared" si="17"/>
        <v>0.2539981908</v>
      </c>
      <c r="Z105" s="334">
        <f t="shared" si="18"/>
        <v>253998.1908</v>
      </c>
      <c r="AA105" s="258">
        <f t="shared" si="19"/>
        <v>0.2539981908</v>
      </c>
      <c r="AB105" s="320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9"/>
      <c r="AU105" s="299"/>
      <c r="AV105" s="299"/>
    </row>
    <row r="106" ht="19.5" customHeight="1">
      <c r="A106" s="276" t="s">
        <v>200</v>
      </c>
      <c r="B106" s="277">
        <v>45.970001</v>
      </c>
      <c r="C106" s="278">
        <v>47.52</v>
      </c>
      <c r="D106" s="278">
        <v>45.66</v>
      </c>
      <c r="E106" s="278">
        <v>47.41</v>
      </c>
      <c r="F106" s="278">
        <v>41.182247</v>
      </c>
      <c r="G106" s="278">
        <v>2.5755019E9</v>
      </c>
      <c r="H106" s="283" t="s">
        <v>200</v>
      </c>
      <c r="I106" s="278">
        <v>2.796875</v>
      </c>
      <c r="J106" s="278">
        <v>2.963125</v>
      </c>
      <c r="K106" s="278">
        <v>2.755625</v>
      </c>
      <c r="L106" s="278">
        <v>2.959688</v>
      </c>
      <c r="M106" s="278">
        <v>2.758782</v>
      </c>
      <c r="N106" s="278">
        <v>7.289664E8</v>
      </c>
      <c r="O106" s="278"/>
      <c r="P106" s="254">
        <f t="shared" si="21"/>
        <v>266175.3116</v>
      </c>
      <c r="Q106" s="254"/>
      <c r="R106" s="254"/>
      <c r="S106" s="254"/>
      <c r="T106" s="282"/>
      <c r="U106" s="258"/>
      <c r="V106" s="254"/>
      <c r="W106" s="254"/>
      <c r="X106" s="254">
        <f t="shared" si="16"/>
        <v>266175.3116</v>
      </c>
      <c r="Y106" s="258">
        <f t="shared" si="17"/>
        <v>0.2661753116</v>
      </c>
      <c r="Z106" s="334">
        <f t="shared" si="18"/>
        <v>266175.3116</v>
      </c>
      <c r="AA106" s="258">
        <f t="shared" si="19"/>
        <v>0.2661753116</v>
      </c>
      <c r="AB106" s="320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9"/>
      <c r="AU106" s="299"/>
      <c r="AV106" s="299"/>
    </row>
    <row r="107" ht="19.5" customHeight="1">
      <c r="A107" s="276" t="s">
        <v>201</v>
      </c>
      <c r="B107" s="277">
        <v>47.580002</v>
      </c>
      <c r="C107" s="278">
        <v>47.919998</v>
      </c>
      <c r="D107" s="278">
        <v>46.16</v>
      </c>
      <c r="E107" s="278">
        <v>47.599998</v>
      </c>
      <c r="F107" s="278">
        <v>41.347279</v>
      </c>
      <c r="G107" s="278">
        <v>2.8152099E9</v>
      </c>
      <c r="H107" s="283" t="s">
        <v>201</v>
      </c>
      <c r="I107" s="278">
        <v>2.970938</v>
      </c>
      <c r="J107" s="278">
        <v>3.006563</v>
      </c>
      <c r="K107" s="278">
        <v>2.792188</v>
      </c>
      <c r="L107" s="278">
        <v>2.972813</v>
      </c>
      <c r="M107" s="278">
        <v>2.771016</v>
      </c>
      <c r="N107" s="278">
        <v>8.598144E8</v>
      </c>
      <c r="O107" s="278"/>
      <c r="P107" s="254">
        <f t="shared" si="21"/>
        <v>267423.3987</v>
      </c>
      <c r="Q107" s="254"/>
      <c r="R107" s="254"/>
      <c r="S107" s="254"/>
      <c r="T107" s="282"/>
      <c r="U107" s="258"/>
      <c r="V107" s="254"/>
      <c r="W107" s="254"/>
      <c r="X107" s="254">
        <f t="shared" si="16"/>
        <v>267423.3987</v>
      </c>
      <c r="Y107" s="258">
        <f t="shared" si="17"/>
        <v>0.2674233987</v>
      </c>
      <c r="Z107" s="334">
        <f t="shared" si="18"/>
        <v>267423.3987</v>
      </c>
      <c r="AA107" s="258">
        <f t="shared" si="19"/>
        <v>0.2674233987</v>
      </c>
      <c r="AB107" s="320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  <c r="AU107" s="299"/>
      <c r="AV107" s="299"/>
    </row>
    <row r="108" ht="19.5" customHeight="1">
      <c r="A108" s="276" t="s">
        <v>202</v>
      </c>
      <c r="B108" s="277">
        <v>47.709999</v>
      </c>
      <c r="C108" s="278">
        <v>50.66</v>
      </c>
      <c r="D108" s="278">
        <v>47.43</v>
      </c>
      <c r="E108" s="278">
        <v>47.529999</v>
      </c>
      <c r="F108" s="278">
        <v>41.318756</v>
      </c>
      <c r="G108" s="278">
        <v>2.7804525E9</v>
      </c>
      <c r="H108" s="283" t="s">
        <v>202</v>
      </c>
      <c r="I108" s="278">
        <v>2.973438</v>
      </c>
      <c r="J108" s="278">
        <v>3.339375</v>
      </c>
      <c r="K108" s="278">
        <v>2.9225</v>
      </c>
      <c r="L108" s="278">
        <v>2.9375</v>
      </c>
      <c r="M108" s="278">
        <v>2.738101</v>
      </c>
      <c r="N108" s="278">
        <v>1.0265664E9</v>
      </c>
      <c r="O108" s="278"/>
      <c r="P108" s="254">
        <f t="shared" si="21"/>
        <v>273114.3515</v>
      </c>
      <c r="Q108" s="254"/>
      <c r="R108" s="254"/>
      <c r="S108" s="254"/>
      <c r="T108" s="282"/>
      <c r="U108" s="258"/>
      <c r="V108" s="254"/>
      <c r="W108" s="254"/>
      <c r="X108" s="254">
        <f t="shared" si="16"/>
        <v>273114.3515</v>
      </c>
      <c r="Y108" s="258">
        <f t="shared" si="17"/>
        <v>0.2731143515</v>
      </c>
      <c r="Z108" s="334">
        <f t="shared" si="18"/>
        <v>273114.3515</v>
      </c>
      <c r="AA108" s="258">
        <f t="shared" si="19"/>
        <v>0.2731143515</v>
      </c>
      <c r="AB108" s="320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9"/>
      <c r="AU108" s="299"/>
      <c r="AV108" s="299"/>
    </row>
    <row r="109" ht="19.5" customHeight="1">
      <c r="A109" s="276" t="s">
        <v>203</v>
      </c>
      <c r="B109" s="277">
        <v>47.389999</v>
      </c>
      <c r="C109" s="278">
        <v>49.060001</v>
      </c>
      <c r="D109" s="278">
        <v>44.389999</v>
      </c>
      <c r="E109" s="278">
        <v>48.869999</v>
      </c>
      <c r="F109" s="278">
        <v>42.483643</v>
      </c>
      <c r="G109" s="278">
        <v>3.8355835E9</v>
      </c>
      <c r="H109" s="283" t="s">
        <v>203</v>
      </c>
      <c r="I109" s="278">
        <v>2.916563</v>
      </c>
      <c r="J109" s="278">
        <v>3.1125</v>
      </c>
      <c r="K109" s="278">
        <v>2.543125</v>
      </c>
      <c r="L109" s="278">
        <v>3.060313</v>
      </c>
      <c r="M109" s="278">
        <v>2.852576</v>
      </c>
      <c r="N109" s="278">
        <v>2.0026688E9</v>
      </c>
      <c r="O109" s="278"/>
      <c r="P109" s="254">
        <f t="shared" si="21"/>
        <v>253942.5636</v>
      </c>
      <c r="Q109" s="254"/>
      <c r="R109" s="254"/>
      <c r="S109" s="254"/>
      <c r="T109" s="282"/>
      <c r="U109" s="258"/>
      <c r="V109" s="254"/>
      <c r="W109" s="254"/>
      <c r="X109" s="254">
        <f t="shared" si="16"/>
        <v>253942.5636</v>
      </c>
      <c r="Y109" s="258">
        <f t="shared" si="17"/>
        <v>0.2539425636</v>
      </c>
      <c r="Z109" s="334">
        <f t="shared" si="18"/>
        <v>253942.5636</v>
      </c>
      <c r="AA109" s="258">
        <f t="shared" si="19"/>
        <v>0.2539425636</v>
      </c>
      <c r="AB109" s="320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  <c r="AU109" s="299"/>
      <c r="AV109" s="299"/>
    </row>
    <row r="110" ht="19.5" customHeight="1">
      <c r="A110" s="276" t="s">
        <v>204</v>
      </c>
      <c r="B110" s="277">
        <v>48.93</v>
      </c>
      <c r="C110" s="278">
        <v>51.68</v>
      </c>
      <c r="D110" s="278">
        <v>47.810001</v>
      </c>
      <c r="E110" s="278">
        <v>51.41</v>
      </c>
      <c r="F110" s="278">
        <v>44.691727</v>
      </c>
      <c r="G110" s="278">
        <v>1.9806399E9</v>
      </c>
      <c r="H110" s="283" t="s">
        <v>204</v>
      </c>
      <c r="I110" s="278">
        <v>3.0775</v>
      </c>
      <c r="J110" s="278">
        <v>3.406875</v>
      </c>
      <c r="K110" s="278">
        <v>2.927188</v>
      </c>
      <c r="L110" s="278">
        <v>3.378125</v>
      </c>
      <c r="M110" s="278">
        <v>3.148816</v>
      </c>
      <c r="N110" s="278">
        <v>1.138864E9</v>
      </c>
      <c r="O110" s="278"/>
      <c r="P110" s="254">
        <f t="shared" si="21"/>
        <v>271840.756</v>
      </c>
      <c r="Q110" s="254"/>
      <c r="R110" s="254"/>
      <c r="S110" s="254"/>
      <c r="T110" s="282"/>
      <c r="U110" s="258"/>
      <c r="V110" s="254"/>
      <c r="W110" s="254"/>
      <c r="X110" s="254">
        <f t="shared" si="16"/>
        <v>271840.756</v>
      </c>
      <c r="Y110" s="258">
        <f t="shared" si="17"/>
        <v>0.271840756</v>
      </c>
      <c r="Z110" s="334">
        <f t="shared" si="18"/>
        <v>271840.756</v>
      </c>
      <c r="AA110" s="258">
        <f t="shared" si="19"/>
        <v>0.271840756</v>
      </c>
      <c r="AB110" s="320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9"/>
      <c r="AU110" s="299"/>
      <c r="AV110" s="299"/>
    </row>
    <row r="111" ht="19.5" customHeight="1">
      <c r="A111" s="276" t="s">
        <v>205</v>
      </c>
      <c r="B111" s="277">
        <v>51.450001</v>
      </c>
      <c r="C111" s="278">
        <v>55.07</v>
      </c>
      <c r="D111" s="278">
        <v>51.34</v>
      </c>
      <c r="E111" s="278">
        <v>55.029999</v>
      </c>
      <c r="F111" s="278">
        <v>47.863544</v>
      </c>
      <c r="G111" s="278">
        <v>3.4002851E9</v>
      </c>
      <c r="H111" s="283" t="s">
        <v>205</v>
      </c>
      <c r="I111" s="278">
        <v>3.383438</v>
      </c>
      <c r="J111" s="278">
        <v>3.835938</v>
      </c>
      <c r="K111" s="278">
        <v>3.36</v>
      </c>
      <c r="L111" s="278">
        <v>3.827188</v>
      </c>
      <c r="M111" s="278">
        <v>3.567395</v>
      </c>
      <c r="N111" s="278">
        <v>1.8249248E9</v>
      </c>
      <c r="O111" s="278"/>
      <c r="P111" s="254">
        <f t="shared" si="21"/>
        <v>290245.1535</v>
      </c>
      <c r="Q111" s="254"/>
      <c r="R111" s="254"/>
      <c r="S111" s="254"/>
      <c r="T111" s="282"/>
      <c r="U111" s="258"/>
      <c r="V111" s="254"/>
      <c r="W111" s="254"/>
      <c r="X111" s="254">
        <f t="shared" si="16"/>
        <v>290245.1535</v>
      </c>
      <c r="Y111" s="258">
        <f t="shared" si="17"/>
        <v>0.2902451535</v>
      </c>
      <c r="Z111" s="334">
        <f t="shared" si="18"/>
        <v>290245.1535</v>
      </c>
      <c r="AA111" s="258">
        <f t="shared" si="19"/>
        <v>0.2902451535</v>
      </c>
      <c r="AB111" s="320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  <c r="AU111" s="299"/>
      <c r="AV111" s="299"/>
    </row>
    <row r="112" ht="19.5" customHeight="1">
      <c r="A112" s="276" t="s">
        <v>206</v>
      </c>
      <c r="B112" s="277">
        <v>54.68</v>
      </c>
      <c r="C112" s="278">
        <v>54.77</v>
      </c>
      <c r="D112" s="278">
        <v>48.650002</v>
      </c>
      <c r="E112" s="278">
        <v>51.310001</v>
      </c>
      <c r="F112" s="278">
        <v>44.627987</v>
      </c>
      <c r="G112" s="278">
        <v>4.5677763E9</v>
      </c>
      <c r="H112" s="283" t="s">
        <v>206</v>
      </c>
      <c r="I112" s="278">
        <v>3.78125</v>
      </c>
      <c r="J112" s="278">
        <v>3.803125</v>
      </c>
      <c r="K112" s="278">
        <v>2.975</v>
      </c>
      <c r="L112" s="278">
        <v>3.295625</v>
      </c>
      <c r="M112" s="278">
        <v>3.071915</v>
      </c>
      <c r="N112" s="278">
        <v>3.321216E9</v>
      </c>
      <c r="O112" s="278"/>
      <c r="P112" s="254">
        <f t="shared" si="21"/>
        <v>273370.8732</v>
      </c>
      <c r="Q112" s="254"/>
      <c r="R112" s="254"/>
      <c r="S112" s="254"/>
      <c r="T112" s="282"/>
      <c r="U112" s="258"/>
      <c r="V112" s="254"/>
      <c r="W112" s="254"/>
      <c r="X112" s="254">
        <f t="shared" si="16"/>
        <v>273370.8732</v>
      </c>
      <c r="Y112" s="258">
        <f t="shared" si="17"/>
        <v>0.2733708732</v>
      </c>
      <c r="Z112" s="334">
        <f t="shared" si="18"/>
        <v>273370.8732</v>
      </c>
      <c r="AA112" s="258">
        <f t="shared" si="19"/>
        <v>0.2733708732</v>
      </c>
      <c r="AB112" s="320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  <c r="AU112" s="299"/>
      <c r="AV112" s="299"/>
    </row>
    <row r="113" ht="19.5" customHeight="1">
      <c r="A113" s="276" t="s">
        <v>207</v>
      </c>
      <c r="B113" s="337">
        <v>51.09</v>
      </c>
      <c r="C113" s="338">
        <v>52.84</v>
      </c>
      <c r="D113" s="338">
        <v>49.18</v>
      </c>
      <c r="E113" s="338">
        <v>51.220001</v>
      </c>
      <c r="F113" s="338">
        <v>44.549709</v>
      </c>
      <c r="G113" s="338">
        <v>2.2338677E9</v>
      </c>
      <c r="H113" s="340" t="s">
        <v>207</v>
      </c>
      <c r="I113" s="338">
        <v>3.258125</v>
      </c>
      <c r="J113" s="338">
        <v>3.481563</v>
      </c>
      <c r="K113" s="338">
        <v>2.971875</v>
      </c>
      <c r="L113" s="338">
        <v>3.100625</v>
      </c>
      <c r="M113" s="338">
        <v>2.890152</v>
      </c>
      <c r="N113" s="338">
        <v>2.4572352E9</v>
      </c>
      <c r="O113" s="338"/>
      <c r="P113" s="254">
        <f t="shared" si="21"/>
        <v>274682.3363</v>
      </c>
      <c r="Q113" s="254"/>
      <c r="R113" s="254"/>
      <c r="S113" s="254"/>
      <c r="T113" s="339">
        <f>(P113-P101)/P101</f>
        <v>0.063713421</v>
      </c>
      <c r="U113" s="258"/>
      <c r="V113" s="254"/>
      <c r="W113" s="254"/>
      <c r="X113" s="254">
        <f t="shared" si="16"/>
        <v>274682.3363</v>
      </c>
      <c r="Y113" s="258">
        <f t="shared" si="17"/>
        <v>0.2746823363</v>
      </c>
      <c r="Z113" s="334">
        <f t="shared" si="18"/>
        <v>274682.3363</v>
      </c>
      <c r="AA113" s="258">
        <f t="shared" si="19"/>
        <v>0.2746823363</v>
      </c>
      <c r="AB113" s="320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  <c r="AU113" s="299"/>
      <c r="AV113" s="299"/>
    </row>
    <row r="114" ht="19.5" customHeight="1">
      <c r="A114" s="276" t="s">
        <v>208</v>
      </c>
      <c r="B114" s="277">
        <v>51.27</v>
      </c>
      <c r="C114" s="278">
        <v>51.470001</v>
      </c>
      <c r="D114" s="278">
        <v>41.610001</v>
      </c>
      <c r="E114" s="278">
        <v>45.130001</v>
      </c>
      <c r="F114" s="278">
        <v>39.293713</v>
      </c>
      <c r="G114" s="278">
        <v>4.8286946E9</v>
      </c>
      <c r="H114" s="283" t="s">
        <v>208</v>
      </c>
      <c r="I114" s="278">
        <v>3.10625</v>
      </c>
      <c r="J114" s="278">
        <v>3.125</v>
      </c>
      <c r="K114" s="278">
        <v>2.016563</v>
      </c>
      <c r="L114" s="278">
        <v>2.345313</v>
      </c>
      <c r="M114" s="278">
        <v>2.303613</v>
      </c>
      <c r="N114" s="278">
        <v>8.814496E9</v>
      </c>
      <c r="O114" s="278"/>
      <c r="P114" s="254">
        <f t="shared" si="21"/>
        <v>230735.3725</v>
      </c>
      <c r="Q114" s="254"/>
      <c r="R114" s="254"/>
      <c r="S114" s="254"/>
      <c r="T114" s="282"/>
      <c r="U114" s="258"/>
      <c r="V114" s="254"/>
      <c r="W114" s="254"/>
      <c r="X114" s="254">
        <f t="shared" si="16"/>
        <v>230735.3725</v>
      </c>
      <c r="Y114" s="258">
        <f t="shared" si="17"/>
        <v>0.2307353725</v>
      </c>
      <c r="Z114" s="334">
        <f t="shared" si="18"/>
        <v>230735.3725</v>
      </c>
      <c r="AA114" s="258">
        <f t="shared" si="19"/>
        <v>0.2307353725</v>
      </c>
      <c r="AB114" s="320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  <c r="AU114" s="299"/>
      <c r="AV114" s="299"/>
    </row>
    <row r="115" ht="19.5" customHeight="1">
      <c r="A115" s="276" t="s">
        <v>209</v>
      </c>
      <c r="B115" s="277">
        <v>45.5</v>
      </c>
      <c r="C115" s="278">
        <v>45.880001</v>
      </c>
      <c r="D115" s="278">
        <v>42.150002</v>
      </c>
      <c r="E115" s="278">
        <v>42.950001</v>
      </c>
      <c r="F115" s="278">
        <v>37.395638</v>
      </c>
      <c r="G115" s="278">
        <v>3.0205166E9</v>
      </c>
      <c r="H115" s="283" t="s">
        <v>209</v>
      </c>
      <c r="I115" s="278">
        <v>2.406563</v>
      </c>
      <c r="J115" s="278">
        <v>2.449688</v>
      </c>
      <c r="K115" s="278">
        <v>2.066563</v>
      </c>
      <c r="L115" s="278">
        <v>2.148125</v>
      </c>
      <c r="M115" s="278">
        <v>2.109931</v>
      </c>
      <c r="N115" s="278">
        <v>6.5404352E9</v>
      </c>
      <c r="O115" s="278"/>
      <c r="P115" s="254">
        <f t="shared" si="21"/>
        <v>232063.1141</v>
      </c>
      <c r="Q115" s="254"/>
      <c r="R115" s="254"/>
      <c r="S115" s="254"/>
      <c r="T115" s="282"/>
      <c r="U115" s="258"/>
      <c r="V115" s="254"/>
      <c r="W115" s="254"/>
      <c r="X115" s="254">
        <f t="shared" si="16"/>
        <v>232063.1141</v>
      </c>
      <c r="Y115" s="258">
        <f t="shared" si="17"/>
        <v>0.2320631141</v>
      </c>
      <c r="Z115" s="334">
        <f t="shared" si="18"/>
        <v>232063.1141</v>
      </c>
      <c r="AA115" s="258">
        <f t="shared" si="19"/>
        <v>0.2320631141</v>
      </c>
      <c r="AB115" s="320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  <c r="AU115" s="299"/>
      <c r="AV115" s="299"/>
    </row>
    <row r="116" ht="19.5" customHeight="1">
      <c r="A116" s="276" t="s">
        <v>210</v>
      </c>
      <c r="B116" s="277">
        <v>42.919998</v>
      </c>
      <c r="C116" s="278">
        <v>45.07</v>
      </c>
      <c r="D116" s="278">
        <v>41.049999</v>
      </c>
      <c r="E116" s="278">
        <v>43.720001</v>
      </c>
      <c r="F116" s="278">
        <v>38.066055</v>
      </c>
      <c r="G116" s="278">
        <v>3.4042797E9</v>
      </c>
      <c r="H116" s="283" t="s">
        <v>210</v>
      </c>
      <c r="I116" s="278">
        <v>2.130313</v>
      </c>
      <c r="J116" s="278">
        <v>2.326563</v>
      </c>
      <c r="K116" s="278">
        <v>1.937813</v>
      </c>
      <c r="L116" s="278">
        <v>2.185938</v>
      </c>
      <c r="M116" s="278">
        <v>2.147072</v>
      </c>
      <c r="N116" s="278">
        <v>8.8120896E9</v>
      </c>
      <c r="O116" s="278"/>
      <c r="P116" s="254">
        <f t="shared" si="21"/>
        <v>224340.2171</v>
      </c>
      <c r="Q116" s="254"/>
      <c r="R116" s="254"/>
      <c r="S116" s="254"/>
      <c r="T116" s="282"/>
      <c r="U116" s="258"/>
      <c r="V116" s="254"/>
      <c r="W116" s="254"/>
      <c r="X116" s="254">
        <f t="shared" si="16"/>
        <v>224340.2171</v>
      </c>
      <c r="Y116" s="258">
        <f t="shared" si="17"/>
        <v>0.2243402171</v>
      </c>
      <c r="Z116" s="334">
        <f t="shared" si="18"/>
        <v>224340.2171</v>
      </c>
      <c r="AA116" s="258">
        <f t="shared" si="19"/>
        <v>0.2243402171</v>
      </c>
      <c r="AB116" s="320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  <c r="AU116" s="299"/>
      <c r="AV116" s="299"/>
    </row>
    <row r="117" ht="19.5" customHeight="1">
      <c r="A117" s="276" t="s">
        <v>211</v>
      </c>
      <c r="B117" s="277">
        <v>44.419998</v>
      </c>
      <c r="C117" s="278">
        <v>48.060001</v>
      </c>
      <c r="D117" s="278">
        <v>43.68</v>
      </c>
      <c r="E117" s="278">
        <v>47.209999</v>
      </c>
      <c r="F117" s="278">
        <v>41.136848</v>
      </c>
      <c r="G117" s="278">
        <v>2.6168109E9</v>
      </c>
      <c r="H117" s="283" t="s">
        <v>211</v>
      </c>
      <c r="I117" s="278">
        <v>2.264063</v>
      </c>
      <c r="J117" s="278">
        <v>2.623125</v>
      </c>
      <c r="K117" s="278">
        <v>2.175938</v>
      </c>
      <c r="L117" s="278">
        <v>2.526563</v>
      </c>
      <c r="M117" s="278">
        <v>2.48164</v>
      </c>
      <c r="N117" s="278">
        <v>8.311296E9</v>
      </c>
      <c r="O117" s="278"/>
      <c r="P117" s="254">
        <f t="shared" si="21"/>
        <v>237046.6323</v>
      </c>
      <c r="Q117" s="254"/>
      <c r="R117" s="254"/>
      <c r="S117" s="254"/>
      <c r="T117" s="282"/>
      <c r="U117" s="258"/>
      <c r="V117" s="254"/>
      <c r="W117" s="254"/>
      <c r="X117" s="254">
        <f t="shared" si="16"/>
        <v>237046.6323</v>
      </c>
      <c r="Y117" s="258">
        <f t="shared" si="17"/>
        <v>0.2370466323</v>
      </c>
      <c r="Z117" s="334">
        <f t="shared" si="18"/>
        <v>237046.6323</v>
      </c>
      <c r="AA117" s="258">
        <f t="shared" si="19"/>
        <v>0.2370466323</v>
      </c>
      <c r="AB117" s="320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  <c r="AU117" s="299"/>
      <c r="AV117" s="299"/>
    </row>
    <row r="118" ht="19.5" customHeight="1">
      <c r="A118" s="276" t="s">
        <v>212</v>
      </c>
      <c r="B118" s="277">
        <v>47.23</v>
      </c>
      <c r="C118" s="278">
        <v>50.470001</v>
      </c>
      <c r="D118" s="278">
        <v>47.220001</v>
      </c>
      <c r="E118" s="278">
        <v>50.009998</v>
      </c>
      <c r="F118" s="278">
        <v>43.576656</v>
      </c>
      <c r="G118" s="278">
        <v>2.6827977E9</v>
      </c>
      <c r="H118" s="283" t="s">
        <v>212</v>
      </c>
      <c r="I118" s="278">
        <v>2.529375</v>
      </c>
      <c r="J118" s="278">
        <v>2.880938</v>
      </c>
      <c r="K118" s="278">
        <v>2.529375</v>
      </c>
      <c r="L118" s="278">
        <v>2.828125</v>
      </c>
      <c r="M118" s="278">
        <v>2.777841</v>
      </c>
      <c r="N118" s="278">
        <v>9.3869152E9</v>
      </c>
      <c r="O118" s="278"/>
      <c r="P118" s="254">
        <f t="shared" si="21"/>
        <v>254591.1679</v>
      </c>
      <c r="Q118" s="254"/>
      <c r="R118" s="254"/>
      <c r="S118" s="254"/>
      <c r="T118" s="282"/>
      <c r="U118" s="258"/>
      <c r="V118" s="254"/>
      <c r="W118" s="254"/>
      <c r="X118" s="254">
        <f t="shared" si="16"/>
        <v>254591.1679</v>
      </c>
      <c r="Y118" s="258">
        <f t="shared" si="17"/>
        <v>0.2545911679</v>
      </c>
      <c r="Z118" s="334">
        <f t="shared" si="18"/>
        <v>254591.1679</v>
      </c>
      <c r="AA118" s="258">
        <f t="shared" si="19"/>
        <v>0.2545911679</v>
      </c>
      <c r="AB118" s="320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  <c r="AU118" s="299"/>
      <c r="AV118" s="299"/>
    </row>
    <row r="119" ht="19.5" customHeight="1">
      <c r="A119" s="276" t="s">
        <v>213</v>
      </c>
      <c r="B119" s="277">
        <v>49.919998</v>
      </c>
      <c r="C119" s="278">
        <v>50.610001</v>
      </c>
      <c r="D119" s="278">
        <v>44.970001</v>
      </c>
      <c r="E119" s="278">
        <v>45.169998</v>
      </c>
      <c r="F119" s="278">
        <v>39.35928</v>
      </c>
      <c r="G119" s="278">
        <v>3.5429091E9</v>
      </c>
      <c r="H119" s="283" t="s">
        <v>213</v>
      </c>
      <c r="I119" s="278">
        <v>2.811563</v>
      </c>
      <c r="J119" s="278">
        <v>2.892188</v>
      </c>
      <c r="K119" s="278">
        <v>2.265625</v>
      </c>
      <c r="L119" s="278">
        <v>2.292188</v>
      </c>
      <c r="M119" s="278">
        <v>2.251433</v>
      </c>
      <c r="N119" s="278">
        <v>1.03091968E10</v>
      </c>
      <c r="O119" s="278"/>
      <c r="P119" s="254">
        <f t="shared" si="21"/>
        <v>240793.4103</v>
      </c>
      <c r="Q119" s="254"/>
      <c r="R119" s="254"/>
      <c r="S119" s="254"/>
      <c r="T119" s="282"/>
      <c r="U119" s="258"/>
      <c r="V119" s="254"/>
      <c r="W119" s="254"/>
      <c r="X119" s="254">
        <f t="shared" si="16"/>
        <v>240793.4103</v>
      </c>
      <c r="Y119" s="258">
        <f t="shared" si="17"/>
        <v>0.2407934103</v>
      </c>
      <c r="Z119" s="334">
        <f t="shared" si="18"/>
        <v>240793.4103</v>
      </c>
      <c r="AA119" s="258">
        <f t="shared" si="19"/>
        <v>0.2407934103</v>
      </c>
      <c r="AB119" s="320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  <c r="AU119" s="299"/>
      <c r="AV119" s="299"/>
    </row>
    <row r="120" ht="19.5" customHeight="1">
      <c r="A120" s="276" t="s">
        <v>214</v>
      </c>
      <c r="B120" s="277">
        <v>44.810001</v>
      </c>
      <c r="C120" s="278">
        <v>46.150002</v>
      </c>
      <c r="D120" s="278">
        <v>43.299999</v>
      </c>
      <c r="E120" s="278">
        <v>45.459999</v>
      </c>
      <c r="F120" s="278">
        <v>39.639614</v>
      </c>
      <c r="G120" s="278">
        <v>3.9532643E9</v>
      </c>
      <c r="H120" s="283" t="s">
        <v>214</v>
      </c>
      <c r="I120" s="278">
        <v>2.250938</v>
      </c>
      <c r="J120" s="278">
        <v>2.38375</v>
      </c>
      <c r="K120" s="278">
        <v>2.091875</v>
      </c>
      <c r="L120" s="278">
        <v>2.302188</v>
      </c>
      <c r="M120" s="278">
        <v>2.262195</v>
      </c>
      <c r="N120" s="278">
        <v>1.24590432E10</v>
      </c>
      <c r="O120" s="278"/>
      <c r="P120" s="254">
        <f t="shared" si="21"/>
        <v>230184.6607</v>
      </c>
      <c r="Q120" s="254"/>
      <c r="R120" s="254"/>
      <c r="S120" s="254"/>
      <c r="T120" s="282"/>
      <c r="U120" s="258"/>
      <c r="V120" s="254"/>
      <c r="W120" s="254"/>
      <c r="X120" s="254">
        <f t="shared" si="16"/>
        <v>230184.6607</v>
      </c>
      <c r="Y120" s="258">
        <f t="shared" si="17"/>
        <v>0.2301846607</v>
      </c>
      <c r="Z120" s="334">
        <f t="shared" si="18"/>
        <v>230184.6607</v>
      </c>
      <c r="AA120" s="258">
        <f t="shared" si="19"/>
        <v>0.2301846607</v>
      </c>
      <c r="AB120" s="320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  <c r="AU120" s="299"/>
      <c r="AV120" s="299"/>
    </row>
    <row r="121" ht="19.5" customHeight="1">
      <c r="A121" s="276" t="s">
        <v>215</v>
      </c>
      <c r="B121" s="277">
        <v>45.509998</v>
      </c>
      <c r="C121" s="278">
        <v>48.57</v>
      </c>
      <c r="D121" s="278">
        <v>44.299999</v>
      </c>
      <c r="E121" s="278">
        <v>46.119999</v>
      </c>
      <c r="F121" s="278">
        <v>40.215099</v>
      </c>
      <c r="G121" s="278">
        <v>2.8938663E9</v>
      </c>
      <c r="H121" s="283" t="s">
        <v>215</v>
      </c>
      <c r="I121" s="278">
        <v>2.303125</v>
      </c>
      <c r="J121" s="278">
        <v>2.610938</v>
      </c>
      <c r="K121" s="278">
        <v>2.180313</v>
      </c>
      <c r="L121" s="278">
        <v>2.34625</v>
      </c>
      <c r="M121" s="278">
        <v>2.305491</v>
      </c>
      <c r="N121" s="278">
        <v>8.982672E9</v>
      </c>
      <c r="O121" s="278"/>
      <c r="P121" s="254">
        <f t="shared" si="21"/>
        <v>233834.0371</v>
      </c>
      <c r="Q121" s="254"/>
      <c r="R121" s="254"/>
      <c r="S121" s="254"/>
      <c r="T121" s="282"/>
      <c r="U121" s="258"/>
      <c r="V121" s="254"/>
      <c r="W121" s="254"/>
      <c r="X121" s="254">
        <f t="shared" si="16"/>
        <v>233834.0371</v>
      </c>
      <c r="Y121" s="258">
        <f t="shared" si="17"/>
        <v>0.2338340371</v>
      </c>
      <c r="Z121" s="334">
        <f t="shared" si="18"/>
        <v>233834.0371</v>
      </c>
      <c r="AA121" s="258">
        <f t="shared" si="19"/>
        <v>0.2338340371</v>
      </c>
      <c r="AB121" s="320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  <c r="AU121" s="299"/>
      <c r="AV121" s="299"/>
    </row>
    <row r="122" ht="19.5" customHeight="1">
      <c r="A122" s="276" t="s">
        <v>216</v>
      </c>
      <c r="B122" s="277">
        <v>46.869999</v>
      </c>
      <c r="C122" s="278">
        <v>47.080002</v>
      </c>
      <c r="D122" s="278">
        <v>37.18</v>
      </c>
      <c r="E122" s="278">
        <v>38.91</v>
      </c>
      <c r="F122" s="278">
        <v>33.928226</v>
      </c>
      <c r="G122" s="278">
        <v>5.1886704E9</v>
      </c>
      <c r="H122" s="283" t="s">
        <v>216</v>
      </c>
      <c r="I122" s="278">
        <v>2.424063</v>
      </c>
      <c r="J122" s="278">
        <v>2.444063</v>
      </c>
      <c r="K122" s="278">
        <v>1.4625</v>
      </c>
      <c r="L122" s="278">
        <v>1.636875</v>
      </c>
      <c r="M122" s="278">
        <v>1.60844</v>
      </c>
      <c r="N122" s="278">
        <v>1.62776288E10</v>
      </c>
      <c r="O122" s="278"/>
      <c r="P122" s="254">
        <f t="shared" si="21"/>
        <v>194585.0195</v>
      </c>
      <c r="Q122" s="254"/>
      <c r="R122" s="254"/>
      <c r="S122" s="254"/>
      <c r="T122" s="282"/>
      <c r="U122" s="258"/>
      <c r="V122" s="254"/>
      <c r="W122" s="254"/>
      <c r="X122" s="254">
        <f t="shared" si="16"/>
        <v>194585.0195</v>
      </c>
      <c r="Y122" s="258">
        <f t="shared" si="17"/>
        <v>0.1945850195</v>
      </c>
      <c r="Z122" s="334">
        <f t="shared" si="18"/>
        <v>194585.0195</v>
      </c>
      <c r="AA122" s="258">
        <f t="shared" si="19"/>
        <v>0.1945850195</v>
      </c>
      <c r="AB122" s="320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299"/>
      <c r="AM122" s="299"/>
      <c r="AN122" s="299"/>
      <c r="AO122" s="299"/>
      <c r="AP122" s="299"/>
      <c r="AQ122" s="299"/>
      <c r="AR122" s="299"/>
      <c r="AS122" s="299"/>
      <c r="AT122" s="299"/>
      <c r="AU122" s="299"/>
      <c r="AV122" s="299"/>
    </row>
    <row r="123" ht="19.5" customHeight="1">
      <c r="A123" s="276" t="s">
        <v>217</v>
      </c>
      <c r="B123" s="277">
        <v>38.84</v>
      </c>
      <c r="C123" s="278">
        <v>38.970001</v>
      </c>
      <c r="D123" s="278">
        <v>28.09</v>
      </c>
      <c r="E123" s="278">
        <v>32.889999</v>
      </c>
      <c r="F123" s="278">
        <v>28.698313</v>
      </c>
      <c r="G123" s="278">
        <v>7.2407798E9</v>
      </c>
      <c r="H123" s="283" t="s">
        <v>217</v>
      </c>
      <c r="I123" s="278">
        <v>1.6125</v>
      </c>
      <c r="J123" s="278">
        <v>1.627188</v>
      </c>
      <c r="K123" s="278">
        <v>0.798125</v>
      </c>
      <c r="L123" s="278">
        <v>1.086875</v>
      </c>
      <c r="M123" s="278">
        <v>1.067994</v>
      </c>
      <c r="N123" s="278">
        <v>3.89495552E10</v>
      </c>
      <c r="O123" s="278"/>
      <c r="P123" s="254">
        <f t="shared" si="21"/>
        <v>145344.9847</v>
      </c>
      <c r="Q123" s="254"/>
      <c r="R123" s="254"/>
      <c r="S123" s="254"/>
      <c r="T123" s="282"/>
      <c r="U123" s="258"/>
      <c r="V123" s="254"/>
      <c r="W123" s="254"/>
      <c r="X123" s="254">
        <f t="shared" si="16"/>
        <v>145344.9847</v>
      </c>
      <c r="Y123" s="258">
        <f t="shared" si="17"/>
        <v>0.1453449847</v>
      </c>
      <c r="Z123" s="334">
        <f t="shared" si="18"/>
        <v>145344.9847</v>
      </c>
      <c r="AA123" s="258">
        <f t="shared" si="19"/>
        <v>0.1453449847</v>
      </c>
      <c r="AB123" s="320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  <c r="AP123" s="299"/>
      <c r="AQ123" s="299"/>
      <c r="AR123" s="299"/>
      <c r="AS123" s="299"/>
      <c r="AT123" s="299"/>
      <c r="AU123" s="299"/>
      <c r="AV123" s="299"/>
    </row>
    <row r="124" ht="21.0" customHeight="1">
      <c r="A124" s="276" t="s">
        <v>218</v>
      </c>
      <c r="B124" s="277">
        <v>32.810001</v>
      </c>
      <c r="C124" s="278">
        <v>34.009998</v>
      </c>
      <c r="D124" s="278">
        <v>25.049999</v>
      </c>
      <c r="E124" s="278">
        <v>29.120001</v>
      </c>
      <c r="F124" s="278">
        <v>25.408783</v>
      </c>
      <c r="G124" s="278">
        <v>3.9192859E9</v>
      </c>
      <c r="H124" s="283" t="s">
        <v>218</v>
      </c>
      <c r="I124" s="278">
        <v>1.085625</v>
      </c>
      <c r="J124" s="278">
        <v>1.165313</v>
      </c>
      <c r="K124" s="278">
        <v>0.61625</v>
      </c>
      <c r="L124" s="278">
        <v>0.82625</v>
      </c>
      <c r="M124" s="278">
        <v>0.811897</v>
      </c>
      <c r="N124" s="278">
        <v>3.02495424E10</v>
      </c>
      <c r="O124" s="278"/>
      <c r="P124" s="254">
        <f t="shared" si="21"/>
        <v>127948.5601</v>
      </c>
      <c r="Q124" s="254"/>
      <c r="R124" s="254"/>
      <c r="S124" s="254"/>
      <c r="T124" s="282"/>
      <c r="U124" s="346"/>
      <c r="V124" s="285"/>
      <c r="W124" s="254"/>
      <c r="X124" s="285">
        <f t="shared" si="16"/>
        <v>127948.5601</v>
      </c>
      <c r="Y124" s="346">
        <f t="shared" si="17"/>
        <v>0.1279485601</v>
      </c>
      <c r="Z124" s="347">
        <f t="shared" si="18"/>
        <v>127948.5601</v>
      </c>
      <c r="AA124" s="346">
        <f t="shared" si="19"/>
        <v>0.1279485601</v>
      </c>
      <c r="AB124" s="320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299"/>
      <c r="AM124" s="299"/>
      <c r="AN124" s="299"/>
      <c r="AO124" s="299"/>
      <c r="AP124" s="299"/>
      <c r="AQ124" s="299"/>
      <c r="AR124" s="299"/>
      <c r="AS124" s="299"/>
      <c r="AT124" s="299"/>
      <c r="AU124" s="299"/>
      <c r="AV124" s="299"/>
    </row>
    <row r="125" ht="19.5" customHeight="1">
      <c r="A125" s="276" t="s">
        <v>219</v>
      </c>
      <c r="B125" s="337">
        <v>28.5</v>
      </c>
      <c r="C125" s="338">
        <v>30.83</v>
      </c>
      <c r="D125" s="338">
        <v>26.84</v>
      </c>
      <c r="E125" s="338">
        <v>29.74</v>
      </c>
      <c r="F125" s="338">
        <v>25.949766</v>
      </c>
      <c r="G125" s="338">
        <v>2.9442387E9</v>
      </c>
      <c r="H125" s="340" t="s">
        <v>219</v>
      </c>
      <c r="I125" s="338">
        <v>0.791563</v>
      </c>
      <c r="J125" s="338">
        <v>0.911563</v>
      </c>
      <c r="K125" s="338">
        <v>0.697188</v>
      </c>
      <c r="L125" s="338">
        <v>0.840313</v>
      </c>
      <c r="M125" s="338">
        <v>0.825715</v>
      </c>
      <c r="N125" s="338">
        <v>2.20434048E10</v>
      </c>
      <c r="O125" s="338"/>
      <c r="P125" s="254">
        <f t="shared" si="21"/>
        <v>135424.7302</v>
      </c>
      <c r="Q125" s="254"/>
      <c r="R125" s="254"/>
      <c r="S125" s="254"/>
      <c r="T125" s="339">
        <f>(P125-P113)/P113</f>
        <v>-0.5069769246</v>
      </c>
      <c r="U125" s="258"/>
      <c r="V125" s="254"/>
      <c r="W125" s="254"/>
      <c r="X125" s="254">
        <f t="shared" si="16"/>
        <v>135424.7302</v>
      </c>
      <c r="Y125" s="258">
        <f t="shared" si="17"/>
        <v>0.1354247302</v>
      </c>
      <c r="Z125" s="334">
        <f t="shared" si="18"/>
        <v>135424.7302</v>
      </c>
      <c r="AA125" s="258">
        <f t="shared" si="19"/>
        <v>0.1354247302</v>
      </c>
      <c r="AB125" s="320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  <c r="AP125" s="299"/>
      <c r="AQ125" s="299"/>
      <c r="AR125" s="299"/>
      <c r="AS125" s="299"/>
      <c r="AT125" s="299"/>
      <c r="AU125" s="299"/>
      <c r="AV125" s="299"/>
    </row>
    <row r="126" ht="19.5" customHeight="1">
      <c r="A126" s="276" t="s">
        <v>220</v>
      </c>
      <c r="B126" s="277">
        <v>29.75</v>
      </c>
      <c r="C126" s="278">
        <v>31.629999</v>
      </c>
      <c r="D126" s="278">
        <v>27.959999</v>
      </c>
      <c r="E126" s="278">
        <v>29.059999</v>
      </c>
      <c r="F126" s="278">
        <v>25.393248</v>
      </c>
      <c r="G126" s="278">
        <v>2.8295426E9</v>
      </c>
      <c r="H126" s="283" t="s">
        <v>220</v>
      </c>
      <c r="I126" s="278">
        <v>0.84625</v>
      </c>
      <c r="J126" s="278">
        <v>0.951563</v>
      </c>
      <c r="K126" s="278">
        <v>0.73875</v>
      </c>
      <c r="L126" s="278">
        <v>0.791563</v>
      </c>
      <c r="M126" s="278">
        <v>0.777812</v>
      </c>
      <c r="N126" s="278">
        <v>1.90438528E10</v>
      </c>
      <c r="O126" s="278"/>
      <c r="P126" s="254">
        <f t="shared" si="21"/>
        <v>139409.165</v>
      </c>
      <c r="Q126" s="254"/>
      <c r="R126" s="254"/>
      <c r="S126" s="254"/>
      <c r="T126" s="282"/>
      <c r="U126" s="258"/>
      <c r="V126" s="254"/>
      <c r="W126" s="254"/>
      <c r="X126" s="254">
        <f t="shared" si="16"/>
        <v>139409.165</v>
      </c>
      <c r="Y126" s="258">
        <f t="shared" si="17"/>
        <v>0.139409165</v>
      </c>
      <c r="Z126" s="334">
        <f t="shared" si="18"/>
        <v>139409.165</v>
      </c>
      <c r="AA126" s="258">
        <f t="shared" si="19"/>
        <v>0.139409165</v>
      </c>
      <c r="AB126" s="320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  <c r="AP126" s="299"/>
      <c r="AQ126" s="299"/>
      <c r="AR126" s="299"/>
      <c r="AS126" s="299"/>
      <c r="AT126" s="299"/>
      <c r="AU126" s="299"/>
      <c r="AV126" s="299"/>
    </row>
    <row r="127" ht="19.5" customHeight="1">
      <c r="A127" s="276" t="s">
        <v>221</v>
      </c>
      <c r="B127" s="277">
        <v>28.780001</v>
      </c>
      <c r="C127" s="278">
        <v>31.68</v>
      </c>
      <c r="D127" s="278">
        <v>27.389999</v>
      </c>
      <c r="E127" s="278">
        <v>27.530001</v>
      </c>
      <c r="F127" s="278">
        <v>24.056301</v>
      </c>
      <c r="G127" s="278">
        <v>3.3240742E9</v>
      </c>
      <c r="H127" s="283" t="s">
        <v>221</v>
      </c>
      <c r="I127" s="278">
        <v>0.776875</v>
      </c>
      <c r="J127" s="278">
        <v>0.940938</v>
      </c>
      <c r="K127" s="278">
        <v>0.6975</v>
      </c>
      <c r="L127" s="278">
        <v>0.70375</v>
      </c>
      <c r="M127" s="278">
        <v>0.691525</v>
      </c>
      <c r="N127" s="278">
        <v>2.3277392E10</v>
      </c>
      <c r="O127" s="278"/>
      <c r="P127" s="254">
        <f t="shared" si="21"/>
        <v>134900.4659</v>
      </c>
      <c r="Q127" s="254"/>
      <c r="R127" s="254"/>
      <c r="S127" s="254"/>
      <c r="T127" s="282"/>
      <c r="U127" s="258"/>
      <c r="V127" s="254"/>
      <c r="W127" s="254"/>
      <c r="X127" s="254">
        <f t="shared" si="16"/>
        <v>134900.4659</v>
      </c>
      <c r="Y127" s="258">
        <f t="shared" si="17"/>
        <v>0.1349004659</v>
      </c>
      <c r="Z127" s="334">
        <f t="shared" si="18"/>
        <v>134900.4659</v>
      </c>
      <c r="AA127" s="258">
        <f t="shared" si="19"/>
        <v>0.1349004659</v>
      </c>
      <c r="AB127" s="320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299"/>
      <c r="AM127" s="299"/>
      <c r="AN127" s="299"/>
      <c r="AO127" s="299"/>
      <c r="AP127" s="299"/>
      <c r="AQ127" s="299"/>
      <c r="AR127" s="299"/>
      <c r="AS127" s="299"/>
      <c r="AT127" s="299"/>
      <c r="AU127" s="299"/>
      <c r="AV127" s="299"/>
    </row>
    <row r="128" ht="22.5" customHeight="1">
      <c r="A128" s="341" t="s">
        <v>222</v>
      </c>
      <c r="B128" s="342">
        <v>27.120001</v>
      </c>
      <c r="C128" s="343">
        <v>31.459999</v>
      </c>
      <c r="D128" s="343">
        <v>25.629999</v>
      </c>
      <c r="E128" s="343">
        <v>30.32</v>
      </c>
      <c r="F128" s="343">
        <v>26.494261</v>
      </c>
      <c r="G128" s="343">
        <v>3.8051238E9</v>
      </c>
      <c r="H128" s="344" t="s">
        <v>222</v>
      </c>
      <c r="I128" s="343">
        <v>0.683438</v>
      </c>
      <c r="J128" s="343">
        <v>0.90625</v>
      </c>
      <c r="K128" s="343">
        <v>0.608125</v>
      </c>
      <c r="L128" s="343">
        <v>0.844063</v>
      </c>
      <c r="M128" s="343">
        <v>0.8294</v>
      </c>
      <c r="N128" s="343">
        <v>2.59328192E10</v>
      </c>
      <c r="O128" s="343"/>
      <c r="P128" s="254">
        <f t="shared" si="21"/>
        <v>124565.4959</v>
      </c>
      <c r="Q128" s="254"/>
      <c r="R128" s="254"/>
      <c r="S128" s="254"/>
      <c r="T128" s="345"/>
      <c r="U128" s="351"/>
      <c r="V128" s="350"/>
      <c r="W128" s="350"/>
      <c r="X128" s="350">
        <f t="shared" si="16"/>
        <v>124565.4959</v>
      </c>
      <c r="Y128" s="351">
        <f t="shared" si="17"/>
        <v>0.1245654959</v>
      </c>
      <c r="Z128" s="352">
        <f t="shared" si="18"/>
        <v>124565.4959</v>
      </c>
      <c r="AA128" s="351">
        <f t="shared" si="19"/>
        <v>0.1245654959</v>
      </c>
      <c r="AB128" s="348"/>
      <c r="AC128" s="349"/>
      <c r="AD128" s="349"/>
      <c r="AE128" s="349"/>
      <c r="AF128" s="349"/>
      <c r="AG128" s="349"/>
      <c r="AH128" s="349"/>
      <c r="AI128" s="349"/>
      <c r="AJ128" s="349"/>
      <c r="AK128" s="349"/>
      <c r="AL128" s="349"/>
      <c r="AM128" s="349"/>
      <c r="AN128" s="349"/>
      <c r="AO128" s="349"/>
      <c r="AP128" s="349"/>
      <c r="AQ128" s="349"/>
      <c r="AR128" s="349"/>
      <c r="AS128" s="349"/>
      <c r="AT128" s="349"/>
      <c r="AU128" s="349"/>
      <c r="AV128" s="349"/>
    </row>
    <row r="129" ht="19.5" customHeight="1">
      <c r="A129" s="276" t="s">
        <v>223</v>
      </c>
      <c r="B129" s="277">
        <v>29.940001</v>
      </c>
      <c r="C129" s="278">
        <v>34.900002</v>
      </c>
      <c r="D129" s="278">
        <v>29.790001</v>
      </c>
      <c r="E129" s="278">
        <v>34.279999</v>
      </c>
      <c r="F129" s="278">
        <v>30.00412</v>
      </c>
      <c r="G129" s="278">
        <v>2.9916321E9</v>
      </c>
      <c r="H129" s="283" t="s">
        <v>223</v>
      </c>
      <c r="I129" s="278">
        <v>0.820313</v>
      </c>
      <c r="J129" s="278">
        <v>1.105313</v>
      </c>
      <c r="K129" s="278">
        <v>0.8125</v>
      </c>
      <c r="L129" s="278">
        <v>1.06625</v>
      </c>
      <c r="M129" s="278">
        <v>1.047727</v>
      </c>
      <c r="N129" s="278">
        <v>1.79410016E10</v>
      </c>
      <c r="O129" s="278"/>
      <c r="P129" s="254">
        <f t="shared" si="21"/>
        <v>143117.0396</v>
      </c>
      <c r="Q129" s="254"/>
      <c r="R129" s="254"/>
      <c r="S129" s="254"/>
      <c r="T129" s="282"/>
      <c r="U129" s="258"/>
      <c r="V129" s="254"/>
      <c r="W129" s="254"/>
      <c r="X129" s="254">
        <f t="shared" si="16"/>
        <v>143117.0396</v>
      </c>
      <c r="Y129" s="258">
        <f t="shared" si="17"/>
        <v>0.1431170396</v>
      </c>
      <c r="Z129" s="334">
        <f t="shared" si="18"/>
        <v>143117.0396</v>
      </c>
      <c r="AA129" s="258">
        <f t="shared" si="19"/>
        <v>0.1431170396</v>
      </c>
      <c r="AB129" s="320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9"/>
      <c r="AU129" s="299"/>
      <c r="AV129" s="299"/>
    </row>
    <row r="130" ht="19.5" customHeight="1">
      <c r="A130" s="276" t="s">
        <v>224</v>
      </c>
      <c r="B130" s="277">
        <v>34.27</v>
      </c>
      <c r="C130" s="278">
        <v>35.5</v>
      </c>
      <c r="D130" s="278">
        <v>32.959999</v>
      </c>
      <c r="E130" s="278">
        <v>35.380001</v>
      </c>
      <c r="F130" s="278">
        <v>30.966921</v>
      </c>
      <c r="G130" s="278">
        <v>2.7340762E9</v>
      </c>
      <c r="H130" s="283" t="s">
        <v>224</v>
      </c>
      <c r="I130" s="278">
        <v>1.0675</v>
      </c>
      <c r="J130" s="278">
        <v>1.132813</v>
      </c>
      <c r="K130" s="278">
        <v>0.985</v>
      </c>
      <c r="L130" s="278">
        <v>1.128125</v>
      </c>
      <c r="M130" s="278">
        <v>1.108527</v>
      </c>
      <c r="N130" s="278">
        <v>1.26884736E10</v>
      </c>
      <c r="O130" s="278"/>
      <c r="P130" s="254">
        <f t="shared" si="21"/>
        <v>156679.6684</v>
      </c>
      <c r="Q130" s="254"/>
      <c r="R130" s="254"/>
      <c r="S130" s="254"/>
      <c r="T130" s="282"/>
      <c r="U130" s="258"/>
      <c r="V130" s="254"/>
      <c r="W130" s="254"/>
      <c r="X130" s="254">
        <f t="shared" si="16"/>
        <v>156679.6684</v>
      </c>
      <c r="Y130" s="258">
        <f t="shared" si="17"/>
        <v>0.1566796684</v>
      </c>
      <c r="Z130" s="334">
        <f t="shared" si="18"/>
        <v>156679.6684</v>
      </c>
      <c r="AA130" s="258">
        <f t="shared" si="19"/>
        <v>0.1566796684</v>
      </c>
      <c r="AB130" s="320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9"/>
      <c r="AU130" s="299"/>
      <c r="AV130" s="299"/>
    </row>
    <row r="131" ht="19.5" customHeight="1">
      <c r="A131" s="276" t="s">
        <v>225</v>
      </c>
      <c r="B131" s="277">
        <v>35.759998</v>
      </c>
      <c r="C131" s="278">
        <v>37.23</v>
      </c>
      <c r="D131" s="278">
        <v>34.77</v>
      </c>
      <c r="E131" s="278">
        <v>36.380001</v>
      </c>
      <c r="F131" s="278">
        <v>31.842188</v>
      </c>
      <c r="G131" s="278">
        <v>2.511948E9</v>
      </c>
      <c r="H131" s="283" t="s">
        <v>225</v>
      </c>
      <c r="I131" s="278">
        <v>1.1525</v>
      </c>
      <c r="J131" s="278">
        <v>1.249375</v>
      </c>
      <c r="K131" s="278">
        <v>1.09</v>
      </c>
      <c r="L131" s="278">
        <v>1.190625</v>
      </c>
      <c r="M131" s="278">
        <v>1.169942</v>
      </c>
      <c r="N131" s="278">
        <v>1.22738016E10</v>
      </c>
      <c r="O131" s="278"/>
      <c r="P131" s="254">
        <f t="shared" si="21"/>
        <v>163617.0784</v>
      </c>
      <c r="Q131" s="254"/>
      <c r="R131" s="254"/>
      <c r="S131" s="254"/>
      <c r="T131" s="282"/>
      <c r="U131" s="258"/>
      <c r="V131" s="254"/>
      <c r="W131" s="254"/>
      <c r="X131" s="254">
        <f t="shared" si="16"/>
        <v>163617.0784</v>
      </c>
      <c r="Y131" s="258">
        <f t="shared" si="17"/>
        <v>0.1636170784</v>
      </c>
      <c r="Z131" s="334">
        <f t="shared" si="18"/>
        <v>163617.0784</v>
      </c>
      <c r="AA131" s="258">
        <f t="shared" si="19"/>
        <v>0.1636170784</v>
      </c>
      <c r="AB131" s="320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9"/>
      <c r="AU131" s="299"/>
      <c r="AV131" s="299"/>
    </row>
    <row r="132" ht="19.5" customHeight="1">
      <c r="A132" s="276" t="s">
        <v>226</v>
      </c>
      <c r="B132" s="277">
        <v>36.560001</v>
      </c>
      <c r="C132" s="278">
        <v>40.18</v>
      </c>
      <c r="D132" s="278">
        <v>34.299999</v>
      </c>
      <c r="E132" s="278">
        <v>39.450001</v>
      </c>
      <c r="F132" s="278">
        <v>34.571716</v>
      </c>
      <c r="G132" s="278">
        <v>2.5756078E9</v>
      </c>
      <c r="H132" s="283" t="s">
        <v>226</v>
      </c>
      <c r="I132" s="278">
        <v>1.201875</v>
      </c>
      <c r="J132" s="278">
        <v>1.446875</v>
      </c>
      <c r="K132" s="278">
        <v>1.05875</v>
      </c>
      <c r="L132" s="278">
        <v>1.393125</v>
      </c>
      <c r="M132" s="278">
        <v>1.368924</v>
      </c>
      <c r="N132" s="278">
        <v>9.5885504E9</v>
      </c>
      <c r="O132" s="278"/>
      <c r="P132" s="254">
        <f t="shared" si="21"/>
        <v>159738.7295</v>
      </c>
      <c r="Q132" s="254"/>
      <c r="R132" s="254"/>
      <c r="S132" s="254"/>
      <c r="T132" s="282"/>
      <c r="U132" s="258"/>
      <c r="V132" s="254"/>
      <c r="W132" s="254"/>
      <c r="X132" s="254">
        <f t="shared" si="16"/>
        <v>159738.7295</v>
      </c>
      <c r="Y132" s="258">
        <f t="shared" si="17"/>
        <v>0.1597387295</v>
      </c>
      <c r="Z132" s="334">
        <f t="shared" si="18"/>
        <v>159738.7295</v>
      </c>
      <c r="AA132" s="258">
        <f t="shared" si="19"/>
        <v>0.1597387295</v>
      </c>
      <c r="AB132" s="320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  <c r="AP132" s="299"/>
      <c r="AQ132" s="299"/>
      <c r="AR132" s="299"/>
      <c r="AS132" s="299"/>
      <c r="AT132" s="299"/>
      <c r="AU132" s="299"/>
      <c r="AV132" s="299"/>
    </row>
    <row r="133" ht="19.5" customHeight="1">
      <c r="A133" s="276" t="s">
        <v>227</v>
      </c>
      <c r="B133" s="277">
        <v>39.869999</v>
      </c>
      <c r="C133" s="278">
        <v>41.080002</v>
      </c>
      <c r="D133" s="278">
        <v>38.459999</v>
      </c>
      <c r="E133" s="278">
        <v>40.029999</v>
      </c>
      <c r="F133" s="278">
        <v>35.079987</v>
      </c>
      <c r="G133" s="278">
        <v>2.2481495E9</v>
      </c>
      <c r="H133" s="283" t="s">
        <v>227</v>
      </c>
      <c r="I133" s="278">
        <v>1.425938</v>
      </c>
      <c r="J133" s="278">
        <v>1.5075</v>
      </c>
      <c r="K133" s="278">
        <v>1.322813</v>
      </c>
      <c r="L133" s="278">
        <v>1.430313</v>
      </c>
      <c r="M133" s="278">
        <v>1.405466</v>
      </c>
      <c r="N133" s="278">
        <v>7.6431936E9</v>
      </c>
      <c r="O133" s="278"/>
      <c r="P133" s="254">
        <f t="shared" si="21"/>
        <v>177445.6236</v>
      </c>
      <c r="Q133" s="254"/>
      <c r="R133" s="254"/>
      <c r="S133" s="254"/>
      <c r="T133" s="282"/>
      <c r="U133" s="258"/>
      <c r="V133" s="254"/>
      <c r="W133" s="254"/>
      <c r="X133" s="254">
        <f t="shared" si="16"/>
        <v>177445.6236</v>
      </c>
      <c r="Y133" s="258">
        <f t="shared" si="17"/>
        <v>0.1774456236</v>
      </c>
      <c r="Z133" s="334">
        <f t="shared" si="18"/>
        <v>177445.6236</v>
      </c>
      <c r="AA133" s="258">
        <f t="shared" si="19"/>
        <v>0.1774456236</v>
      </c>
      <c r="AB133" s="320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9"/>
      <c r="AU133" s="299"/>
      <c r="AV133" s="299"/>
    </row>
    <row r="134" ht="19.5" customHeight="1">
      <c r="A134" s="276" t="s">
        <v>228</v>
      </c>
      <c r="B134" s="277">
        <v>39.889999</v>
      </c>
      <c r="C134" s="278">
        <v>43.169998</v>
      </c>
      <c r="D134" s="278">
        <v>39.02</v>
      </c>
      <c r="E134" s="278">
        <v>42.25</v>
      </c>
      <c r="F134" s="278">
        <v>37.025475</v>
      </c>
      <c r="G134" s="278">
        <v>2.1147749E9</v>
      </c>
      <c r="H134" s="283" t="s">
        <v>228</v>
      </c>
      <c r="I134" s="278">
        <v>1.420313</v>
      </c>
      <c r="J134" s="278">
        <v>1.664688</v>
      </c>
      <c r="K134" s="278">
        <v>1.36</v>
      </c>
      <c r="L134" s="278">
        <v>1.592813</v>
      </c>
      <c r="M134" s="278">
        <v>1.565143</v>
      </c>
      <c r="N134" s="278">
        <v>6.6059104E9</v>
      </c>
      <c r="O134" s="278"/>
      <c r="P134" s="254">
        <f t="shared" si="21"/>
        <v>178362.6732</v>
      </c>
      <c r="Q134" s="254"/>
      <c r="R134" s="254"/>
      <c r="S134" s="254"/>
      <c r="T134" s="282"/>
      <c r="U134" s="258"/>
      <c r="V134" s="254"/>
      <c r="W134" s="254"/>
      <c r="X134" s="254">
        <f t="shared" si="16"/>
        <v>178362.6732</v>
      </c>
      <c r="Y134" s="258">
        <f t="shared" si="17"/>
        <v>0.1783626732</v>
      </c>
      <c r="Z134" s="334">
        <f t="shared" si="18"/>
        <v>178362.6732</v>
      </c>
      <c r="AA134" s="258">
        <f t="shared" si="19"/>
        <v>0.1783626732</v>
      </c>
      <c r="AB134" s="320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  <c r="AP134" s="299"/>
      <c r="AQ134" s="299"/>
      <c r="AR134" s="299"/>
      <c r="AS134" s="299"/>
      <c r="AT134" s="299"/>
      <c r="AU134" s="299"/>
      <c r="AV134" s="299"/>
    </row>
    <row r="135" ht="19.5" customHeight="1">
      <c r="A135" s="276" t="s">
        <v>229</v>
      </c>
      <c r="B135" s="277">
        <v>42.099998</v>
      </c>
      <c r="C135" s="278">
        <v>43.82</v>
      </c>
      <c r="D135" s="278">
        <v>40.720001</v>
      </c>
      <c r="E135" s="278">
        <v>40.959999</v>
      </c>
      <c r="F135" s="278">
        <v>35.929726</v>
      </c>
      <c r="G135" s="278">
        <v>2.2910659E9</v>
      </c>
      <c r="H135" s="283" t="s">
        <v>229</v>
      </c>
      <c r="I135" s="278">
        <v>1.582188</v>
      </c>
      <c r="J135" s="278">
        <v>1.70875</v>
      </c>
      <c r="K135" s="278">
        <v>1.478438</v>
      </c>
      <c r="L135" s="278">
        <v>1.490625</v>
      </c>
      <c r="M135" s="278">
        <v>1.46473</v>
      </c>
      <c r="N135" s="278">
        <v>7.4376E9</v>
      </c>
      <c r="O135" s="278"/>
      <c r="P135" s="254">
        <f t="shared" si="21"/>
        <v>184466.8093</v>
      </c>
      <c r="Q135" s="254"/>
      <c r="R135" s="254"/>
      <c r="S135" s="254"/>
      <c r="T135" s="282"/>
      <c r="U135" s="258"/>
      <c r="V135" s="254"/>
      <c r="W135" s="254"/>
      <c r="X135" s="254">
        <f t="shared" si="16"/>
        <v>184466.8093</v>
      </c>
      <c r="Y135" s="258">
        <f t="shared" si="17"/>
        <v>0.1844668093</v>
      </c>
      <c r="Z135" s="334">
        <f t="shared" si="18"/>
        <v>184466.8093</v>
      </c>
      <c r="AA135" s="258">
        <f t="shared" si="19"/>
        <v>0.1844668093</v>
      </c>
      <c r="AB135" s="320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9"/>
      <c r="AU135" s="299"/>
      <c r="AV135" s="299"/>
    </row>
    <row r="136" ht="19.5" customHeight="1">
      <c r="A136" s="276" t="s">
        <v>230</v>
      </c>
      <c r="B136" s="277">
        <v>41.0</v>
      </c>
      <c r="C136" s="278">
        <v>44.650002</v>
      </c>
      <c r="D136" s="278">
        <v>40.639999</v>
      </c>
      <c r="E136" s="278">
        <v>43.560001</v>
      </c>
      <c r="F136" s="278">
        <v>38.210426</v>
      </c>
      <c r="G136" s="278">
        <v>1.8079224E9</v>
      </c>
      <c r="H136" s="283" t="s">
        <v>230</v>
      </c>
      <c r="I136" s="278">
        <v>1.494063</v>
      </c>
      <c r="J136" s="278">
        <v>1.76875</v>
      </c>
      <c r="K136" s="278">
        <v>1.467813</v>
      </c>
      <c r="L136" s="278">
        <v>1.67875</v>
      </c>
      <c r="M136" s="278">
        <v>1.649587</v>
      </c>
      <c r="N136" s="278">
        <v>5.7410208E9</v>
      </c>
      <c r="O136" s="278"/>
      <c r="P136" s="254">
        <f t="shared" si="21"/>
        <v>182437.7234</v>
      </c>
      <c r="Q136" s="254"/>
      <c r="R136" s="254"/>
      <c r="S136" s="254"/>
      <c r="T136" s="282"/>
      <c r="U136" s="258"/>
      <c r="V136" s="254"/>
      <c r="W136" s="254"/>
      <c r="X136" s="254">
        <f t="shared" si="16"/>
        <v>182437.7234</v>
      </c>
      <c r="Y136" s="258">
        <f t="shared" si="17"/>
        <v>0.1824377234</v>
      </c>
      <c r="Z136" s="334">
        <f t="shared" si="18"/>
        <v>182437.7234</v>
      </c>
      <c r="AA136" s="258">
        <f t="shared" si="19"/>
        <v>0.1824377234</v>
      </c>
      <c r="AB136" s="320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  <c r="AP136" s="299"/>
      <c r="AQ136" s="299"/>
      <c r="AR136" s="299"/>
      <c r="AS136" s="299"/>
      <c r="AT136" s="299"/>
      <c r="AU136" s="299"/>
      <c r="AV136" s="299"/>
    </row>
    <row r="137" ht="19.5" customHeight="1">
      <c r="A137" s="276" t="s">
        <v>231</v>
      </c>
      <c r="B137" s="337">
        <v>43.889999</v>
      </c>
      <c r="C137" s="338">
        <v>46.299999</v>
      </c>
      <c r="D137" s="338">
        <v>43.32</v>
      </c>
      <c r="E137" s="338">
        <v>45.75</v>
      </c>
      <c r="F137" s="338">
        <v>40.13147</v>
      </c>
      <c r="G137" s="338">
        <v>1.5240367E9</v>
      </c>
      <c r="H137" s="340" t="s">
        <v>231</v>
      </c>
      <c r="I137" s="338">
        <v>1.705313</v>
      </c>
      <c r="J137" s="338">
        <v>1.900625</v>
      </c>
      <c r="K137" s="338">
        <v>1.657813</v>
      </c>
      <c r="L137" s="338">
        <v>1.85875</v>
      </c>
      <c r="M137" s="338">
        <v>1.82646</v>
      </c>
      <c r="N137" s="338">
        <v>4.1595232E9</v>
      </c>
      <c r="O137" s="338"/>
      <c r="P137" s="254">
        <f t="shared" si="21"/>
        <v>192801.8956</v>
      </c>
      <c r="Q137" s="254"/>
      <c r="R137" s="254"/>
      <c r="S137" s="254"/>
      <c r="T137" s="339">
        <f>(P137-P125)/P125</f>
        <v>0.4236830697</v>
      </c>
      <c r="U137" s="258"/>
      <c r="V137" s="254"/>
      <c r="W137" s="254"/>
      <c r="X137" s="254">
        <f t="shared" si="16"/>
        <v>192801.8956</v>
      </c>
      <c r="Y137" s="258">
        <f t="shared" si="17"/>
        <v>0.1928018956</v>
      </c>
      <c r="Z137" s="334">
        <f t="shared" si="18"/>
        <v>192801.8956</v>
      </c>
      <c r="AA137" s="258">
        <f t="shared" si="19"/>
        <v>0.1928018956</v>
      </c>
      <c r="AB137" s="320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  <c r="AP137" s="299"/>
      <c r="AQ137" s="299"/>
      <c r="AR137" s="299"/>
      <c r="AS137" s="299"/>
      <c r="AT137" s="299"/>
      <c r="AU137" s="299"/>
      <c r="AV137" s="299"/>
    </row>
    <row r="138" ht="19.5" customHeight="1">
      <c r="A138" s="276" t="s">
        <v>232</v>
      </c>
      <c r="B138" s="277">
        <v>46.330002</v>
      </c>
      <c r="C138" s="278">
        <v>46.639999</v>
      </c>
      <c r="D138" s="278">
        <v>42.630001</v>
      </c>
      <c r="E138" s="278">
        <v>42.790001</v>
      </c>
      <c r="F138" s="278">
        <v>37.597622</v>
      </c>
      <c r="G138" s="278">
        <v>2.3821525E9</v>
      </c>
      <c r="H138" s="283" t="s">
        <v>232</v>
      </c>
      <c r="I138" s="278">
        <v>1.900938</v>
      </c>
      <c r="J138" s="278">
        <v>1.928125</v>
      </c>
      <c r="K138" s="278">
        <v>1.604375</v>
      </c>
      <c r="L138" s="278">
        <v>1.616875</v>
      </c>
      <c r="M138" s="278">
        <v>1.588787</v>
      </c>
      <c r="N138" s="278">
        <v>5.4047488E9</v>
      </c>
      <c r="O138" s="278"/>
      <c r="P138" s="254">
        <f t="shared" si="21"/>
        <v>188064.2891</v>
      </c>
      <c r="Q138" s="254"/>
      <c r="R138" s="254"/>
      <c r="S138" s="254"/>
      <c r="T138" s="282"/>
      <c r="U138" s="258"/>
      <c r="V138" s="254"/>
      <c r="W138" s="254"/>
      <c r="X138" s="254">
        <f t="shared" si="16"/>
        <v>188064.2891</v>
      </c>
      <c r="Y138" s="258">
        <f t="shared" si="17"/>
        <v>0.1880642891</v>
      </c>
      <c r="Z138" s="334">
        <f t="shared" si="18"/>
        <v>188064.2891</v>
      </c>
      <c r="AA138" s="258">
        <f t="shared" si="19"/>
        <v>0.1880642891</v>
      </c>
      <c r="AB138" s="320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  <c r="AP138" s="299"/>
      <c r="AQ138" s="299"/>
      <c r="AR138" s="299"/>
      <c r="AS138" s="299"/>
      <c r="AT138" s="299"/>
      <c r="AU138" s="299"/>
      <c r="AV138" s="299"/>
    </row>
    <row r="139" ht="19.5" customHeight="1">
      <c r="A139" s="276" t="s">
        <v>233</v>
      </c>
      <c r="B139" s="277">
        <v>42.900002</v>
      </c>
      <c r="C139" s="278">
        <v>45.049999</v>
      </c>
      <c r="D139" s="278">
        <v>42.119999</v>
      </c>
      <c r="E139" s="278">
        <v>44.759998</v>
      </c>
      <c r="F139" s="278">
        <v>39.328568</v>
      </c>
      <c r="G139" s="278">
        <v>1.9321764E9</v>
      </c>
      <c r="H139" s="283" t="s">
        <v>233</v>
      </c>
      <c r="I139" s="278">
        <v>1.625625</v>
      </c>
      <c r="J139" s="278">
        <v>1.7875</v>
      </c>
      <c r="K139" s="278">
        <v>1.564063</v>
      </c>
      <c r="L139" s="278">
        <v>1.765</v>
      </c>
      <c r="M139" s="278">
        <v>1.734339</v>
      </c>
      <c r="N139" s="278">
        <v>5.1140704E9</v>
      </c>
      <c r="O139" s="278"/>
      <c r="P139" s="254">
        <f t="shared" si="21"/>
        <v>184147.7242</v>
      </c>
      <c r="Q139" s="254"/>
      <c r="R139" s="254"/>
      <c r="S139" s="254"/>
      <c r="T139" s="282"/>
      <c r="U139" s="258"/>
      <c r="V139" s="254"/>
      <c r="W139" s="254"/>
      <c r="X139" s="254">
        <f t="shared" si="16"/>
        <v>184147.7242</v>
      </c>
      <c r="Y139" s="258">
        <f t="shared" si="17"/>
        <v>0.1841477242</v>
      </c>
      <c r="Z139" s="334">
        <f t="shared" si="18"/>
        <v>184147.7242</v>
      </c>
      <c r="AA139" s="258">
        <f t="shared" si="19"/>
        <v>0.1841477242</v>
      </c>
      <c r="AB139" s="320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9"/>
      <c r="AU139" s="299"/>
      <c r="AV139" s="299"/>
    </row>
    <row r="140" ht="19.5" customHeight="1">
      <c r="A140" s="276" t="s">
        <v>234</v>
      </c>
      <c r="B140" s="277">
        <v>44.959999</v>
      </c>
      <c r="C140" s="278">
        <v>48.599998</v>
      </c>
      <c r="D140" s="278">
        <v>44.950001</v>
      </c>
      <c r="E140" s="278">
        <v>48.16</v>
      </c>
      <c r="F140" s="278">
        <v>42.31601</v>
      </c>
      <c r="G140" s="278">
        <v>1.6236069E9</v>
      </c>
      <c r="H140" s="283" t="s">
        <v>234</v>
      </c>
      <c r="I140" s="278">
        <v>1.778125</v>
      </c>
      <c r="J140" s="278">
        <v>2.080313</v>
      </c>
      <c r="K140" s="278">
        <v>1.778125</v>
      </c>
      <c r="L140" s="278">
        <v>2.045</v>
      </c>
      <c r="M140" s="278">
        <v>2.009475</v>
      </c>
      <c r="N140" s="278">
        <v>4.287104E9</v>
      </c>
      <c r="O140" s="278"/>
      <c r="P140" s="254">
        <f t="shared" si="21"/>
        <v>194853.765</v>
      </c>
      <c r="Q140" s="254"/>
      <c r="R140" s="254"/>
      <c r="S140" s="254"/>
      <c r="T140" s="282"/>
      <c r="U140" s="258"/>
      <c r="V140" s="254"/>
      <c r="W140" s="254"/>
      <c r="X140" s="254">
        <f t="shared" si="16"/>
        <v>194853.765</v>
      </c>
      <c r="Y140" s="258">
        <f t="shared" si="17"/>
        <v>0.194853765</v>
      </c>
      <c r="Z140" s="334">
        <f t="shared" si="18"/>
        <v>194853.765</v>
      </c>
      <c r="AA140" s="258">
        <f t="shared" si="19"/>
        <v>0.194853765</v>
      </c>
      <c r="AB140" s="320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9"/>
      <c r="AU140" s="299"/>
      <c r="AV140" s="299"/>
    </row>
    <row r="141" ht="19.5" customHeight="1">
      <c r="A141" s="276" t="s">
        <v>235</v>
      </c>
      <c r="B141" s="277">
        <v>48.360001</v>
      </c>
      <c r="C141" s="278">
        <v>50.650002</v>
      </c>
      <c r="D141" s="278">
        <v>47.790001</v>
      </c>
      <c r="E141" s="278">
        <v>49.240002</v>
      </c>
      <c r="F141" s="278">
        <v>43.311127</v>
      </c>
      <c r="G141" s="278">
        <v>1.7014575E9</v>
      </c>
      <c r="H141" s="283" t="s">
        <v>235</v>
      </c>
      <c r="I141" s="278">
        <v>2.058438</v>
      </c>
      <c r="J141" s="278">
        <v>2.255938</v>
      </c>
      <c r="K141" s="278">
        <v>2.010938</v>
      </c>
      <c r="L141" s="278">
        <v>2.13125</v>
      </c>
      <c r="M141" s="278">
        <v>2.094226</v>
      </c>
      <c r="N141" s="278">
        <v>5.2115232E9</v>
      </c>
      <c r="O141" s="278"/>
      <c r="P141" s="254">
        <f t="shared" si="21"/>
        <v>205498.2147</v>
      </c>
      <c r="Q141" s="254"/>
      <c r="R141" s="254"/>
      <c r="S141" s="254"/>
      <c r="T141" s="282"/>
      <c r="U141" s="258"/>
      <c r="V141" s="254"/>
      <c r="W141" s="254"/>
      <c r="X141" s="254">
        <f t="shared" si="16"/>
        <v>205498.2147</v>
      </c>
      <c r="Y141" s="258">
        <f t="shared" si="17"/>
        <v>0.2054982147</v>
      </c>
      <c r="Z141" s="334">
        <f t="shared" si="18"/>
        <v>205498.2147</v>
      </c>
      <c r="AA141" s="258">
        <f t="shared" si="19"/>
        <v>0.2054982147</v>
      </c>
      <c r="AB141" s="320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  <c r="AP141" s="299"/>
      <c r="AQ141" s="299"/>
      <c r="AR141" s="299"/>
      <c r="AS141" s="299"/>
      <c r="AT141" s="299"/>
      <c r="AU141" s="299"/>
      <c r="AV141" s="299"/>
    </row>
    <row r="142" ht="19.5" customHeight="1">
      <c r="A142" s="276" t="s">
        <v>236</v>
      </c>
      <c r="B142" s="277">
        <v>49.450001</v>
      </c>
      <c r="C142" s="278">
        <v>50.169998</v>
      </c>
      <c r="D142" s="278">
        <v>42.639999</v>
      </c>
      <c r="E142" s="278">
        <v>45.599998</v>
      </c>
      <c r="F142" s="278">
        <v>40.109406</v>
      </c>
      <c r="G142" s="278">
        <v>2.9522281E9</v>
      </c>
      <c r="H142" s="283" t="s">
        <v>236</v>
      </c>
      <c r="I142" s="278">
        <v>2.145625</v>
      </c>
      <c r="J142" s="278">
        <v>2.209063</v>
      </c>
      <c r="K142" s="278">
        <v>1.504375</v>
      </c>
      <c r="L142" s="278">
        <v>1.805938</v>
      </c>
      <c r="M142" s="278">
        <v>1.774566</v>
      </c>
      <c r="N142" s="278">
        <v>7.4423808E9</v>
      </c>
      <c r="O142" s="278"/>
      <c r="P142" s="254">
        <f t="shared" si="21"/>
        <v>181686.409</v>
      </c>
      <c r="Q142" s="254"/>
      <c r="R142" s="254"/>
      <c r="S142" s="254"/>
      <c r="T142" s="282"/>
      <c r="U142" s="258"/>
      <c r="V142" s="254"/>
      <c r="W142" s="254"/>
      <c r="X142" s="254">
        <f t="shared" si="16"/>
        <v>181686.409</v>
      </c>
      <c r="Y142" s="258">
        <f t="shared" si="17"/>
        <v>0.181686409</v>
      </c>
      <c r="Z142" s="334">
        <f t="shared" si="18"/>
        <v>181686.409</v>
      </c>
      <c r="AA142" s="258">
        <f t="shared" si="19"/>
        <v>0.181686409</v>
      </c>
      <c r="AB142" s="320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9"/>
      <c r="AU142" s="299"/>
      <c r="AV142" s="299"/>
    </row>
    <row r="143" ht="19.5" customHeight="1">
      <c r="A143" s="276" t="s">
        <v>237</v>
      </c>
      <c r="B143" s="277">
        <v>45.43</v>
      </c>
      <c r="C143" s="278">
        <v>47.68</v>
      </c>
      <c r="D143" s="278">
        <v>42.639999</v>
      </c>
      <c r="E143" s="278">
        <v>42.709999</v>
      </c>
      <c r="F143" s="278">
        <v>37.567379</v>
      </c>
      <c r="G143" s="278">
        <v>2.0580886E9</v>
      </c>
      <c r="H143" s="283" t="s">
        <v>237</v>
      </c>
      <c r="I143" s="278">
        <v>1.795313</v>
      </c>
      <c r="J143" s="278">
        <v>1.973125</v>
      </c>
      <c r="K143" s="278">
        <v>1.573438</v>
      </c>
      <c r="L143" s="278">
        <v>1.58125</v>
      </c>
      <c r="M143" s="278">
        <v>1.553781</v>
      </c>
      <c r="N143" s="278">
        <v>5.6234048E9</v>
      </c>
      <c r="O143" s="278"/>
      <c r="P143" s="254">
        <f t="shared" si="21"/>
        <v>180019.7423</v>
      </c>
      <c r="Q143" s="254"/>
      <c r="R143" s="254"/>
      <c r="S143" s="254"/>
      <c r="T143" s="282"/>
      <c r="U143" s="258"/>
      <c r="V143" s="254"/>
      <c r="W143" s="254"/>
      <c r="X143" s="254">
        <f t="shared" si="16"/>
        <v>180019.7423</v>
      </c>
      <c r="Y143" s="258">
        <f t="shared" si="17"/>
        <v>0.1800197423</v>
      </c>
      <c r="Z143" s="334">
        <f t="shared" si="18"/>
        <v>180019.7423</v>
      </c>
      <c r="AA143" s="258">
        <f t="shared" si="19"/>
        <v>0.1800197423</v>
      </c>
      <c r="AB143" s="320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299"/>
      <c r="AO143" s="299"/>
      <c r="AP143" s="299"/>
      <c r="AQ143" s="299"/>
      <c r="AR143" s="299"/>
      <c r="AS143" s="299"/>
      <c r="AT143" s="299"/>
      <c r="AU143" s="299"/>
      <c r="AV143" s="299"/>
    </row>
    <row r="144" ht="19.5" customHeight="1">
      <c r="A144" s="276" t="s">
        <v>238</v>
      </c>
      <c r="B144" s="277">
        <v>42.84</v>
      </c>
      <c r="C144" s="278">
        <v>46.720001</v>
      </c>
      <c r="D144" s="278">
        <v>41.77</v>
      </c>
      <c r="E144" s="278">
        <v>45.810001</v>
      </c>
      <c r="F144" s="278">
        <v>40.449875</v>
      </c>
      <c r="G144" s="278">
        <v>1.7486736E9</v>
      </c>
      <c r="H144" s="283" t="s">
        <v>238</v>
      </c>
      <c r="I144" s="278">
        <v>1.58875</v>
      </c>
      <c r="J144" s="278">
        <v>1.8825</v>
      </c>
      <c r="K144" s="278">
        <v>1.510625</v>
      </c>
      <c r="L144" s="278">
        <v>1.810625</v>
      </c>
      <c r="M144" s="278">
        <v>1.779171</v>
      </c>
      <c r="N144" s="278">
        <v>4.884784E9</v>
      </c>
      <c r="O144" s="278"/>
      <c r="P144" s="254">
        <f t="shared" si="21"/>
        <v>174680.0691</v>
      </c>
      <c r="Q144" s="254"/>
      <c r="R144" s="254"/>
      <c r="S144" s="254"/>
      <c r="T144" s="282"/>
      <c r="U144" s="258"/>
      <c r="V144" s="254"/>
      <c r="W144" s="254"/>
      <c r="X144" s="254">
        <f t="shared" si="16"/>
        <v>174680.0691</v>
      </c>
      <c r="Y144" s="258">
        <f t="shared" si="17"/>
        <v>0.1746800691</v>
      </c>
      <c r="Z144" s="334">
        <f t="shared" si="18"/>
        <v>174680.0691</v>
      </c>
      <c r="AA144" s="258">
        <f t="shared" si="19"/>
        <v>0.1746800691</v>
      </c>
      <c r="AB144" s="320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299"/>
      <c r="AM144" s="299"/>
      <c r="AN144" s="299"/>
      <c r="AO144" s="299"/>
      <c r="AP144" s="299"/>
      <c r="AQ144" s="299"/>
      <c r="AR144" s="299"/>
      <c r="AS144" s="299"/>
      <c r="AT144" s="299"/>
      <c r="AU144" s="299"/>
      <c r="AV144" s="299"/>
    </row>
    <row r="145" ht="19.5" customHeight="1">
      <c r="A145" s="276" t="s">
        <v>239</v>
      </c>
      <c r="B145" s="277">
        <v>46.389999</v>
      </c>
      <c r="C145" s="278">
        <v>47.189999</v>
      </c>
      <c r="D145" s="278">
        <v>42.970001</v>
      </c>
      <c r="E145" s="278">
        <v>43.459999</v>
      </c>
      <c r="F145" s="278">
        <v>38.374847</v>
      </c>
      <c r="G145" s="278">
        <v>1.4832781E9</v>
      </c>
      <c r="H145" s="283" t="s">
        <v>239</v>
      </c>
      <c r="I145" s="278">
        <v>1.855</v>
      </c>
      <c r="J145" s="278">
        <v>1.91875</v>
      </c>
      <c r="K145" s="278">
        <v>1.586563</v>
      </c>
      <c r="L145" s="278">
        <v>1.625625</v>
      </c>
      <c r="M145" s="278">
        <v>1.597385</v>
      </c>
      <c r="N145" s="278">
        <v>4.2101088E9</v>
      </c>
      <c r="O145" s="278"/>
      <c r="P145" s="254">
        <f t="shared" si="21"/>
        <v>178031.7471</v>
      </c>
      <c r="Q145" s="254"/>
      <c r="R145" s="254"/>
      <c r="S145" s="254"/>
      <c r="T145" s="282"/>
      <c r="U145" s="258"/>
      <c r="V145" s="254"/>
      <c r="W145" s="254"/>
      <c r="X145" s="254">
        <f t="shared" si="16"/>
        <v>178031.7471</v>
      </c>
      <c r="Y145" s="258">
        <f t="shared" si="17"/>
        <v>0.1780317471</v>
      </c>
      <c r="Z145" s="334">
        <f t="shared" si="18"/>
        <v>178031.7471</v>
      </c>
      <c r="AA145" s="258">
        <f t="shared" si="19"/>
        <v>0.1780317471</v>
      </c>
      <c r="AB145" s="320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  <c r="AU145" s="299"/>
      <c r="AV145" s="299"/>
    </row>
    <row r="146" ht="19.5" customHeight="1">
      <c r="A146" s="276" t="s">
        <v>240</v>
      </c>
      <c r="B146" s="277">
        <v>44.099998</v>
      </c>
      <c r="C146" s="278">
        <v>49.84</v>
      </c>
      <c r="D146" s="278">
        <v>44.07</v>
      </c>
      <c r="E146" s="278">
        <v>49.07</v>
      </c>
      <c r="F146" s="278">
        <v>43.328426</v>
      </c>
      <c r="G146" s="278">
        <v>1.5747432E9</v>
      </c>
      <c r="H146" s="283" t="s">
        <v>240</v>
      </c>
      <c r="I146" s="278">
        <v>1.67</v>
      </c>
      <c r="J146" s="278">
        <v>2.1375</v>
      </c>
      <c r="K146" s="278">
        <v>1.668438</v>
      </c>
      <c r="L146" s="278">
        <v>2.071563</v>
      </c>
      <c r="M146" s="278">
        <v>2.035576</v>
      </c>
      <c r="N146" s="278">
        <v>4.1785664E9</v>
      </c>
      <c r="O146" s="278"/>
      <c r="P146" s="254">
        <f t="shared" si="21"/>
        <v>180922.5564</v>
      </c>
      <c r="Q146" s="254"/>
      <c r="R146" s="254"/>
      <c r="S146" s="254"/>
      <c r="T146" s="282"/>
      <c r="U146" s="258"/>
      <c r="V146" s="254"/>
      <c r="W146" s="254"/>
      <c r="X146" s="254">
        <f t="shared" si="16"/>
        <v>180922.5564</v>
      </c>
      <c r="Y146" s="258">
        <f t="shared" si="17"/>
        <v>0.1809225564</v>
      </c>
      <c r="Z146" s="334">
        <f t="shared" si="18"/>
        <v>180922.5564</v>
      </c>
      <c r="AA146" s="258">
        <f t="shared" si="19"/>
        <v>0.1809225564</v>
      </c>
      <c r="AB146" s="320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9"/>
      <c r="AU146" s="299"/>
      <c r="AV146" s="299"/>
    </row>
    <row r="147" ht="19.5" customHeight="1">
      <c r="A147" s="276" t="s">
        <v>241</v>
      </c>
      <c r="B147" s="277">
        <v>49.48</v>
      </c>
      <c r="C147" s="278">
        <v>52.490002</v>
      </c>
      <c r="D147" s="278">
        <v>48.200001</v>
      </c>
      <c r="E147" s="278">
        <v>52.18</v>
      </c>
      <c r="F147" s="278">
        <v>46.182438</v>
      </c>
      <c r="G147" s="278">
        <v>1.5383548E9</v>
      </c>
      <c r="H147" s="283" t="s">
        <v>241</v>
      </c>
      <c r="I147" s="278">
        <v>2.105625</v>
      </c>
      <c r="J147" s="278">
        <v>2.364375</v>
      </c>
      <c r="K147" s="278">
        <v>1.99875</v>
      </c>
      <c r="L147" s="278">
        <v>2.339688</v>
      </c>
      <c r="M147" s="278">
        <v>2.299043</v>
      </c>
      <c r="N147" s="278">
        <v>3.9733408E9</v>
      </c>
      <c r="O147" s="278"/>
      <c r="P147" s="254">
        <f t="shared" si="21"/>
        <v>196210.9689</v>
      </c>
      <c r="Q147" s="254"/>
      <c r="R147" s="254"/>
      <c r="S147" s="254"/>
      <c r="T147" s="282"/>
      <c r="U147" s="258"/>
      <c r="V147" s="254"/>
      <c r="W147" s="254"/>
      <c r="X147" s="254">
        <f t="shared" si="16"/>
        <v>196210.9689</v>
      </c>
      <c r="Y147" s="258">
        <f t="shared" si="17"/>
        <v>0.1962109689</v>
      </c>
      <c r="Z147" s="334">
        <f t="shared" si="18"/>
        <v>196210.9689</v>
      </c>
      <c r="AA147" s="258">
        <f t="shared" si="19"/>
        <v>0.1962109689</v>
      </c>
      <c r="AB147" s="320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9"/>
      <c r="AU147" s="299"/>
      <c r="AV147" s="299"/>
    </row>
    <row r="148" ht="19.5" customHeight="1">
      <c r="A148" s="276" t="s">
        <v>242</v>
      </c>
      <c r="B148" s="277">
        <v>52.369999</v>
      </c>
      <c r="C148" s="278">
        <v>54.040001</v>
      </c>
      <c r="D148" s="278">
        <v>50.849998</v>
      </c>
      <c r="E148" s="278">
        <v>52.09</v>
      </c>
      <c r="F148" s="278">
        <v>46.102768</v>
      </c>
      <c r="G148" s="278">
        <v>1.5649947E9</v>
      </c>
      <c r="H148" s="283" t="s">
        <v>242</v>
      </c>
      <c r="I148" s="278">
        <v>2.355</v>
      </c>
      <c r="J148" s="278">
        <v>2.505313</v>
      </c>
      <c r="K148" s="278">
        <v>2.249063</v>
      </c>
      <c r="L148" s="278">
        <v>2.32</v>
      </c>
      <c r="M148" s="278">
        <v>2.279697</v>
      </c>
      <c r="N148" s="278">
        <v>3.4569632E9</v>
      </c>
      <c r="O148" s="278"/>
      <c r="P148" s="254">
        <f t="shared" si="21"/>
        <v>205331.8223</v>
      </c>
      <c r="Q148" s="254"/>
      <c r="R148" s="254"/>
      <c r="S148" s="254"/>
      <c r="T148" s="282"/>
      <c r="U148" s="258"/>
      <c r="V148" s="254"/>
      <c r="W148" s="254"/>
      <c r="X148" s="254">
        <f t="shared" si="16"/>
        <v>205331.8223</v>
      </c>
      <c r="Y148" s="258">
        <f t="shared" si="17"/>
        <v>0.2053318223</v>
      </c>
      <c r="Z148" s="334">
        <f t="shared" si="18"/>
        <v>205331.8223</v>
      </c>
      <c r="AA148" s="258">
        <f t="shared" si="19"/>
        <v>0.2053318223</v>
      </c>
      <c r="AB148" s="320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299"/>
      <c r="AM148" s="299"/>
      <c r="AN148" s="299"/>
      <c r="AO148" s="299"/>
      <c r="AP148" s="299"/>
      <c r="AQ148" s="299"/>
      <c r="AR148" s="299"/>
      <c r="AS148" s="299"/>
      <c r="AT148" s="299"/>
      <c r="AU148" s="299"/>
      <c r="AV148" s="299"/>
    </row>
    <row r="149" ht="19.5" customHeight="1">
      <c r="A149" s="276" t="s">
        <v>243</v>
      </c>
      <c r="B149" s="337">
        <v>52.860001</v>
      </c>
      <c r="C149" s="338">
        <v>54.959999</v>
      </c>
      <c r="D149" s="338">
        <v>52.84</v>
      </c>
      <c r="E149" s="338">
        <v>54.459999</v>
      </c>
      <c r="F149" s="338">
        <v>48.200367</v>
      </c>
      <c r="G149" s="338">
        <v>1.0067669E9</v>
      </c>
      <c r="H149" s="340" t="s">
        <v>243</v>
      </c>
      <c r="I149" s="338">
        <v>2.391563</v>
      </c>
      <c r="J149" s="338">
        <v>2.591563</v>
      </c>
      <c r="K149" s="338">
        <v>2.388438</v>
      </c>
      <c r="L149" s="338">
        <v>2.544688</v>
      </c>
      <c r="M149" s="338">
        <v>2.500482</v>
      </c>
      <c r="N149" s="338">
        <v>2.3484E9</v>
      </c>
      <c r="O149" s="338"/>
      <c r="P149" s="254">
        <f t="shared" si="21"/>
        <v>211700.7653</v>
      </c>
      <c r="Q149" s="254"/>
      <c r="R149" s="254"/>
      <c r="S149" s="254"/>
      <c r="T149" s="339">
        <f>(P149-P137)/P137</f>
        <v>0.09802221936</v>
      </c>
      <c r="U149" s="258"/>
      <c r="V149" s="254"/>
      <c r="W149" s="254"/>
      <c r="X149" s="254">
        <f t="shared" si="16"/>
        <v>211700.7653</v>
      </c>
      <c r="Y149" s="258">
        <f t="shared" si="17"/>
        <v>0.2117007653</v>
      </c>
      <c r="Z149" s="334">
        <f t="shared" si="18"/>
        <v>211700.7653</v>
      </c>
      <c r="AA149" s="258">
        <f t="shared" si="19"/>
        <v>0.2117007653</v>
      </c>
      <c r="AB149" s="320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9"/>
      <c r="AU149" s="299"/>
      <c r="AV149" s="299"/>
    </row>
    <row r="150" ht="19.5" customHeight="1">
      <c r="A150" s="276" t="s">
        <v>244</v>
      </c>
      <c r="B150" s="277">
        <v>54.970001</v>
      </c>
      <c r="C150" s="278">
        <v>57.349998</v>
      </c>
      <c r="D150" s="278">
        <v>54.919998</v>
      </c>
      <c r="E150" s="278">
        <v>56.0</v>
      </c>
      <c r="F150" s="278">
        <v>49.661621</v>
      </c>
      <c r="G150" s="278">
        <v>1.2656086E9</v>
      </c>
      <c r="H150" s="283" t="s">
        <v>244</v>
      </c>
      <c r="I150" s="278">
        <v>2.59125</v>
      </c>
      <c r="J150" s="278">
        <v>2.815625</v>
      </c>
      <c r="K150" s="278">
        <v>2.586563</v>
      </c>
      <c r="L150" s="278">
        <v>2.684375</v>
      </c>
      <c r="M150" s="278">
        <v>2.637742</v>
      </c>
      <c r="N150" s="278">
        <v>2.50408E9</v>
      </c>
      <c r="O150" s="278"/>
      <c r="P150" s="254">
        <f t="shared" si="21"/>
        <v>218367.5045</v>
      </c>
      <c r="Q150" s="254"/>
      <c r="R150" s="254"/>
      <c r="S150" s="254"/>
      <c r="T150" s="282"/>
      <c r="U150" s="258"/>
      <c r="V150" s="254"/>
      <c r="W150" s="254"/>
      <c r="X150" s="254">
        <f t="shared" si="16"/>
        <v>218367.5045</v>
      </c>
      <c r="Y150" s="258">
        <f t="shared" si="17"/>
        <v>0.2183675045</v>
      </c>
      <c r="Z150" s="334">
        <f t="shared" si="18"/>
        <v>218367.5045</v>
      </c>
      <c r="AA150" s="258">
        <f t="shared" si="19"/>
        <v>0.2183675045</v>
      </c>
      <c r="AB150" s="320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9"/>
      <c r="AU150" s="299"/>
      <c r="AV150" s="299"/>
    </row>
    <row r="151" ht="19.5" customHeight="1">
      <c r="A151" s="276" t="s">
        <v>245</v>
      </c>
      <c r="B151" s="277">
        <v>56.419998</v>
      </c>
      <c r="C151" s="278">
        <v>59.040001</v>
      </c>
      <c r="D151" s="278">
        <v>56.130001</v>
      </c>
      <c r="E151" s="278">
        <v>57.77</v>
      </c>
      <c r="F151" s="278">
        <v>51.231285</v>
      </c>
      <c r="G151" s="278">
        <v>1.1015619E9</v>
      </c>
      <c r="H151" s="283" t="s">
        <v>245</v>
      </c>
      <c r="I151" s="278">
        <v>2.722188</v>
      </c>
      <c r="J151" s="278">
        <v>2.979688</v>
      </c>
      <c r="K151" s="278">
        <v>2.68875</v>
      </c>
      <c r="L151" s="278">
        <v>2.850938</v>
      </c>
      <c r="M151" s="278">
        <v>2.801412</v>
      </c>
      <c r="N151" s="278">
        <v>2.4418272E9</v>
      </c>
      <c r="O151" s="278"/>
      <c r="P151" s="254">
        <f t="shared" si="21"/>
        <v>221511.933</v>
      </c>
      <c r="Q151" s="254"/>
      <c r="R151" s="254"/>
      <c r="S151" s="254"/>
      <c r="T151" s="282"/>
      <c r="U151" s="258"/>
      <c r="V151" s="254"/>
      <c r="W151" s="254"/>
      <c r="X151" s="254">
        <f t="shared" si="16"/>
        <v>221511.933</v>
      </c>
      <c r="Y151" s="258">
        <f t="shared" si="17"/>
        <v>0.221511933</v>
      </c>
      <c r="Z151" s="334">
        <f t="shared" si="18"/>
        <v>221511.933</v>
      </c>
      <c r="AA151" s="258">
        <f t="shared" si="19"/>
        <v>0.221511933</v>
      </c>
      <c r="AB151" s="320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299"/>
      <c r="AM151" s="299"/>
      <c r="AN151" s="299"/>
      <c r="AO151" s="299"/>
      <c r="AP151" s="299"/>
      <c r="AQ151" s="299"/>
      <c r="AR151" s="299"/>
      <c r="AS151" s="299"/>
      <c r="AT151" s="299"/>
      <c r="AU151" s="299"/>
      <c r="AV151" s="299"/>
    </row>
    <row r="152" ht="19.5" customHeight="1">
      <c r="A152" s="276" t="s">
        <v>246</v>
      </c>
      <c r="B152" s="277">
        <v>58.02</v>
      </c>
      <c r="C152" s="278">
        <v>58.369999</v>
      </c>
      <c r="D152" s="278">
        <v>53.77</v>
      </c>
      <c r="E152" s="278">
        <v>57.43</v>
      </c>
      <c r="F152" s="278">
        <v>50.929783</v>
      </c>
      <c r="G152" s="278">
        <v>1.7292433E9</v>
      </c>
      <c r="H152" s="283" t="s">
        <v>246</v>
      </c>
      <c r="I152" s="278">
        <v>2.87</v>
      </c>
      <c r="J152" s="278">
        <v>2.905</v>
      </c>
      <c r="K152" s="278">
        <v>2.460625</v>
      </c>
      <c r="L152" s="278">
        <v>2.811563</v>
      </c>
      <c r="M152" s="278">
        <v>2.762721</v>
      </c>
      <c r="N152" s="278">
        <v>3.536864E9</v>
      </c>
      <c r="O152" s="278"/>
      <c r="P152" s="254">
        <f t="shared" si="21"/>
        <v>210531.7375</v>
      </c>
      <c r="Q152" s="254"/>
      <c r="R152" s="254"/>
      <c r="S152" s="254"/>
      <c r="T152" s="282"/>
      <c r="U152" s="258"/>
      <c r="V152" s="254"/>
      <c r="W152" s="254"/>
      <c r="X152" s="254">
        <f t="shared" si="16"/>
        <v>210531.7375</v>
      </c>
      <c r="Y152" s="258">
        <f t="shared" si="17"/>
        <v>0.2105317375</v>
      </c>
      <c r="Z152" s="334">
        <f t="shared" si="18"/>
        <v>210531.7375</v>
      </c>
      <c r="AA152" s="258">
        <f t="shared" si="19"/>
        <v>0.2105317375</v>
      </c>
      <c r="AB152" s="320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299"/>
      <c r="AM152" s="299"/>
      <c r="AN152" s="299"/>
      <c r="AO152" s="299"/>
      <c r="AP152" s="299"/>
      <c r="AQ152" s="299"/>
      <c r="AR152" s="299"/>
      <c r="AS152" s="299"/>
      <c r="AT152" s="299"/>
      <c r="AU152" s="299"/>
      <c r="AV152" s="299"/>
    </row>
    <row r="153" ht="19.5" customHeight="1">
      <c r="A153" s="276" t="s">
        <v>247</v>
      </c>
      <c r="B153" s="277">
        <v>57.720001</v>
      </c>
      <c r="C153" s="278">
        <v>59.290001</v>
      </c>
      <c r="D153" s="278">
        <v>55.32</v>
      </c>
      <c r="E153" s="278">
        <v>59.080002</v>
      </c>
      <c r="F153" s="278">
        <v>52.466946</v>
      </c>
      <c r="G153" s="278">
        <v>1.0328912E9</v>
      </c>
      <c r="H153" s="283" t="s">
        <v>247</v>
      </c>
      <c r="I153" s="278">
        <v>2.841563</v>
      </c>
      <c r="J153" s="278">
        <v>2.990938</v>
      </c>
      <c r="K153" s="278">
        <v>2.605938</v>
      </c>
      <c r="L153" s="278">
        <v>2.97375</v>
      </c>
      <c r="M153" s="278">
        <v>2.922091</v>
      </c>
      <c r="N153" s="278">
        <v>1.9320576E9</v>
      </c>
      <c r="O153" s="278"/>
      <c r="P153" s="254">
        <f t="shared" si="21"/>
        <v>214933.9604</v>
      </c>
      <c r="Q153" s="254"/>
      <c r="R153" s="254"/>
      <c r="S153" s="254"/>
      <c r="T153" s="282"/>
      <c r="U153" s="258"/>
      <c r="V153" s="254"/>
      <c r="W153" s="254"/>
      <c r="X153" s="254">
        <f t="shared" si="16"/>
        <v>214933.9604</v>
      </c>
      <c r="Y153" s="258">
        <f t="shared" si="17"/>
        <v>0.2149339604</v>
      </c>
      <c r="Z153" s="334">
        <f t="shared" si="18"/>
        <v>214933.9604</v>
      </c>
      <c r="AA153" s="258">
        <f t="shared" si="19"/>
        <v>0.2149339604</v>
      </c>
      <c r="AB153" s="320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299"/>
      <c r="AM153" s="299"/>
      <c r="AN153" s="299"/>
      <c r="AO153" s="299"/>
      <c r="AP153" s="299"/>
      <c r="AQ153" s="299"/>
      <c r="AR153" s="299"/>
      <c r="AS153" s="299"/>
      <c r="AT153" s="299"/>
      <c r="AU153" s="299"/>
      <c r="AV153" s="299"/>
    </row>
    <row r="154" ht="19.5" customHeight="1">
      <c r="A154" s="276" t="s">
        <v>248</v>
      </c>
      <c r="B154" s="277">
        <v>59.169998</v>
      </c>
      <c r="C154" s="278">
        <v>59.34</v>
      </c>
      <c r="D154" s="278">
        <v>56.470001</v>
      </c>
      <c r="E154" s="278">
        <v>58.360001</v>
      </c>
      <c r="F154" s="278">
        <v>51.827534</v>
      </c>
      <c r="G154" s="278">
        <v>1.0546225E9</v>
      </c>
      <c r="H154" s="283" t="s">
        <v>248</v>
      </c>
      <c r="I154" s="278">
        <v>2.980938</v>
      </c>
      <c r="J154" s="278">
        <v>2.996875</v>
      </c>
      <c r="K154" s="278">
        <v>2.708438</v>
      </c>
      <c r="L154" s="278">
        <v>2.889063</v>
      </c>
      <c r="M154" s="278">
        <v>2.838874</v>
      </c>
      <c r="N154" s="278">
        <v>2.5996992E9</v>
      </c>
      <c r="O154" s="278"/>
      <c r="P154" s="254">
        <f t="shared" si="21"/>
        <v>217735.3753</v>
      </c>
      <c r="Q154" s="254"/>
      <c r="R154" s="254"/>
      <c r="S154" s="254"/>
      <c r="T154" s="282"/>
      <c r="U154" s="258"/>
      <c r="V154" s="254"/>
      <c r="W154" s="254"/>
      <c r="X154" s="254">
        <f t="shared" si="16"/>
        <v>217735.3753</v>
      </c>
      <c r="Y154" s="258">
        <f t="shared" si="17"/>
        <v>0.2177353753</v>
      </c>
      <c r="Z154" s="334">
        <f t="shared" si="18"/>
        <v>217735.3753</v>
      </c>
      <c r="AA154" s="258">
        <f t="shared" si="19"/>
        <v>0.2177353753</v>
      </c>
      <c r="AB154" s="320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9"/>
      <c r="AU154" s="299"/>
      <c r="AV154" s="299"/>
    </row>
    <row r="155" ht="19.5" customHeight="1">
      <c r="A155" s="276" t="s">
        <v>249</v>
      </c>
      <c r="B155" s="277">
        <v>58.220001</v>
      </c>
      <c r="C155" s="278">
        <v>58.360001</v>
      </c>
      <c r="D155" s="278">
        <v>53.619999</v>
      </c>
      <c r="E155" s="278">
        <v>57.049999</v>
      </c>
      <c r="F155" s="278">
        <v>50.664169</v>
      </c>
      <c r="G155" s="278">
        <v>1.1556285E9</v>
      </c>
      <c r="H155" s="283" t="s">
        <v>249</v>
      </c>
      <c r="I155" s="278">
        <v>2.877813</v>
      </c>
      <c r="J155" s="278">
        <v>2.891563</v>
      </c>
      <c r="K155" s="278">
        <v>2.435</v>
      </c>
      <c r="L155" s="278">
        <v>2.763438</v>
      </c>
      <c r="M155" s="278">
        <v>2.715432</v>
      </c>
      <c r="N155" s="278">
        <v>2.6717856E9</v>
      </c>
      <c r="O155" s="278"/>
      <c r="P155" s="254">
        <f t="shared" si="21"/>
        <v>205079.7544</v>
      </c>
      <c r="Q155" s="254"/>
      <c r="R155" s="254"/>
      <c r="S155" s="254"/>
      <c r="T155" s="282"/>
      <c r="U155" s="258"/>
      <c r="V155" s="254"/>
      <c r="W155" s="254"/>
      <c r="X155" s="254">
        <f t="shared" si="16"/>
        <v>205079.7544</v>
      </c>
      <c r="Y155" s="258">
        <f t="shared" si="17"/>
        <v>0.2050797544</v>
      </c>
      <c r="Z155" s="334">
        <f t="shared" si="18"/>
        <v>205079.7544</v>
      </c>
      <c r="AA155" s="258">
        <f t="shared" si="19"/>
        <v>0.2050797544</v>
      </c>
      <c r="AB155" s="320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/>
      <c r="AO155" s="299"/>
      <c r="AP155" s="299"/>
      <c r="AQ155" s="299"/>
      <c r="AR155" s="299"/>
      <c r="AS155" s="299"/>
      <c r="AT155" s="299"/>
      <c r="AU155" s="299"/>
      <c r="AV155" s="299"/>
    </row>
    <row r="156" ht="19.5" customHeight="1">
      <c r="A156" s="276" t="s">
        <v>250</v>
      </c>
      <c r="B156" s="277">
        <v>57.080002</v>
      </c>
      <c r="C156" s="278">
        <v>59.830002</v>
      </c>
      <c r="D156" s="278">
        <v>56.869999</v>
      </c>
      <c r="E156" s="278">
        <v>58.0</v>
      </c>
      <c r="F156" s="278">
        <v>51.623325</v>
      </c>
      <c r="G156" s="278">
        <v>1.2774184E9</v>
      </c>
      <c r="H156" s="283" t="s">
        <v>250</v>
      </c>
      <c r="I156" s="278">
        <v>2.769063</v>
      </c>
      <c r="J156" s="278">
        <v>3.03375</v>
      </c>
      <c r="K156" s="278">
        <v>2.74375</v>
      </c>
      <c r="L156" s="278">
        <v>2.847188</v>
      </c>
      <c r="M156" s="278">
        <v>2.797728</v>
      </c>
      <c r="N156" s="278">
        <v>2.3166816E9</v>
      </c>
      <c r="O156" s="278"/>
      <c r="P156" s="254">
        <f t="shared" si="21"/>
        <v>215843.323</v>
      </c>
      <c r="Q156" s="254"/>
      <c r="R156" s="254"/>
      <c r="S156" s="254"/>
      <c r="T156" s="282"/>
      <c r="U156" s="258"/>
      <c r="V156" s="254"/>
      <c r="W156" s="254"/>
      <c r="X156" s="254">
        <f t="shared" si="16"/>
        <v>215843.323</v>
      </c>
      <c r="Y156" s="258">
        <f t="shared" si="17"/>
        <v>0.215843323</v>
      </c>
      <c r="Z156" s="334">
        <f t="shared" si="18"/>
        <v>215843.323</v>
      </c>
      <c r="AA156" s="258">
        <f t="shared" si="19"/>
        <v>0.215843323</v>
      </c>
      <c r="AB156" s="320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299"/>
      <c r="AM156" s="299"/>
      <c r="AN156" s="299"/>
      <c r="AO156" s="299"/>
      <c r="AP156" s="299"/>
      <c r="AQ156" s="299"/>
      <c r="AR156" s="299"/>
      <c r="AS156" s="299"/>
      <c r="AT156" s="299"/>
      <c r="AU156" s="299"/>
      <c r="AV156" s="299"/>
    </row>
    <row r="157" ht="19.5" customHeight="1">
      <c r="A157" s="276" t="s">
        <v>251</v>
      </c>
      <c r="B157" s="277">
        <v>58.700001</v>
      </c>
      <c r="C157" s="278">
        <v>58.82</v>
      </c>
      <c r="D157" s="278">
        <v>49.93</v>
      </c>
      <c r="E157" s="278">
        <v>55.060001</v>
      </c>
      <c r="F157" s="278">
        <v>49.006561</v>
      </c>
      <c r="G157" s="278">
        <v>2.5261456E9</v>
      </c>
      <c r="H157" s="283" t="s">
        <v>251</v>
      </c>
      <c r="I157" s="278">
        <v>2.91375</v>
      </c>
      <c r="J157" s="278">
        <v>2.928438</v>
      </c>
      <c r="K157" s="278">
        <v>2.080625</v>
      </c>
      <c r="L157" s="278">
        <v>2.51625</v>
      </c>
      <c r="M157" s="278">
        <v>2.472538</v>
      </c>
      <c r="N157" s="278">
        <v>5.567472E9</v>
      </c>
      <c r="O157" s="278"/>
      <c r="P157" s="254">
        <f t="shared" si="21"/>
        <v>187836.7148</v>
      </c>
      <c r="Q157" s="254"/>
      <c r="R157" s="254"/>
      <c r="S157" s="254"/>
      <c r="T157" s="282"/>
      <c r="U157" s="258"/>
      <c r="V157" s="254"/>
      <c r="W157" s="254"/>
      <c r="X157" s="254">
        <f t="shared" si="16"/>
        <v>187836.7148</v>
      </c>
      <c r="Y157" s="258">
        <f t="shared" si="17"/>
        <v>0.1878367148</v>
      </c>
      <c r="Z157" s="334">
        <f t="shared" si="18"/>
        <v>187836.7148</v>
      </c>
      <c r="AA157" s="258">
        <f t="shared" si="19"/>
        <v>0.1878367148</v>
      </c>
      <c r="AB157" s="320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299"/>
      <c r="AM157" s="299"/>
      <c r="AN157" s="299"/>
      <c r="AO157" s="299"/>
      <c r="AP157" s="299"/>
      <c r="AQ157" s="299"/>
      <c r="AR157" s="299"/>
      <c r="AS157" s="299"/>
      <c r="AT157" s="299"/>
      <c r="AU157" s="299"/>
      <c r="AV157" s="299"/>
    </row>
    <row r="158" ht="19.5" customHeight="1">
      <c r="A158" s="276" t="s">
        <v>252</v>
      </c>
      <c r="B158" s="277">
        <v>55.200001</v>
      </c>
      <c r="C158" s="278">
        <v>57.349998</v>
      </c>
      <c r="D158" s="278">
        <v>51.91</v>
      </c>
      <c r="E158" s="278">
        <v>52.490002</v>
      </c>
      <c r="F158" s="278">
        <v>46.71912</v>
      </c>
      <c r="G158" s="278">
        <v>1.6668778E9</v>
      </c>
      <c r="H158" s="283" t="s">
        <v>252</v>
      </c>
      <c r="I158" s="278">
        <v>2.527188</v>
      </c>
      <c r="J158" s="278">
        <v>2.728438</v>
      </c>
      <c r="K158" s="278">
        <v>2.231563</v>
      </c>
      <c r="L158" s="278">
        <v>2.279688</v>
      </c>
      <c r="M158" s="278">
        <v>2.240086</v>
      </c>
      <c r="N158" s="278">
        <v>4.3196224E9</v>
      </c>
      <c r="O158" s="278"/>
      <c r="P158" s="254">
        <f t="shared" si="21"/>
        <v>193618.8104</v>
      </c>
      <c r="Q158" s="254"/>
      <c r="R158" s="254"/>
      <c r="S158" s="254"/>
      <c r="T158" s="282"/>
      <c r="U158" s="258"/>
      <c r="V158" s="254"/>
      <c r="W158" s="254"/>
      <c r="X158" s="254">
        <f t="shared" si="16"/>
        <v>193618.8104</v>
      </c>
      <c r="Y158" s="258">
        <f t="shared" si="17"/>
        <v>0.1936188104</v>
      </c>
      <c r="Z158" s="334">
        <f t="shared" si="18"/>
        <v>193618.8104</v>
      </c>
      <c r="AA158" s="258">
        <f t="shared" si="19"/>
        <v>0.1936188104</v>
      </c>
      <c r="AB158" s="320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299"/>
      <c r="AM158" s="299"/>
      <c r="AN158" s="299"/>
      <c r="AO158" s="299"/>
      <c r="AP158" s="299"/>
      <c r="AQ158" s="299"/>
      <c r="AR158" s="299"/>
      <c r="AS158" s="299"/>
      <c r="AT158" s="299"/>
      <c r="AU158" s="299"/>
      <c r="AV158" s="299"/>
    </row>
    <row r="159" ht="19.5" customHeight="1">
      <c r="A159" s="276" t="s">
        <v>253</v>
      </c>
      <c r="B159" s="277">
        <v>52.02</v>
      </c>
      <c r="C159" s="278">
        <v>59.200001</v>
      </c>
      <c r="D159" s="278">
        <v>50.099998</v>
      </c>
      <c r="E159" s="278">
        <v>57.950001</v>
      </c>
      <c r="F159" s="278">
        <v>51.6745</v>
      </c>
      <c r="G159" s="278">
        <v>1.6167851E9</v>
      </c>
      <c r="H159" s="283" t="s">
        <v>253</v>
      </c>
      <c r="I159" s="278">
        <v>2.23875</v>
      </c>
      <c r="J159" s="278">
        <v>2.8775</v>
      </c>
      <c r="K159" s="278">
        <v>2.074063</v>
      </c>
      <c r="L159" s="278">
        <v>2.758438</v>
      </c>
      <c r="M159" s="278">
        <v>2.710519</v>
      </c>
      <c r="N159" s="278">
        <v>3.3797888E9</v>
      </c>
      <c r="O159" s="278"/>
      <c r="P159" s="254">
        <f t="shared" si="21"/>
        <v>185201.0276</v>
      </c>
      <c r="Q159" s="254"/>
      <c r="R159" s="254"/>
      <c r="S159" s="254"/>
      <c r="T159" s="282"/>
      <c r="U159" s="258"/>
      <c r="V159" s="254"/>
      <c r="W159" s="254"/>
      <c r="X159" s="254">
        <f t="shared" si="16"/>
        <v>185201.0276</v>
      </c>
      <c r="Y159" s="258">
        <f t="shared" si="17"/>
        <v>0.1852010276</v>
      </c>
      <c r="Z159" s="334">
        <f t="shared" si="18"/>
        <v>185201.0276</v>
      </c>
      <c r="AA159" s="258">
        <f t="shared" si="19"/>
        <v>0.1852010276</v>
      </c>
      <c r="AB159" s="320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299"/>
      <c r="AM159" s="299"/>
      <c r="AN159" s="299"/>
      <c r="AO159" s="299"/>
      <c r="AP159" s="299"/>
      <c r="AQ159" s="299"/>
      <c r="AR159" s="299"/>
      <c r="AS159" s="299"/>
      <c r="AT159" s="299"/>
      <c r="AU159" s="299"/>
      <c r="AV159" s="299"/>
    </row>
    <row r="160" ht="19.5" customHeight="1">
      <c r="A160" s="276" t="s">
        <v>254</v>
      </c>
      <c r="B160" s="277">
        <v>56.52</v>
      </c>
      <c r="C160" s="278">
        <v>58.98</v>
      </c>
      <c r="D160" s="278">
        <v>52.869999</v>
      </c>
      <c r="E160" s="278">
        <v>56.389999</v>
      </c>
      <c r="F160" s="278">
        <v>50.283432</v>
      </c>
      <c r="G160" s="278">
        <v>1.2950705E9</v>
      </c>
      <c r="H160" s="283" t="s">
        <v>254</v>
      </c>
      <c r="I160" s="278">
        <v>2.627188</v>
      </c>
      <c r="J160" s="278">
        <v>2.851875</v>
      </c>
      <c r="K160" s="278">
        <v>2.282188</v>
      </c>
      <c r="L160" s="278">
        <v>2.587813</v>
      </c>
      <c r="M160" s="278">
        <v>2.542858</v>
      </c>
      <c r="N160" s="278">
        <v>2.5101696E9</v>
      </c>
      <c r="O160" s="278"/>
      <c r="P160" s="254">
        <f t="shared" si="21"/>
        <v>193774.0227</v>
      </c>
      <c r="Q160" s="254"/>
      <c r="R160" s="254"/>
      <c r="S160" s="254"/>
      <c r="T160" s="282"/>
      <c r="U160" s="258"/>
      <c r="V160" s="254"/>
      <c r="W160" s="254"/>
      <c r="X160" s="254">
        <f t="shared" si="16"/>
        <v>193774.0227</v>
      </c>
      <c r="Y160" s="258">
        <f t="shared" si="17"/>
        <v>0.1937740227</v>
      </c>
      <c r="Z160" s="334">
        <f t="shared" si="18"/>
        <v>193774.0227</v>
      </c>
      <c r="AA160" s="258">
        <f t="shared" si="19"/>
        <v>0.1937740227</v>
      </c>
      <c r="AB160" s="320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299"/>
      <c r="AM160" s="299"/>
      <c r="AN160" s="299"/>
      <c r="AO160" s="299"/>
      <c r="AP160" s="299"/>
      <c r="AQ160" s="299"/>
      <c r="AR160" s="299"/>
      <c r="AS160" s="299"/>
      <c r="AT160" s="299"/>
      <c r="AU160" s="299"/>
      <c r="AV160" s="299"/>
    </row>
    <row r="161" ht="19.5" customHeight="1">
      <c r="A161" s="276" t="s">
        <v>255</v>
      </c>
      <c r="B161" s="337">
        <v>56.380001</v>
      </c>
      <c r="C161" s="338">
        <v>57.619999</v>
      </c>
      <c r="D161" s="338">
        <v>54.169998</v>
      </c>
      <c r="E161" s="338">
        <v>55.830002</v>
      </c>
      <c r="F161" s="338">
        <v>49.784069</v>
      </c>
      <c r="G161" s="338">
        <v>1.0043616E9</v>
      </c>
      <c r="H161" s="340" t="s">
        <v>255</v>
      </c>
      <c r="I161" s="338">
        <v>2.5875</v>
      </c>
      <c r="J161" s="338">
        <v>2.701563</v>
      </c>
      <c r="K161" s="338">
        <v>2.399063</v>
      </c>
      <c r="L161" s="338">
        <v>2.545625</v>
      </c>
      <c r="M161" s="338">
        <v>2.501403</v>
      </c>
      <c r="N161" s="338">
        <v>1.9215488E9</v>
      </c>
      <c r="O161" s="338"/>
      <c r="P161" s="254">
        <f t="shared" si="21"/>
        <v>196871.987</v>
      </c>
      <c r="Q161" s="254"/>
      <c r="R161" s="254"/>
      <c r="S161" s="254"/>
      <c r="T161" s="339">
        <f>(P161-P149)/P149</f>
        <v>-0.07004593612</v>
      </c>
      <c r="U161" s="258"/>
      <c r="V161" s="254"/>
      <c r="W161" s="254"/>
      <c r="X161" s="254">
        <f t="shared" si="16"/>
        <v>196871.987</v>
      </c>
      <c r="Y161" s="258">
        <f t="shared" si="17"/>
        <v>0.196871987</v>
      </c>
      <c r="Z161" s="334">
        <f t="shared" si="18"/>
        <v>196871.987</v>
      </c>
      <c r="AA161" s="258">
        <f t="shared" si="19"/>
        <v>0.196871987</v>
      </c>
      <c r="AB161" s="320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299"/>
      <c r="AM161" s="299"/>
      <c r="AN161" s="299"/>
      <c r="AO161" s="299"/>
      <c r="AP161" s="299"/>
      <c r="AQ161" s="299"/>
      <c r="AR161" s="299"/>
      <c r="AS161" s="299"/>
      <c r="AT161" s="299"/>
      <c r="AU161" s="299"/>
      <c r="AV161" s="299"/>
    </row>
    <row r="162" ht="19.5" customHeight="1">
      <c r="A162" s="276" t="s">
        <v>256</v>
      </c>
      <c r="B162" s="277">
        <v>56.91</v>
      </c>
      <c r="C162" s="278">
        <v>60.860001</v>
      </c>
      <c r="D162" s="278">
        <v>56.560001</v>
      </c>
      <c r="E162" s="278">
        <v>60.529999</v>
      </c>
      <c r="F162" s="278">
        <v>54.181671</v>
      </c>
      <c r="G162" s="278">
        <v>8.288839E8</v>
      </c>
      <c r="H162" s="283" t="s">
        <v>256</v>
      </c>
      <c r="I162" s="278">
        <v>2.642188</v>
      </c>
      <c r="J162" s="278">
        <v>3.017813</v>
      </c>
      <c r="K162" s="278">
        <v>2.610625</v>
      </c>
      <c r="L162" s="278">
        <v>2.985313</v>
      </c>
      <c r="M162" s="278">
        <v>2.933453</v>
      </c>
      <c r="N162" s="278">
        <v>1.9026016E9</v>
      </c>
      <c r="O162" s="278"/>
      <c r="P162" s="254">
        <f t="shared" si="21"/>
        <v>203891.3949</v>
      </c>
      <c r="Q162" s="254"/>
      <c r="R162" s="254"/>
      <c r="S162" s="254"/>
      <c r="T162" s="282"/>
      <c r="U162" s="258"/>
      <c r="V162" s="254"/>
      <c r="W162" s="254"/>
      <c r="X162" s="254">
        <f t="shared" si="16"/>
        <v>203891.3949</v>
      </c>
      <c r="Y162" s="258">
        <f t="shared" si="17"/>
        <v>0.2038913949</v>
      </c>
      <c r="Z162" s="334">
        <f t="shared" si="18"/>
        <v>203891.3949</v>
      </c>
      <c r="AA162" s="258">
        <f t="shared" si="19"/>
        <v>0.2038913949</v>
      </c>
      <c r="AB162" s="320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299"/>
      <c r="AM162" s="299"/>
      <c r="AN162" s="299"/>
      <c r="AO162" s="299"/>
      <c r="AP162" s="299"/>
      <c r="AQ162" s="299"/>
      <c r="AR162" s="299"/>
      <c r="AS162" s="299"/>
      <c r="AT162" s="299"/>
      <c r="AU162" s="299"/>
      <c r="AV162" s="299"/>
    </row>
    <row r="163" ht="19.5" customHeight="1">
      <c r="A163" s="276" t="s">
        <v>257</v>
      </c>
      <c r="B163" s="277">
        <v>60.880001</v>
      </c>
      <c r="C163" s="278">
        <v>64.959999</v>
      </c>
      <c r="D163" s="278">
        <v>60.66</v>
      </c>
      <c r="E163" s="278">
        <v>64.410004</v>
      </c>
      <c r="F163" s="278">
        <v>57.654736</v>
      </c>
      <c r="G163" s="278">
        <v>1.0186025E9</v>
      </c>
      <c r="H163" s="283" t="s">
        <v>257</v>
      </c>
      <c r="I163" s="278">
        <v>3.016563</v>
      </c>
      <c r="J163" s="278">
        <v>3.433438</v>
      </c>
      <c r="K163" s="278">
        <v>2.99875</v>
      </c>
      <c r="L163" s="278">
        <v>3.376563</v>
      </c>
      <c r="M163" s="278">
        <v>3.317907</v>
      </c>
      <c r="N163" s="278">
        <v>2.1716416E9</v>
      </c>
      <c r="O163" s="278"/>
      <c r="P163" s="254">
        <f t="shared" si="21"/>
        <v>217004.6875</v>
      </c>
      <c r="Q163" s="254"/>
      <c r="R163" s="254"/>
      <c r="S163" s="254"/>
      <c r="T163" s="282"/>
      <c r="U163" s="258"/>
      <c r="V163" s="254"/>
      <c r="W163" s="254"/>
      <c r="X163" s="254">
        <f t="shared" si="16"/>
        <v>217004.6875</v>
      </c>
      <c r="Y163" s="258">
        <f t="shared" si="17"/>
        <v>0.2170046875</v>
      </c>
      <c r="Z163" s="334">
        <f t="shared" si="18"/>
        <v>217004.6875</v>
      </c>
      <c r="AA163" s="258">
        <f t="shared" si="19"/>
        <v>0.2170046875</v>
      </c>
      <c r="AB163" s="320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299"/>
      <c r="AM163" s="299"/>
      <c r="AN163" s="299"/>
      <c r="AO163" s="299"/>
      <c r="AP163" s="299"/>
      <c r="AQ163" s="299"/>
      <c r="AR163" s="299"/>
      <c r="AS163" s="299"/>
      <c r="AT163" s="299"/>
      <c r="AU163" s="299"/>
      <c r="AV163" s="299"/>
    </row>
    <row r="164" ht="19.5" customHeight="1">
      <c r="A164" s="276" t="s">
        <v>258</v>
      </c>
      <c r="B164" s="277">
        <v>64.650002</v>
      </c>
      <c r="C164" s="278">
        <v>68.510002</v>
      </c>
      <c r="D164" s="278">
        <v>63.23</v>
      </c>
      <c r="E164" s="278">
        <v>67.550003</v>
      </c>
      <c r="F164" s="278">
        <v>60.465412</v>
      </c>
      <c r="G164" s="278">
        <v>1.0700543E9</v>
      </c>
      <c r="H164" s="283" t="s">
        <v>258</v>
      </c>
      <c r="I164" s="278">
        <v>3.400625</v>
      </c>
      <c r="J164" s="278">
        <v>3.824688</v>
      </c>
      <c r="K164" s="278">
        <v>3.251875</v>
      </c>
      <c r="L164" s="278">
        <v>3.717188</v>
      </c>
      <c r="M164" s="278">
        <v>3.652614</v>
      </c>
      <c r="N164" s="278">
        <v>2.2573664E9</v>
      </c>
      <c r="O164" s="278"/>
      <c r="P164" s="254">
        <f t="shared" si="21"/>
        <v>224531.9221</v>
      </c>
      <c r="Q164" s="254"/>
      <c r="R164" s="254"/>
      <c r="S164" s="254"/>
      <c r="T164" s="282"/>
      <c r="U164" s="258"/>
      <c r="V164" s="254"/>
      <c r="W164" s="254"/>
      <c r="X164" s="254">
        <f t="shared" si="16"/>
        <v>224531.9221</v>
      </c>
      <c r="Y164" s="258">
        <f t="shared" si="17"/>
        <v>0.2245319221</v>
      </c>
      <c r="Z164" s="334">
        <f t="shared" si="18"/>
        <v>224531.9221</v>
      </c>
      <c r="AA164" s="258">
        <f t="shared" si="19"/>
        <v>0.2245319221</v>
      </c>
      <c r="AB164" s="320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299"/>
      <c r="AM164" s="299"/>
      <c r="AN164" s="299"/>
      <c r="AO164" s="299"/>
      <c r="AP164" s="299"/>
      <c r="AQ164" s="299"/>
      <c r="AR164" s="299"/>
      <c r="AS164" s="299"/>
      <c r="AT164" s="299"/>
      <c r="AU164" s="299"/>
      <c r="AV164" s="299"/>
    </row>
    <row r="165" ht="19.5" customHeight="1">
      <c r="A165" s="276" t="s">
        <v>259</v>
      </c>
      <c r="B165" s="277">
        <v>67.480003</v>
      </c>
      <c r="C165" s="278">
        <v>68.550003</v>
      </c>
      <c r="D165" s="278">
        <v>64.449997</v>
      </c>
      <c r="E165" s="278">
        <v>66.760002</v>
      </c>
      <c r="F165" s="278">
        <v>59.859676</v>
      </c>
      <c r="G165" s="278">
        <v>1.0561849E9</v>
      </c>
      <c r="H165" s="283" t="s">
        <v>259</v>
      </c>
      <c r="I165" s="278">
        <v>3.70875</v>
      </c>
      <c r="J165" s="278">
        <v>3.8275</v>
      </c>
      <c r="K165" s="278">
        <v>3.377188</v>
      </c>
      <c r="L165" s="278">
        <v>3.621563</v>
      </c>
      <c r="M165" s="278">
        <v>3.55865</v>
      </c>
      <c r="N165" s="278">
        <v>2.2638368E9</v>
      </c>
      <c r="O165" s="278"/>
      <c r="P165" s="254">
        <f t="shared" si="21"/>
        <v>227197.5071</v>
      </c>
      <c r="Q165" s="254"/>
      <c r="R165" s="254"/>
      <c r="S165" s="254"/>
      <c r="T165" s="282"/>
      <c r="U165" s="258"/>
      <c r="V165" s="254"/>
      <c r="W165" s="254"/>
      <c r="X165" s="254">
        <f t="shared" si="16"/>
        <v>227197.5071</v>
      </c>
      <c r="Y165" s="258">
        <f t="shared" si="17"/>
        <v>0.2271975071</v>
      </c>
      <c r="Z165" s="334">
        <f t="shared" si="18"/>
        <v>227197.5071</v>
      </c>
      <c r="AA165" s="258">
        <f t="shared" si="19"/>
        <v>0.2271975071</v>
      </c>
      <c r="AB165" s="320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299"/>
      <c r="AM165" s="299"/>
      <c r="AN165" s="299"/>
      <c r="AO165" s="299"/>
      <c r="AP165" s="299"/>
      <c r="AQ165" s="299"/>
      <c r="AR165" s="299"/>
      <c r="AS165" s="299"/>
      <c r="AT165" s="299"/>
      <c r="AU165" s="299"/>
      <c r="AV165" s="299"/>
    </row>
    <row r="166" ht="19.5" customHeight="1">
      <c r="A166" s="276" t="s">
        <v>260</v>
      </c>
      <c r="B166" s="277">
        <v>66.690002</v>
      </c>
      <c r="C166" s="278">
        <v>67.629997</v>
      </c>
      <c r="D166" s="278">
        <v>60.759998</v>
      </c>
      <c r="E166" s="278">
        <v>62.060001</v>
      </c>
      <c r="F166" s="278">
        <v>55.645493</v>
      </c>
      <c r="G166" s="278">
        <v>1.3003288E9</v>
      </c>
      <c r="H166" s="283" t="s">
        <v>260</v>
      </c>
      <c r="I166" s="278">
        <v>3.610938</v>
      </c>
      <c r="J166" s="278">
        <v>3.712813</v>
      </c>
      <c r="K166" s="278">
        <v>2.908125</v>
      </c>
      <c r="L166" s="278">
        <v>3.116875</v>
      </c>
      <c r="M166" s="278">
        <v>3.062729</v>
      </c>
      <c r="N166" s="278">
        <v>1.6379808E9</v>
      </c>
      <c r="O166" s="278"/>
      <c r="P166" s="254">
        <f t="shared" si="21"/>
        <v>212522.9488</v>
      </c>
      <c r="Q166" s="254"/>
      <c r="R166" s="254"/>
      <c r="S166" s="254"/>
      <c r="T166" s="282"/>
      <c r="U166" s="258"/>
      <c r="V166" s="254"/>
      <c r="W166" s="254"/>
      <c r="X166" s="254">
        <f t="shared" si="16"/>
        <v>212522.9488</v>
      </c>
      <c r="Y166" s="258">
        <f t="shared" si="17"/>
        <v>0.2125229488</v>
      </c>
      <c r="Z166" s="334">
        <f t="shared" si="18"/>
        <v>212522.9488</v>
      </c>
      <c r="AA166" s="258">
        <f t="shared" si="19"/>
        <v>0.2125229488</v>
      </c>
      <c r="AB166" s="320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299"/>
      <c r="AM166" s="299"/>
      <c r="AN166" s="299"/>
      <c r="AO166" s="299"/>
      <c r="AP166" s="299"/>
      <c r="AQ166" s="299"/>
      <c r="AR166" s="299"/>
      <c r="AS166" s="299"/>
      <c r="AT166" s="299"/>
      <c r="AU166" s="299"/>
      <c r="AV166" s="299"/>
    </row>
    <row r="167" ht="19.5" customHeight="1">
      <c r="A167" s="276" t="s">
        <v>261</v>
      </c>
      <c r="B167" s="277">
        <v>60.939999</v>
      </c>
      <c r="C167" s="278">
        <v>64.57</v>
      </c>
      <c r="D167" s="278">
        <v>60.040001</v>
      </c>
      <c r="E167" s="278">
        <v>64.160004</v>
      </c>
      <c r="F167" s="278">
        <v>57.528454</v>
      </c>
      <c r="G167" s="278">
        <v>9.738152E8</v>
      </c>
      <c r="H167" s="283" t="s">
        <v>261</v>
      </c>
      <c r="I167" s="278">
        <v>3.0075</v>
      </c>
      <c r="J167" s="278">
        <v>3.379375</v>
      </c>
      <c r="K167" s="278">
        <v>2.91375</v>
      </c>
      <c r="L167" s="278">
        <v>3.3275</v>
      </c>
      <c r="M167" s="278">
        <v>3.269695</v>
      </c>
      <c r="N167" s="278">
        <v>1.1723376E9</v>
      </c>
      <c r="O167" s="278"/>
      <c r="P167" s="254">
        <f t="shared" si="21"/>
        <v>208337.9166</v>
      </c>
      <c r="Q167" s="254"/>
      <c r="R167" s="254"/>
      <c r="S167" s="254"/>
      <c r="T167" s="282"/>
      <c r="U167" s="258"/>
      <c r="V167" s="254"/>
      <c r="W167" s="254"/>
      <c r="X167" s="254">
        <f t="shared" si="16"/>
        <v>208337.9166</v>
      </c>
      <c r="Y167" s="258">
        <f t="shared" si="17"/>
        <v>0.2083379166</v>
      </c>
      <c r="Z167" s="334">
        <f t="shared" si="18"/>
        <v>208337.9166</v>
      </c>
      <c r="AA167" s="258">
        <f t="shared" si="19"/>
        <v>0.2083379166</v>
      </c>
      <c r="AB167" s="320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299"/>
      <c r="AM167" s="299"/>
      <c r="AN167" s="299"/>
      <c r="AO167" s="299"/>
      <c r="AP167" s="299"/>
      <c r="AQ167" s="299"/>
      <c r="AR167" s="299"/>
      <c r="AS167" s="299"/>
      <c r="AT167" s="299"/>
      <c r="AU167" s="299"/>
      <c r="AV167" s="299"/>
    </row>
    <row r="168" ht="19.5" customHeight="1">
      <c r="A168" s="276" t="s">
        <v>262</v>
      </c>
      <c r="B168" s="277">
        <v>64.25</v>
      </c>
      <c r="C168" s="278">
        <v>65.309998</v>
      </c>
      <c r="D168" s="278">
        <v>61.860001</v>
      </c>
      <c r="E168" s="278">
        <v>64.800003</v>
      </c>
      <c r="F168" s="278">
        <v>58.235828</v>
      </c>
      <c r="G168" s="278">
        <v>8.608051E8</v>
      </c>
      <c r="H168" s="283" t="s">
        <v>262</v>
      </c>
      <c r="I168" s="278">
        <v>3.3375</v>
      </c>
      <c r="J168" s="278">
        <v>3.443125</v>
      </c>
      <c r="K168" s="278">
        <v>3.091875</v>
      </c>
      <c r="L168" s="278">
        <v>3.381875</v>
      </c>
      <c r="M168" s="278">
        <v>3.323126</v>
      </c>
      <c r="N168" s="278">
        <v>1.2018048E9</v>
      </c>
      <c r="O168" s="278"/>
      <c r="P168" s="254">
        <f t="shared" si="21"/>
        <v>212986.623</v>
      </c>
      <c r="Q168" s="254"/>
      <c r="R168" s="254"/>
      <c r="S168" s="254"/>
      <c r="T168" s="282"/>
      <c r="U168" s="258"/>
      <c r="V168" s="254"/>
      <c r="W168" s="254"/>
      <c r="X168" s="254">
        <f t="shared" si="16"/>
        <v>212986.623</v>
      </c>
      <c r="Y168" s="258">
        <f t="shared" si="17"/>
        <v>0.212986623</v>
      </c>
      <c r="Z168" s="334">
        <f t="shared" si="18"/>
        <v>212986.623</v>
      </c>
      <c r="AA168" s="258">
        <f t="shared" si="19"/>
        <v>0.212986623</v>
      </c>
      <c r="AB168" s="320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299"/>
      <c r="AM168" s="299"/>
      <c r="AN168" s="299"/>
      <c r="AO168" s="299"/>
      <c r="AP168" s="299"/>
      <c r="AQ168" s="299"/>
      <c r="AR168" s="299"/>
      <c r="AS168" s="299"/>
      <c r="AT168" s="299"/>
      <c r="AU168" s="299"/>
      <c r="AV168" s="299"/>
    </row>
    <row r="169" ht="19.5" customHeight="1">
      <c r="A169" s="276" t="s">
        <v>263</v>
      </c>
      <c r="B169" s="277">
        <v>65.260002</v>
      </c>
      <c r="C169" s="278">
        <v>68.879997</v>
      </c>
      <c r="D169" s="278">
        <v>63.91</v>
      </c>
      <c r="E169" s="278">
        <v>68.160004</v>
      </c>
      <c r="F169" s="278">
        <v>61.255489</v>
      </c>
      <c r="G169" s="278">
        <v>6.798662E8</v>
      </c>
      <c r="H169" s="283" t="s">
        <v>263</v>
      </c>
      <c r="I169" s="278">
        <v>3.43375</v>
      </c>
      <c r="J169" s="278">
        <v>3.820625</v>
      </c>
      <c r="K169" s="278">
        <v>3.293125</v>
      </c>
      <c r="L169" s="278">
        <v>3.741875</v>
      </c>
      <c r="M169" s="278">
        <v>3.676871</v>
      </c>
      <c r="N169" s="278">
        <v>9.327584E8</v>
      </c>
      <c r="O169" s="278"/>
      <c r="P169" s="254">
        <f t="shared" si="21"/>
        <v>218378.1904</v>
      </c>
      <c r="Q169" s="254"/>
      <c r="R169" s="254"/>
      <c r="S169" s="254"/>
      <c r="T169" s="282"/>
      <c r="U169" s="258"/>
      <c r="V169" s="254"/>
      <c r="W169" s="254"/>
      <c r="X169" s="254">
        <f t="shared" si="16"/>
        <v>218378.1904</v>
      </c>
      <c r="Y169" s="258">
        <f t="shared" si="17"/>
        <v>0.2183781904</v>
      </c>
      <c r="Z169" s="334">
        <f t="shared" si="18"/>
        <v>218378.1904</v>
      </c>
      <c r="AA169" s="258">
        <f t="shared" si="19"/>
        <v>0.2183781904</v>
      </c>
      <c r="AB169" s="320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299"/>
      <c r="AM169" s="299"/>
      <c r="AN169" s="299"/>
      <c r="AO169" s="299"/>
      <c r="AP169" s="299"/>
      <c r="AQ169" s="299"/>
      <c r="AR169" s="299"/>
      <c r="AS169" s="299"/>
      <c r="AT169" s="299"/>
      <c r="AU169" s="299"/>
      <c r="AV169" s="299"/>
    </row>
    <row r="170" ht="19.5" customHeight="1">
      <c r="A170" s="276" t="s">
        <v>264</v>
      </c>
      <c r="B170" s="277">
        <v>68.029999</v>
      </c>
      <c r="C170" s="278">
        <v>70.580002</v>
      </c>
      <c r="D170" s="278">
        <v>67.419998</v>
      </c>
      <c r="E170" s="278">
        <v>68.57</v>
      </c>
      <c r="F170" s="278">
        <v>61.623928</v>
      </c>
      <c r="G170" s="278">
        <v>6.395219E8</v>
      </c>
      <c r="H170" s="283" t="s">
        <v>264</v>
      </c>
      <c r="I170" s="278">
        <v>3.729375</v>
      </c>
      <c r="J170" s="278">
        <v>4.0225</v>
      </c>
      <c r="K170" s="278">
        <v>3.65875</v>
      </c>
      <c r="L170" s="278">
        <v>3.801875</v>
      </c>
      <c r="M170" s="278">
        <v>3.735829</v>
      </c>
      <c r="N170" s="278">
        <v>6.999328E8</v>
      </c>
      <c r="O170" s="278"/>
      <c r="P170" s="254">
        <f t="shared" si="21"/>
        <v>228705.0617</v>
      </c>
      <c r="Q170" s="254"/>
      <c r="R170" s="254"/>
      <c r="S170" s="254"/>
      <c r="T170" s="282"/>
      <c r="U170" s="258"/>
      <c r="V170" s="254"/>
      <c r="W170" s="254"/>
      <c r="X170" s="254">
        <f t="shared" si="16"/>
        <v>228705.0617</v>
      </c>
      <c r="Y170" s="258">
        <f t="shared" si="17"/>
        <v>0.2287050617</v>
      </c>
      <c r="Z170" s="334">
        <f t="shared" si="18"/>
        <v>228705.0617</v>
      </c>
      <c r="AA170" s="258">
        <f t="shared" si="19"/>
        <v>0.2287050617</v>
      </c>
      <c r="AB170" s="320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299"/>
      <c r="AM170" s="299"/>
      <c r="AN170" s="299"/>
      <c r="AO170" s="299"/>
      <c r="AP170" s="299"/>
      <c r="AQ170" s="299"/>
      <c r="AR170" s="299"/>
      <c r="AS170" s="299"/>
      <c r="AT170" s="299"/>
      <c r="AU170" s="299"/>
      <c r="AV170" s="299"/>
    </row>
    <row r="171" ht="19.5" customHeight="1">
      <c r="A171" s="276" t="s">
        <v>265</v>
      </c>
      <c r="B171" s="277">
        <v>68.900002</v>
      </c>
      <c r="C171" s="278">
        <v>69.800003</v>
      </c>
      <c r="D171" s="278">
        <v>64.650002</v>
      </c>
      <c r="E171" s="278">
        <v>64.949997</v>
      </c>
      <c r="F171" s="278">
        <v>58.537086</v>
      </c>
      <c r="G171" s="278">
        <v>8.631242E8</v>
      </c>
      <c r="H171" s="283" t="s">
        <v>265</v>
      </c>
      <c r="I171" s="278">
        <v>3.8375</v>
      </c>
      <c r="J171" s="278">
        <v>3.93375</v>
      </c>
      <c r="K171" s="278">
        <v>3.369375</v>
      </c>
      <c r="L171" s="278">
        <v>3.398125</v>
      </c>
      <c r="M171" s="278">
        <v>3.339093</v>
      </c>
      <c r="N171" s="278">
        <v>1.0152896E9</v>
      </c>
      <c r="O171" s="278"/>
      <c r="P171" s="254">
        <f t="shared" si="21"/>
        <v>217641.8936</v>
      </c>
      <c r="Q171" s="254"/>
      <c r="R171" s="254"/>
      <c r="S171" s="254"/>
      <c r="T171" s="282"/>
      <c r="U171" s="258"/>
      <c r="V171" s="254"/>
      <c r="W171" s="254"/>
      <c r="X171" s="254">
        <f t="shared" si="16"/>
        <v>217641.8936</v>
      </c>
      <c r="Y171" s="258">
        <f t="shared" si="17"/>
        <v>0.2176418936</v>
      </c>
      <c r="Z171" s="334">
        <f t="shared" si="18"/>
        <v>217641.8936</v>
      </c>
      <c r="AA171" s="258">
        <f t="shared" si="19"/>
        <v>0.2176418936</v>
      </c>
      <c r="AB171" s="320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299"/>
      <c r="AM171" s="299"/>
      <c r="AN171" s="299"/>
      <c r="AO171" s="299"/>
      <c r="AP171" s="299"/>
      <c r="AQ171" s="299"/>
      <c r="AR171" s="299"/>
      <c r="AS171" s="299"/>
      <c r="AT171" s="299"/>
      <c r="AU171" s="299"/>
      <c r="AV171" s="299"/>
    </row>
    <row r="172" ht="19.5" customHeight="1">
      <c r="A172" s="276" t="s">
        <v>266</v>
      </c>
      <c r="B172" s="277">
        <v>65.360001</v>
      </c>
      <c r="C172" s="278">
        <v>66.209999</v>
      </c>
      <c r="D172" s="278">
        <v>61.310001</v>
      </c>
      <c r="E172" s="278">
        <v>65.800003</v>
      </c>
      <c r="F172" s="278">
        <v>59.303185</v>
      </c>
      <c r="G172" s="278">
        <v>9.017839E8</v>
      </c>
      <c r="H172" s="283" t="s">
        <v>266</v>
      </c>
      <c r="I172" s="278">
        <v>3.439375</v>
      </c>
      <c r="J172" s="278">
        <v>3.53125</v>
      </c>
      <c r="K172" s="278">
        <v>3.02125</v>
      </c>
      <c r="L172" s="278">
        <v>3.48</v>
      </c>
      <c r="M172" s="278">
        <v>3.419546</v>
      </c>
      <c r="N172" s="278">
        <v>1.1633408E9</v>
      </c>
      <c r="O172" s="278"/>
      <c r="P172" s="254">
        <f t="shared" si="21"/>
        <v>204731.2344</v>
      </c>
      <c r="Q172" s="254"/>
      <c r="R172" s="254"/>
      <c r="S172" s="254"/>
      <c r="T172" s="282"/>
      <c r="U172" s="258"/>
      <c r="V172" s="254"/>
      <c r="W172" s="254"/>
      <c r="X172" s="254">
        <f t="shared" si="16"/>
        <v>204731.2344</v>
      </c>
      <c r="Y172" s="258">
        <f t="shared" si="17"/>
        <v>0.2047312344</v>
      </c>
      <c r="Z172" s="334">
        <f t="shared" si="18"/>
        <v>204731.2344</v>
      </c>
      <c r="AA172" s="258">
        <f t="shared" si="19"/>
        <v>0.2047312344</v>
      </c>
      <c r="AB172" s="320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299"/>
      <c r="AR172" s="299"/>
      <c r="AS172" s="299"/>
      <c r="AT172" s="299"/>
      <c r="AU172" s="299"/>
      <c r="AV172" s="299"/>
    </row>
    <row r="173" ht="19.5" customHeight="1">
      <c r="A173" s="276" t="s">
        <v>267</v>
      </c>
      <c r="B173" s="337">
        <v>66.309998</v>
      </c>
      <c r="C173" s="338">
        <v>66.760002</v>
      </c>
      <c r="D173" s="338">
        <v>63.580002</v>
      </c>
      <c r="E173" s="338">
        <v>65.129997</v>
      </c>
      <c r="F173" s="338">
        <v>58.699341</v>
      </c>
      <c r="G173" s="338">
        <v>8.15856E8</v>
      </c>
      <c r="H173" s="340" t="s">
        <v>267</v>
      </c>
      <c r="I173" s="338">
        <v>3.5325</v>
      </c>
      <c r="J173" s="338">
        <v>3.575</v>
      </c>
      <c r="K173" s="338">
        <v>3.271875</v>
      </c>
      <c r="L173" s="338">
        <v>3.425625</v>
      </c>
      <c r="M173" s="338">
        <v>3.366116</v>
      </c>
      <c r="N173" s="338">
        <v>9.62888E8</v>
      </c>
      <c r="O173" s="338"/>
      <c r="P173" s="254">
        <f t="shared" si="21"/>
        <v>210644.7357</v>
      </c>
      <c r="Q173" s="254"/>
      <c r="R173" s="254"/>
      <c r="S173" s="254"/>
      <c r="T173" s="339">
        <f>(P173-P161)/P161</f>
        <v>0.06995788941</v>
      </c>
      <c r="U173" s="258"/>
      <c r="V173" s="254"/>
      <c r="W173" s="254"/>
      <c r="X173" s="254">
        <f t="shared" si="16"/>
        <v>210644.7357</v>
      </c>
      <c r="Y173" s="258">
        <f t="shared" si="17"/>
        <v>0.2106447357</v>
      </c>
      <c r="Z173" s="334">
        <f t="shared" si="18"/>
        <v>210644.7357</v>
      </c>
      <c r="AA173" s="258">
        <f t="shared" si="19"/>
        <v>0.2106447357</v>
      </c>
      <c r="AB173" s="320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299"/>
      <c r="AR173" s="299"/>
      <c r="AS173" s="299"/>
      <c r="AT173" s="299"/>
      <c r="AU173" s="299"/>
      <c r="AV173" s="299"/>
    </row>
    <row r="174" ht="19.5" customHeight="1">
      <c r="A174" s="276" t="s">
        <v>268</v>
      </c>
      <c r="B174" s="277">
        <v>66.730003</v>
      </c>
      <c r="C174" s="278">
        <v>67.790001</v>
      </c>
      <c r="D174" s="278">
        <v>66.169998</v>
      </c>
      <c r="E174" s="278">
        <v>66.870003</v>
      </c>
      <c r="F174" s="278">
        <v>60.603191</v>
      </c>
      <c r="G174" s="278">
        <v>7.418367E8</v>
      </c>
      <c r="H174" s="283" t="s">
        <v>268</v>
      </c>
      <c r="I174" s="278">
        <v>3.596875</v>
      </c>
      <c r="J174" s="278">
        <v>3.71</v>
      </c>
      <c r="K174" s="278">
        <v>3.53875</v>
      </c>
      <c r="L174" s="278">
        <v>3.6075</v>
      </c>
      <c r="M174" s="278">
        <v>3.550136</v>
      </c>
      <c r="N174" s="278">
        <v>8.87544E8</v>
      </c>
      <c r="O174" s="278"/>
      <c r="P174" s="254">
        <f t="shared" si="21"/>
        <v>217558.8964</v>
      </c>
      <c r="Q174" s="254"/>
      <c r="R174" s="254"/>
      <c r="S174" s="254"/>
      <c r="T174" s="282"/>
      <c r="U174" s="258"/>
      <c r="V174" s="254"/>
      <c r="W174" s="254"/>
      <c r="X174" s="254">
        <f t="shared" si="16"/>
        <v>217558.8964</v>
      </c>
      <c r="Y174" s="258">
        <f t="shared" si="17"/>
        <v>0.2175588964</v>
      </c>
      <c r="Z174" s="334">
        <f t="shared" si="18"/>
        <v>217558.8964</v>
      </c>
      <c r="AA174" s="258">
        <f t="shared" si="19"/>
        <v>0.2175588964</v>
      </c>
      <c r="AB174" s="320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299"/>
      <c r="AR174" s="299"/>
      <c r="AS174" s="299"/>
      <c r="AT174" s="299"/>
      <c r="AU174" s="299"/>
      <c r="AV174" s="299"/>
    </row>
    <row r="175" ht="19.5" customHeight="1">
      <c r="A175" s="276" t="s">
        <v>269</v>
      </c>
      <c r="B175" s="277">
        <v>67.339996</v>
      </c>
      <c r="C175" s="278">
        <v>68.260002</v>
      </c>
      <c r="D175" s="278">
        <v>65.959999</v>
      </c>
      <c r="E175" s="278">
        <v>67.099998</v>
      </c>
      <c r="F175" s="278">
        <v>60.811634</v>
      </c>
      <c r="G175" s="278">
        <v>6.565621E8</v>
      </c>
      <c r="H175" s="283" t="s">
        <v>269</v>
      </c>
      <c r="I175" s="278">
        <v>3.66</v>
      </c>
      <c r="J175" s="278">
        <v>3.754375</v>
      </c>
      <c r="K175" s="278">
        <v>3.504375</v>
      </c>
      <c r="L175" s="278">
        <v>3.625</v>
      </c>
      <c r="M175" s="278">
        <v>3.567357</v>
      </c>
      <c r="N175" s="278">
        <v>7.831952E8</v>
      </c>
      <c r="O175" s="278"/>
      <c r="P175" s="254">
        <f t="shared" si="21"/>
        <v>215201.7786</v>
      </c>
      <c r="Q175" s="254"/>
      <c r="R175" s="254"/>
      <c r="S175" s="254"/>
      <c r="T175" s="282"/>
      <c r="U175" s="258"/>
      <c r="V175" s="254"/>
      <c r="W175" s="254"/>
      <c r="X175" s="254">
        <f t="shared" si="16"/>
        <v>215201.7786</v>
      </c>
      <c r="Y175" s="258">
        <f t="shared" si="17"/>
        <v>0.2152017786</v>
      </c>
      <c r="Z175" s="334">
        <f t="shared" si="18"/>
        <v>215201.7786</v>
      </c>
      <c r="AA175" s="258">
        <f t="shared" si="19"/>
        <v>0.2152017786</v>
      </c>
      <c r="AB175" s="320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299"/>
      <c r="AM175" s="299"/>
      <c r="AN175" s="299"/>
      <c r="AO175" s="299"/>
      <c r="AP175" s="299"/>
      <c r="AQ175" s="299"/>
      <c r="AR175" s="299"/>
      <c r="AS175" s="299"/>
      <c r="AT175" s="299"/>
      <c r="AU175" s="299"/>
      <c r="AV175" s="299"/>
    </row>
    <row r="176" ht="19.5" customHeight="1">
      <c r="A176" s="276" t="s">
        <v>270</v>
      </c>
      <c r="B176" s="277">
        <v>66.870003</v>
      </c>
      <c r="C176" s="278">
        <v>69.059998</v>
      </c>
      <c r="D176" s="278">
        <v>66.540001</v>
      </c>
      <c r="E176" s="278">
        <v>68.970001</v>
      </c>
      <c r="F176" s="278">
        <v>62.506378</v>
      </c>
      <c r="G176" s="278">
        <v>5.579793E8</v>
      </c>
      <c r="H176" s="283" t="s">
        <v>270</v>
      </c>
      <c r="I176" s="278">
        <v>3.600625</v>
      </c>
      <c r="J176" s="278">
        <v>3.843125</v>
      </c>
      <c r="K176" s="278">
        <v>3.565</v>
      </c>
      <c r="L176" s="278">
        <v>3.836875</v>
      </c>
      <c r="M176" s="278">
        <v>3.775863</v>
      </c>
      <c r="N176" s="278">
        <v>6.32136E8</v>
      </c>
      <c r="O176" s="278"/>
      <c r="P176" s="254">
        <f t="shared" si="21"/>
        <v>215427.4325</v>
      </c>
      <c r="Q176" s="254"/>
      <c r="R176" s="254"/>
      <c r="S176" s="254"/>
      <c r="T176" s="282"/>
      <c r="U176" s="258"/>
      <c r="V176" s="254"/>
      <c r="W176" s="254"/>
      <c r="X176" s="254">
        <f t="shared" si="16"/>
        <v>215427.4325</v>
      </c>
      <c r="Y176" s="258">
        <f t="shared" si="17"/>
        <v>0.2154274325</v>
      </c>
      <c r="Z176" s="334">
        <f t="shared" si="18"/>
        <v>215427.4325</v>
      </c>
      <c r="AA176" s="258">
        <f t="shared" si="19"/>
        <v>0.2154274325</v>
      </c>
      <c r="AB176" s="320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299"/>
      <c r="AM176" s="299"/>
      <c r="AN176" s="299"/>
      <c r="AO176" s="299"/>
      <c r="AP176" s="299"/>
      <c r="AQ176" s="299"/>
      <c r="AR176" s="299"/>
      <c r="AS176" s="299"/>
      <c r="AT176" s="299"/>
      <c r="AU176" s="299"/>
      <c r="AV176" s="299"/>
    </row>
    <row r="177" ht="19.5" customHeight="1">
      <c r="A177" s="276" t="s">
        <v>271</v>
      </c>
      <c r="B177" s="277">
        <v>69.019997</v>
      </c>
      <c r="C177" s="278">
        <v>70.730003</v>
      </c>
      <c r="D177" s="278">
        <v>66.879997</v>
      </c>
      <c r="E177" s="278">
        <v>70.720001</v>
      </c>
      <c r="F177" s="278">
        <v>64.2407</v>
      </c>
      <c r="G177" s="278">
        <v>8.355377E8</v>
      </c>
      <c r="H177" s="283" t="s">
        <v>271</v>
      </c>
      <c r="I177" s="278">
        <v>3.84</v>
      </c>
      <c r="J177" s="278">
        <v>4.019375</v>
      </c>
      <c r="K177" s="278">
        <v>3.59625</v>
      </c>
      <c r="L177" s="278">
        <v>4.015625</v>
      </c>
      <c r="M177" s="278">
        <v>3.960384</v>
      </c>
      <c r="N177" s="278">
        <v>8.536224E8</v>
      </c>
      <c r="O177" s="278"/>
      <c r="P177" s="254">
        <f t="shared" si="21"/>
        <v>214861.5243</v>
      </c>
      <c r="Q177" s="254"/>
      <c r="R177" s="254"/>
      <c r="S177" s="254"/>
      <c r="T177" s="282"/>
      <c r="U177" s="258"/>
      <c r="V177" s="254"/>
      <c r="W177" s="254"/>
      <c r="X177" s="254">
        <f t="shared" si="16"/>
        <v>214861.5243</v>
      </c>
      <c r="Y177" s="258">
        <f t="shared" si="17"/>
        <v>0.2148615243</v>
      </c>
      <c r="Z177" s="334">
        <f t="shared" si="18"/>
        <v>214861.5243</v>
      </c>
      <c r="AA177" s="258">
        <f t="shared" si="19"/>
        <v>0.2148615243</v>
      </c>
      <c r="AB177" s="320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299"/>
      <c r="AM177" s="299"/>
      <c r="AN177" s="299"/>
      <c r="AO177" s="299"/>
      <c r="AP177" s="299"/>
      <c r="AQ177" s="299"/>
      <c r="AR177" s="299"/>
      <c r="AS177" s="299"/>
      <c r="AT177" s="299"/>
      <c r="AU177" s="299"/>
      <c r="AV177" s="299"/>
    </row>
    <row r="178" ht="19.5" customHeight="1">
      <c r="A178" s="276" t="s">
        <v>272</v>
      </c>
      <c r="B178" s="277">
        <v>70.739998</v>
      </c>
      <c r="C178" s="278">
        <v>74.949997</v>
      </c>
      <c r="D178" s="278">
        <v>70.25</v>
      </c>
      <c r="E178" s="278">
        <v>73.25</v>
      </c>
      <c r="F178" s="278">
        <v>66.538933</v>
      </c>
      <c r="G178" s="278">
        <v>6.804142E8</v>
      </c>
      <c r="H178" s="283" t="s">
        <v>272</v>
      </c>
      <c r="I178" s="278">
        <v>4.019375</v>
      </c>
      <c r="J178" s="278">
        <v>4.5075</v>
      </c>
      <c r="K178" s="278">
        <v>3.965</v>
      </c>
      <c r="L178" s="278">
        <v>4.30125</v>
      </c>
      <c r="M178" s="278">
        <v>4.242079</v>
      </c>
      <c r="N178" s="278">
        <v>7.738592E8</v>
      </c>
      <c r="O178" s="278"/>
      <c r="P178" s="254">
        <f t="shared" si="21"/>
        <v>224021.4726</v>
      </c>
      <c r="Q178" s="254"/>
      <c r="R178" s="254"/>
      <c r="S178" s="254"/>
      <c r="T178" s="282"/>
      <c r="U178" s="258"/>
      <c r="V178" s="254"/>
      <c r="W178" s="254"/>
      <c r="X178" s="254">
        <f t="shared" si="16"/>
        <v>224021.4726</v>
      </c>
      <c r="Y178" s="258">
        <f t="shared" si="17"/>
        <v>0.2240214726</v>
      </c>
      <c r="Z178" s="334">
        <f t="shared" si="18"/>
        <v>224021.4726</v>
      </c>
      <c r="AA178" s="258">
        <f t="shared" si="19"/>
        <v>0.2240214726</v>
      </c>
      <c r="AB178" s="320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299"/>
      <c r="AM178" s="299"/>
      <c r="AN178" s="299"/>
      <c r="AO178" s="299"/>
      <c r="AP178" s="299"/>
      <c r="AQ178" s="299"/>
      <c r="AR178" s="299"/>
      <c r="AS178" s="299"/>
      <c r="AT178" s="299"/>
      <c r="AU178" s="299"/>
      <c r="AV178" s="299"/>
    </row>
    <row r="179" ht="19.5" customHeight="1">
      <c r="A179" s="276" t="s">
        <v>273</v>
      </c>
      <c r="B179" s="277">
        <v>73.260002</v>
      </c>
      <c r="C179" s="278">
        <v>73.82</v>
      </c>
      <c r="D179" s="278">
        <v>69.150002</v>
      </c>
      <c r="E179" s="278">
        <v>71.269997</v>
      </c>
      <c r="F179" s="278">
        <v>64.740334</v>
      </c>
      <c r="G179" s="278">
        <v>7.485616E8</v>
      </c>
      <c r="H179" s="283" t="s">
        <v>273</v>
      </c>
      <c r="I179" s="278">
        <v>4.30875</v>
      </c>
      <c r="J179" s="278">
        <v>4.37</v>
      </c>
      <c r="K179" s="278">
        <v>3.84875</v>
      </c>
      <c r="L179" s="278">
        <v>4.07875</v>
      </c>
      <c r="M179" s="278">
        <v>4.022641</v>
      </c>
      <c r="N179" s="278">
        <v>8.854848E8</v>
      </c>
      <c r="O179" s="278"/>
      <c r="P179" s="254">
        <f t="shared" si="21"/>
        <v>218847.0028</v>
      </c>
      <c r="Q179" s="254"/>
      <c r="R179" s="254"/>
      <c r="S179" s="254"/>
      <c r="T179" s="282"/>
      <c r="U179" s="258"/>
      <c r="V179" s="254"/>
      <c r="W179" s="254"/>
      <c r="X179" s="254">
        <f t="shared" si="16"/>
        <v>218847.0028</v>
      </c>
      <c r="Y179" s="258">
        <f t="shared" si="17"/>
        <v>0.2188470028</v>
      </c>
      <c r="Z179" s="334">
        <f t="shared" si="18"/>
        <v>218847.0028</v>
      </c>
      <c r="AA179" s="258">
        <f t="shared" si="19"/>
        <v>0.2188470028</v>
      </c>
      <c r="AB179" s="320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299"/>
      <c r="AU179" s="299"/>
      <c r="AV179" s="299"/>
    </row>
    <row r="180" ht="19.5" customHeight="1">
      <c r="A180" s="276" t="s">
        <v>274</v>
      </c>
      <c r="B180" s="277">
        <v>71.75</v>
      </c>
      <c r="C180" s="278">
        <v>76.209999</v>
      </c>
      <c r="D180" s="278">
        <v>71.349998</v>
      </c>
      <c r="E180" s="278">
        <v>75.769997</v>
      </c>
      <c r="F180" s="278">
        <v>69.045784</v>
      </c>
      <c r="G180" s="278">
        <v>5.816957E8</v>
      </c>
      <c r="H180" s="283" t="s">
        <v>274</v>
      </c>
      <c r="I180" s="278">
        <v>4.141875</v>
      </c>
      <c r="J180" s="278">
        <v>4.66375</v>
      </c>
      <c r="K180" s="278">
        <v>4.09625</v>
      </c>
      <c r="L180" s="278">
        <v>4.61125</v>
      </c>
      <c r="M180" s="278">
        <v>4.547815</v>
      </c>
      <c r="N180" s="278">
        <v>5.136864E8</v>
      </c>
      <c r="O180" s="278"/>
      <c r="P180" s="254">
        <f t="shared" si="21"/>
        <v>224142.9177</v>
      </c>
      <c r="Q180" s="254"/>
      <c r="R180" s="254"/>
      <c r="S180" s="254"/>
      <c r="T180" s="282"/>
      <c r="U180" s="258"/>
      <c r="V180" s="254"/>
      <c r="W180" s="254"/>
      <c r="X180" s="254">
        <f t="shared" si="16"/>
        <v>224142.9177</v>
      </c>
      <c r="Y180" s="258">
        <f t="shared" si="17"/>
        <v>0.2241429177</v>
      </c>
      <c r="Z180" s="334">
        <f t="shared" si="18"/>
        <v>224142.9177</v>
      </c>
      <c r="AA180" s="258">
        <f t="shared" si="19"/>
        <v>0.2241429177</v>
      </c>
      <c r="AB180" s="320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299"/>
      <c r="AM180" s="299"/>
      <c r="AN180" s="299"/>
      <c r="AO180" s="299"/>
      <c r="AP180" s="299"/>
      <c r="AQ180" s="299"/>
      <c r="AR180" s="299"/>
      <c r="AS180" s="299"/>
      <c r="AT180" s="299"/>
      <c r="AU180" s="299"/>
      <c r="AV180" s="299"/>
    </row>
    <row r="181" ht="19.5" customHeight="1">
      <c r="A181" s="276" t="s">
        <v>275</v>
      </c>
      <c r="B181" s="277">
        <v>76.290001</v>
      </c>
      <c r="C181" s="278">
        <v>77.279999</v>
      </c>
      <c r="D181" s="278">
        <v>74.959999</v>
      </c>
      <c r="E181" s="278">
        <v>75.470001</v>
      </c>
      <c r="F181" s="278">
        <v>68.772423</v>
      </c>
      <c r="G181" s="278">
        <v>5.292455E8</v>
      </c>
      <c r="H181" s="283" t="s">
        <v>275</v>
      </c>
      <c r="I181" s="278">
        <v>4.674375</v>
      </c>
      <c r="J181" s="278">
        <v>4.793125</v>
      </c>
      <c r="K181" s="278">
        <v>4.505</v>
      </c>
      <c r="L181" s="278">
        <v>4.563125</v>
      </c>
      <c r="M181" s="278">
        <v>4.500352</v>
      </c>
      <c r="N181" s="278">
        <v>6.56376E8</v>
      </c>
      <c r="O181" s="278"/>
      <c r="P181" s="254">
        <f t="shared" si="21"/>
        <v>233816.9123</v>
      </c>
      <c r="Q181" s="254"/>
      <c r="R181" s="254"/>
      <c r="S181" s="254"/>
      <c r="T181" s="282"/>
      <c r="U181" s="258"/>
      <c r="V181" s="254"/>
      <c r="W181" s="254"/>
      <c r="X181" s="254">
        <f t="shared" si="16"/>
        <v>233816.9123</v>
      </c>
      <c r="Y181" s="258">
        <f t="shared" si="17"/>
        <v>0.2338169123</v>
      </c>
      <c r="Z181" s="334">
        <f t="shared" si="18"/>
        <v>233816.9123</v>
      </c>
      <c r="AA181" s="258">
        <f t="shared" si="19"/>
        <v>0.2338169123</v>
      </c>
      <c r="AB181" s="320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299"/>
      <c r="AM181" s="299"/>
      <c r="AN181" s="299"/>
      <c r="AO181" s="299"/>
      <c r="AP181" s="299"/>
      <c r="AQ181" s="299"/>
      <c r="AR181" s="299"/>
      <c r="AS181" s="299"/>
      <c r="AT181" s="299"/>
      <c r="AU181" s="299"/>
      <c r="AV181" s="299"/>
    </row>
    <row r="182" ht="19.5" customHeight="1">
      <c r="A182" s="276" t="s">
        <v>276</v>
      </c>
      <c r="B182" s="277">
        <v>76.089996</v>
      </c>
      <c r="C182" s="278">
        <v>79.690002</v>
      </c>
      <c r="D182" s="278">
        <v>75.540001</v>
      </c>
      <c r="E182" s="278">
        <v>78.879997</v>
      </c>
      <c r="F182" s="278">
        <v>71.879791</v>
      </c>
      <c r="G182" s="278">
        <v>5.039888E8</v>
      </c>
      <c r="H182" s="283" t="s">
        <v>276</v>
      </c>
      <c r="I182" s="278">
        <v>4.640625</v>
      </c>
      <c r="J182" s="278">
        <v>5.09375</v>
      </c>
      <c r="K182" s="278">
        <v>4.575</v>
      </c>
      <c r="L182" s="278">
        <v>4.999375</v>
      </c>
      <c r="M182" s="278">
        <v>4.9306</v>
      </c>
      <c r="N182" s="278">
        <v>5.019808E8</v>
      </c>
      <c r="O182" s="278"/>
      <c r="P182" s="254">
        <f t="shared" si="21"/>
        <v>233959.4009</v>
      </c>
      <c r="Q182" s="254"/>
      <c r="R182" s="254"/>
      <c r="S182" s="254"/>
      <c r="T182" s="282"/>
      <c r="U182" s="258"/>
      <c r="V182" s="254"/>
      <c r="W182" s="254"/>
      <c r="X182" s="254">
        <f t="shared" si="16"/>
        <v>233959.4009</v>
      </c>
      <c r="Y182" s="258">
        <f t="shared" si="17"/>
        <v>0.2339594009</v>
      </c>
      <c r="Z182" s="334">
        <f t="shared" si="18"/>
        <v>233959.4009</v>
      </c>
      <c r="AA182" s="258">
        <f t="shared" si="19"/>
        <v>0.2339594009</v>
      </c>
      <c r="AB182" s="320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299"/>
      <c r="AM182" s="299"/>
      <c r="AN182" s="299"/>
      <c r="AO182" s="299"/>
      <c r="AP182" s="299"/>
      <c r="AQ182" s="299"/>
      <c r="AR182" s="299"/>
      <c r="AS182" s="299"/>
      <c r="AT182" s="299"/>
      <c r="AU182" s="299"/>
      <c r="AV182" s="299"/>
    </row>
    <row r="183" ht="19.5" customHeight="1">
      <c r="A183" s="276" t="s">
        <v>277</v>
      </c>
      <c r="B183" s="277">
        <v>78.889999</v>
      </c>
      <c r="C183" s="278">
        <v>83.489998</v>
      </c>
      <c r="D183" s="278">
        <v>76.349998</v>
      </c>
      <c r="E183" s="278">
        <v>82.790001</v>
      </c>
      <c r="F183" s="278">
        <v>75.669327</v>
      </c>
      <c r="G183" s="278">
        <v>8.173537E8</v>
      </c>
      <c r="H183" s="283" t="s">
        <v>277</v>
      </c>
      <c r="I183" s="278">
        <v>5.01</v>
      </c>
      <c r="J183" s="278">
        <v>5.595</v>
      </c>
      <c r="K183" s="278">
        <v>4.68875</v>
      </c>
      <c r="L183" s="278">
        <v>5.5025</v>
      </c>
      <c r="M183" s="278">
        <v>5.426805</v>
      </c>
      <c r="N183" s="278">
        <v>9.615136E8</v>
      </c>
      <c r="O183" s="278"/>
      <c r="P183" s="254">
        <f t="shared" si="21"/>
        <v>234801.4238</v>
      </c>
      <c r="Q183" s="254"/>
      <c r="R183" s="254"/>
      <c r="S183" s="254"/>
      <c r="T183" s="282"/>
      <c r="U183" s="258"/>
      <c r="V183" s="254"/>
      <c r="W183" s="254"/>
      <c r="X183" s="254">
        <f t="shared" si="16"/>
        <v>234801.4238</v>
      </c>
      <c r="Y183" s="258">
        <f t="shared" si="17"/>
        <v>0.2348014238</v>
      </c>
      <c r="Z183" s="334">
        <f t="shared" si="18"/>
        <v>234801.4238</v>
      </c>
      <c r="AA183" s="258">
        <f t="shared" si="19"/>
        <v>0.2348014238</v>
      </c>
      <c r="AB183" s="320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299"/>
      <c r="AM183" s="299"/>
      <c r="AN183" s="299"/>
      <c r="AO183" s="299"/>
      <c r="AP183" s="299"/>
      <c r="AQ183" s="299"/>
      <c r="AR183" s="299"/>
      <c r="AS183" s="299"/>
      <c r="AT183" s="299"/>
      <c r="AU183" s="299"/>
      <c r="AV183" s="299"/>
    </row>
    <row r="184" ht="19.5" customHeight="1">
      <c r="A184" s="276" t="s">
        <v>278</v>
      </c>
      <c r="B184" s="277">
        <v>83.07</v>
      </c>
      <c r="C184" s="278">
        <v>85.839996</v>
      </c>
      <c r="D184" s="278">
        <v>81.370003</v>
      </c>
      <c r="E184" s="278">
        <v>85.730003</v>
      </c>
      <c r="F184" s="278">
        <v>78.356483</v>
      </c>
      <c r="G184" s="278">
        <v>5.423394E8</v>
      </c>
      <c r="H184" s="283" t="s">
        <v>278</v>
      </c>
      <c r="I184" s="278">
        <v>5.535</v>
      </c>
      <c r="J184" s="278">
        <v>5.905625</v>
      </c>
      <c r="K184" s="278">
        <v>5.31375</v>
      </c>
      <c r="L184" s="278">
        <v>5.8825</v>
      </c>
      <c r="M184" s="278">
        <v>5.801578</v>
      </c>
      <c r="N184" s="278">
        <v>9.258976E8</v>
      </c>
      <c r="O184" s="278"/>
      <c r="P184" s="254">
        <f t="shared" si="21"/>
        <v>248572.9281</v>
      </c>
      <c r="Q184" s="254"/>
      <c r="R184" s="254"/>
      <c r="S184" s="254"/>
      <c r="T184" s="282"/>
      <c r="U184" s="258"/>
      <c r="V184" s="254"/>
      <c r="W184" s="254"/>
      <c r="X184" s="254">
        <f t="shared" si="16"/>
        <v>248572.9281</v>
      </c>
      <c r="Y184" s="258">
        <f t="shared" si="17"/>
        <v>0.2485729281</v>
      </c>
      <c r="Z184" s="334">
        <f t="shared" si="18"/>
        <v>248572.9281</v>
      </c>
      <c r="AA184" s="258">
        <f t="shared" si="19"/>
        <v>0.2485729281</v>
      </c>
      <c r="AB184" s="320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299"/>
      <c r="AM184" s="299"/>
      <c r="AN184" s="299"/>
      <c r="AO184" s="299"/>
      <c r="AP184" s="299"/>
      <c r="AQ184" s="299"/>
      <c r="AR184" s="299"/>
      <c r="AS184" s="299"/>
      <c r="AT184" s="299"/>
      <c r="AU184" s="299"/>
      <c r="AV184" s="299"/>
    </row>
    <row r="185" ht="19.5" customHeight="1">
      <c r="A185" s="276" t="s">
        <v>279</v>
      </c>
      <c r="B185" s="337">
        <v>85.830002</v>
      </c>
      <c r="C185" s="338">
        <v>87.959999</v>
      </c>
      <c r="D185" s="338">
        <v>84.050003</v>
      </c>
      <c r="E185" s="338">
        <v>87.959999</v>
      </c>
      <c r="F185" s="338">
        <v>80.394691</v>
      </c>
      <c r="G185" s="338">
        <v>6.516492E8</v>
      </c>
      <c r="H185" s="340" t="s">
        <v>279</v>
      </c>
      <c r="I185" s="338">
        <v>5.90375</v>
      </c>
      <c r="J185" s="338">
        <v>6.225</v>
      </c>
      <c r="K185" s="338">
        <v>5.65125</v>
      </c>
      <c r="L185" s="338">
        <v>6.225</v>
      </c>
      <c r="M185" s="338">
        <v>6.139365</v>
      </c>
      <c r="N185" s="338">
        <v>8.507456E8</v>
      </c>
      <c r="O185" s="338"/>
      <c r="P185" s="254">
        <f t="shared" si="21"/>
        <v>255093.252</v>
      </c>
      <c r="Q185" s="254"/>
      <c r="R185" s="254"/>
      <c r="S185" s="254"/>
      <c r="T185" s="339">
        <f>(P185-P173)/P173</f>
        <v>0.2110117594</v>
      </c>
      <c r="U185" s="258"/>
      <c r="V185" s="254"/>
      <c r="W185" s="254"/>
      <c r="X185" s="254">
        <f t="shared" si="16"/>
        <v>255093.252</v>
      </c>
      <c r="Y185" s="258">
        <f t="shared" si="17"/>
        <v>0.255093252</v>
      </c>
      <c r="Z185" s="334">
        <f t="shared" si="18"/>
        <v>255093.252</v>
      </c>
      <c r="AA185" s="258">
        <f t="shared" si="19"/>
        <v>0.255093252</v>
      </c>
      <c r="AB185" s="320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299"/>
      <c r="AM185" s="299"/>
      <c r="AN185" s="299"/>
      <c r="AO185" s="299"/>
      <c r="AP185" s="299"/>
      <c r="AQ185" s="299"/>
      <c r="AR185" s="299"/>
      <c r="AS185" s="299"/>
      <c r="AT185" s="299"/>
      <c r="AU185" s="299"/>
      <c r="AV185" s="299"/>
    </row>
    <row r="186" ht="19.5" customHeight="1">
      <c r="A186" s="276" t="s">
        <v>280</v>
      </c>
      <c r="B186" s="277">
        <v>87.550003</v>
      </c>
      <c r="C186" s="278">
        <v>89.0</v>
      </c>
      <c r="D186" s="278">
        <v>84.760002</v>
      </c>
      <c r="E186" s="278">
        <v>86.269997</v>
      </c>
      <c r="F186" s="278">
        <v>79.100487</v>
      </c>
      <c r="G186" s="278">
        <v>8.317327E8</v>
      </c>
      <c r="H186" s="283" t="s">
        <v>280</v>
      </c>
      <c r="I186" s="278">
        <v>6.17</v>
      </c>
      <c r="J186" s="278">
        <v>6.363125</v>
      </c>
      <c r="K186" s="278">
        <v>5.766875</v>
      </c>
      <c r="L186" s="278">
        <v>5.97125</v>
      </c>
      <c r="M186" s="278">
        <v>5.889106</v>
      </c>
      <c r="N186" s="278">
        <v>1.1935552E9</v>
      </c>
      <c r="O186" s="278"/>
      <c r="P186" s="254">
        <f t="shared" si="21"/>
        <v>255581.4449</v>
      </c>
      <c r="Q186" s="254"/>
      <c r="R186" s="254"/>
      <c r="S186" s="254"/>
      <c r="T186" s="282"/>
      <c r="U186" s="258"/>
      <c r="V186" s="254"/>
      <c r="W186" s="254"/>
      <c r="X186" s="254">
        <f t="shared" si="16"/>
        <v>255581.4449</v>
      </c>
      <c r="Y186" s="258">
        <f t="shared" si="17"/>
        <v>0.2555814449</v>
      </c>
      <c r="Z186" s="334">
        <f t="shared" si="18"/>
        <v>255581.4449</v>
      </c>
      <c r="AA186" s="258">
        <f t="shared" si="19"/>
        <v>0.2555814449</v>
      </c>
      <c r="AB186" s="320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299"/>
      <c r="AM186" s="299"/>
      <c r="AN186" s="299"/>
      <c r="AO186" s="299"/>
      <c r="AP186" s="299"/>
      <c r="AQ186" s="299"/>
      <c r="AR186" s="299"/>
      <c r="AS186" s="299"/>
      <c r="AT186" s="299"/>
      <c r="AU186" s="299"/>
      <c r="AV186" s="299"/>
    </row>
    <row r="187" ht="19.5" customHeight="1">
      <c r="A187" s="276" t="s">
        <v>281</v>
      </c>
      <c r="B187" s="277">
        <v>86.110001</v>
      </c>
      <c r="C187" s="278">
        <v>90.959999</v>
      </c>
      <c r="D187" s="278">
        <v>83.739998</v>
      </c>
      <c r="E187" s="278">
        <v>90.339996</v>
      </c>
      <c r="F187" s="278">
        <v>82.832245</v>
      </c>
      <c r="G187" s="278">
        <v>7.135587E8</v>
      </c>
      <c r="H187" s="283" t="s">
        <v>281</v>
      </c>
      <c r="I187" s="278">
        <v>5.953125</v>
      </c>
      <c r="J187" s="278">
        <v>6.67625</v>
      </c>
      <c r="K187" s="278">
        <v>5.620625</v>
      </c>
      <c r="L187" s="278">
        <v>6.58375</v>
      </c>
      <c r="M187" s="278">
        <v>6.493181</v>
      </c>
      <c r="N187" s="278">
        <v>9.816912E8</v>
      </c>
      <c r="O187" s="278"/>
      <c r="P187" s="254">
        <f t="shared" si="21"/>
        <v>250839.1047</v>
      </c>
      <c r="Q187" s="254"/>
      <c r="R187" s="254"/>
      <c r="S187" s="254"/>
      <c r="T187" s="282"/>
      <c r="U187" s="258"/>
      <c r="V187" s="254"/>
      <c r="W187" s="254"/>
      <c r="X187" s="254">
        <f t="shared" si="16"/>
        <v>250839.1047</v>
      </c>
      <c r="Y187" s="258">
        <f t="shared" si="17"/>
        <v>0.2508391047</v>
      </c>
      <c r="Z187" s="334">
        <f t="shared" si="18"/>
        <v>250839.1047</v>
      </c>
      <c r="AA187" s="258">
        <f t="shared" si="19"/>
        <v>0.2508391047</v>
      </c>
      <c r="AB187" s="320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299"/>
      <c r="AM187" s="299"/>
      <c r="AN187" s="299"/>
      <c r="AO187" s="299"/>
      <c r="AP187" s="299"/>
      <c r="AQ187" s="299"/>
      <c r="AR187" s="299"/>
      <c r="AS187" s="299"/>
      <c r="AT187" s="299"/>
      <c r="AU187" s="299"/>
      <c r="AV187" s="299"/>
    </row>
    <row r="188" ht="19.5" customHeight="1">
      <c r="A188" s="276" t="s">
        <v>282</v>
      </c>
      <c r="B188" s="277">
        <v>89.489998</v>
      </c>
      <c r="C188" s="278">
        <v>91.360001</v>
      </c>
      <c r="D188" s="278">
        <v>86.400002</v>
      </c>
      <c r="E188" s="278">
        <v>87.669998</v>
      </c>
      <c r="F188" s="278">
        <v>80.717819</v>
      </c>
      <c r="G188" s="278">
        <v>8.093454E8</v>
      </c>
      <c r="H188" s="283" t="s">
        <v>282</v>
      </c>
      <c r="I188" s="278">
        <v>6.45875</v>
      </c>
      <c r="J188" s="278">
        <v>6.731875</v>
      </c>
      <c r="K188" s="278">
        <v>6.040625</v>
      </c>
      <c r="L188" s="278">
        <v>6.215625</v>
      </c>
      <c r="M188" s="278">
        <v>6.130119</v>
      </c>
      <c r="N188" s="278">
        <v>1.3196624E9</v>
      </c>
      <c r="O188" s="278"/>
      <c r="P188" s="254">
        <f t="shared" si="21"/>
        <v>257140.3511</v>
      </c>
      <c r="Q188" s="254"/>
      <c r="R188" s="254"/>
      <c r="S188" s="254"/>
      <c r="T188" s="282"/>
      <c r="U188" s="258"/>
      <c r="V188" s="254"/>
      <c r="W188" s="254"/>
      <c r="X188" s="254">
        <f t="shared" si="16"/>
        <v>257140.3511</v>
      </c>
      <c r="Y188" s="258">
        <f t="shared" si="17"/>
        <v>0.2571403511</v>
      </c>
      <c r="Z188" s="334">
        <f t="shared" si="18"/>
        <v>257140.3511</v>
      </c>
      <c r="AA188" s="258">
        <f t="shared" si="19"/>
        <v>0.2571403511</v>
      </c>
      <c r="AB188" s="320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299"/>
      <c r="AM188" s="299"/>
      <c r="AN188" s="299"/>
      <c r="AO188" s="299"/>
      <c r="AP188" s="299"/>
      <c r="AQ188" s="299"/>
      <c r="AR188" s="299"/>
      <c r="AS188" s="299"/>
      <c r="AT188" s="299"/>
      <c r="AU188" s="299"/>
      <c r="AV188" s="299"/>
    </row>
    <row r="189" ht="19.5" customHeight="1">
      <c r="A189" s="276" t="s">
        <v>283</v>
      </c>
      <c r="B189" s="277">
        <v>88.099998</v>
      </c>
      <c r="C189" s="278">
        <v>89.68</v>
      </c>
      <c r="D189" s="278">
        <v>83.279999</v>
      </c>
      <c r="E189" s="278">
        <v>87.389999</v>
      </c>
      <c r="F189" s="278">
        <v>80.64402</v>
      </c>
      <c r="G189" s="278">
        <v>1.1413982E9</v>
      </c>
      <c r="H189" s="283" t="s">
        <v>283</v>
      </c>
      <c r="I189" s="278">
        <v>6.275</v>
      </c>
      <c r="J189" s="278">
        <v>6.50125</v>
      </c>
      <c r="K189" s="278">
        <v>5.5875</v>
      </c>
      <c r="L189" s="278">
        <v>6.148125</v>
      </c>
      <c r="M189" s="278">
        <v>6.063548</v>
      </c>
      <c r="N189" s="278">
        <v>1.2642224E9</v>
      </c>
      <c r="O189" s="278"/>
      <c r="P189" s="254">
        <f t="shared" si="21"/>
        <v>246188.0519</v>
      </c>
      <c r="Q189" s="254"/>
      <c r="R189" s="254"/>
      <c r="S189" s="254"/>
      <c r="T189" s="282"/>
      <c r="U189" s="258"/>
      <c r="V189" s="254"/>
      <c r="W189" s="254"/>
      <c r="X189" s="254">
        <f t="shared" si="16"/>
        <v>246188.0519</v>
      </c>
      <c r="Y189" s="258">
        <f t="shared" si="17"/>
        <v>0.2461880519</v>
      </c>
      <c r="Z189" s="334">
        <f t="shared" si="18"/>
        <v>246188.0519</v>
      </c>
      <c r="AA189" s="258">
        <f t="shared" si="19"/>
        <v>0.2461880519</v>
      </c>
      <c r="AB189" s="320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299"/>
      <c r="AM189" s="299"/>
      <c r="AN189" s="299"/>
      <c r="AO189" s="299"/>
      <c r="AP189" s="299"/>
      <c r="AQ189" s="299"/>
      <c r="AR189" s="299"/>
      <c r="AS189" s="299"/>
      <c r="AT189" s="299"/>
      <c r="AU189" s="299"/>
      <c r="AV189" s="299"/>
    </row>
    <row r="190" ht="19.5" customHeight="1">
      <c r="A190" s="276" t="s">
        <v>284</v>
      </c>
      <c r="B190" s="277">
        <v>87.529999</v>
      </c>
      <c r="C190" s="278">
        <v>91.449997</v>
      </c>
      <c r="D190" s="278">
        <v>85.529999</v>
      </c>
      <c r="E190" s="278">
        <v>91.309998</v>
      </c>
      <c r="F190" s="278">
        <v>84.261452</v>
      </c>
      <c r="G190" s="278">
        <v>7.891937E8</v>
      </c>
      <c r="H190" s="283" t="s">
        <v>284</v>
      </c>
      <c r="I190" s="278">
        <v>6.163125</v>
      </c>
      <c r="J190" s="278">
        <v>6.72125</v>
      </c>
      <c r="K190" s="278">
        <v>5.8875</v>
      </c>
      <c r="L190" s="278">
        <v>6.700625</v>
      </c>
      <c r="M190" s="278">
        <v>6.608448</v>
      </c>
      <c r="N190" s="278">
        <v>6.280752E8</v>
      </c>
      <c r="O190" s="278"/>
      <c r="P190" s="254">
        <f t="shared" si="21"/>
        <v>251172.7196</v>
      </c>
      <c r="Q190" s="254"/>
      <c r="R190" s="254"/>
      <c r="S190" s="254"/>
      <c r="T190" s="282"/>
      <c r="U190" s="258"/>
      <c r="V190" s="254"/>
      <c r="W190" s="254"/>
      <c r="X190" s="254">
        <f t="shared" si="16"/>
        <v>251172.7196</v>
      </c>
      <c r="Y190" s="258">
        <f t="shared" si="17"/>
        <v>0.2511727196</v>
      </c>
      <c r="Z190" s="334">
        <f t="shared" si="18"/>
        <v>251172.7196</v>
      </c>
      <c r="AA190" s="258">
        <f t="shared" si="19"/>
        <v>0.2511727196</v>
      </c>
      <c r="AB190" s="320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299"/>
      <c r="AM190" s="299"/>
      <c r="AN190" s="299"/>
      <c r="AO190" s="299"/>
      <c r="AP190" s="299"/>
      <c r="AQ190" s="299"/>
      <c r="AR190" s="299"/>
      <c r="AS190" s="299"/>
      <c r="AT190" s="299"/>
      <c r="AU190" s="299"/>
      <c r="AV190" s="299"/>
    </row>
    <row r="191" ht="19.5" customHeight="1">
      <c r="A191" s="276" t="s">
        <v>285</v>
      </c>
      <c r="B191" s="277">
        <v>91.419998</v>
      </c>
      <c r="C191" s="278">
        <v>94.139999</v>
      </c>
      <c r="D191" s="278">
        <v>90.639999</v>
      </c>
      <c r="E191" s="278">
        <v>93.910004</v>
      </c>
      <c r="F191" s="278">
        <v>86.660728</v>
      </c>
      <c r="G191" s="278">
        <v>5.670129E8</v>
      </c>
      <c r="H191" s="283" t="s">
        <v>285</v>
      </c>
      <c r="I191" s="278">
        <v>6.715625</v>
      </c>
      <c r="J191" s="278">
        <v>7.139375</v>
      </c>
      <c r="K191" s="278">
        <v>6.601875</v>
      </c>
      <c r="L191" s="278">
        <v>7.10625</v>
      </c>
      <c r="M191" s="278">
        <v>7.008492</v>
      </c>
      <c r="N191" s="278">
        <v>3.869664E8</v>
      </c>
      <c r="O191" s="278"/>
      <c r="P191" s="254">
        <f t="shared" si="21"/>
        <v>264512.397</v>
      </c>
      <c r="Q191" s="254"/>
      <c r="R191" s="254"/>
      <c r="S191" s="254"/>
      <c r="T191" s="282"/>
      <c r="U191" s="258"/>
      <c r="V191" s="254"/>
      <c r="W191" s="254"/>
      <c r="X191" s="254">
        <f t="shared" si="16"/>
        <v>264512.397</v>
      </c>
      <c r="Y191" s="258">
        <f t="shared" si="17"/>
        <v>0.264512397</v>
      </c>
      <c r="Z191" s="334">
        <f t="shared" si="18"/>
        <v>264512.397</v>
      </c>
      <c r="AA191" s="258">
        <f t="shared" si="19"/>
        <v>0.264512397</v>
      </c>
      <c r="AB191" s="320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  <c r="AU191" s="299"/>
      <c r="AV191" s="299"/>
    </row>
    <row r="192" ht="19.5" customHeight="1">
      <c r="A192" s="276" t="s">
        <v>286</v>
      </c>
      <c r="B192" s="277">
        <v>94.239998</v>
      </c>
      <c r="C192" s="278">
        <v>97.510002</v>
      </c>
      <c r="D192" s="278">
        <v>93.629997</v>
      </c>
      <c r="E192" s="278">
        <v>95.019997</v>
      </c>
      <c r="F192" s="278">
        <v>87.920654</v>
      </c>
      <c r="G192" s="278">
        <v>6.615304E8</v>
      </c>
      <c r="H192" s="283" t="s">
        <v>286</v>
      </c>
      <c r="I192" s="278">
        <v>7.150625</v>
      </c>
      <c r="J192" s="278">
        <v>7.64625</v>
      </c>
      <c r="K192" s="278">
        <v>7.05625</v>
      </c>
      <c r="L192" s="278">
        <v>7.255</v>
      </c>
      <c r="M192" s="278">
        <v>7.166822</v>
      </c>
      <c r="N192" s="278">
        <v>4.590912E8</v>
      </c>
      <c r="O192" s="278"/>
      <c r="P192" s="254">
        <f t="shared" si="21"/>
        <v>271571.3652</v>
      </c>
      <c r="Q192" s="254"/>
      <c r="R192" s="254"/>
      <c r="S192" s="254"/>
      <c r="T192" s="282"/>
      <c r="U192" s="258"/>
      <c r="V192" s="254"/>
      <c r="W192" s="254"/>
      <c r="X192" s="254">
        <f t="shared" si="16"/>
        <v>271571.3652</v>
      </c>
      <c r="Y192" s="258">
        <f t="shared" si="17"/>
        <v>0.2715713652</v>
      </c>
      <c r="Z192" s="334">
        <f t="shared" si="18"/>
        <v>271571.3652</v>
      </c>
      <c r="AA192" s="258">
        <f t="shared" si="19"/>
        <v>0.2715713652</v>
      </c>
      <c r="AB192" s="320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299"/>
      <c r="AM192" s="299"/>
      <c r="AN192" s="299"/>
      <c r="AO192" s="299"/>
      <c r="AP192" s="299"/>
      <c r="AQ192" s="299"/>
      <c r="AR192" s="299"/>
      <c r="AS192" s="299"/>
      <c r="AT192" s="299"/>
      <c r="AU192" s="299"/>
      <c r="AV192" s="299"/>
    </row>
    <row r="193" ht="19.5" customHeight="1">
      <c r="A193" s="276" t="s">
        <v>287</v>
      </c>
      <c r="B193" s="277">
        <v>94.82</v>
      </c>
      <c r="C193" s="278">
        <v>99.910004</v>
      </c>
      <c r="D193" s="278">
        <v>93.889999</v>
      </c>
      <c r="E193" s="278">
        <v>99.779999</v>
      </c>
      <c r="F193" s="278">
        <v>92.324989</v>
      </c>
      <c r="G193" s="278">
        <v>6.459047E8</v>
      </c>
      <c r="H193" s="283" t="s">
        <v>287</v>
      </c>
      <c r="I193" s="278">
        <v>7.2275</v>
      </c>
      <c r="J193" s="278">
        <v>7.991875</v>
      </c>
      <c r="K193" s="278">
        <v>7.080625</v>
      </c>
      <c r="L193" s="278">
        <v>7.99125</v>
      </c>
      <c r="M193" s="278">
        <v>7.894124</v>
      </c>
      <c r="N193" s="278">
        <v>3.72584E8</v>
      </c>
      <c r="O193" s="278"/>
      <c r="P193" s="254">
        <f t="shared" si="21"/>
        <v>270658.8276</v>
      </c>
      <c r="Q193" s="254"/>
      <c r="R193" s="254"/>
      <c r="S193" s="254"/>
      <c r="T193" s="282"/>
      <c r="U193" s="258"/>
      <c r="V193" s="254"/>
      <c r="W193" s="254"/>
      <c r="X193" s="254">
        <f t="shared" si="16"/>
        <v>270658.8276</v>
      </c>
      <c r="Y193" s="258">
        <f t="shared" si="17"/>
        <v>0.2706588276</v>
      </c>
      <c r="Z193" s="334">
        <f t="shared" si="18"/>
        <v>270658.8276</v>
      </c>
      <c r="AA193" s="258">
        <f t="shared" si="19"/>
        <v>0.2706588276</v>
      </c>
      <c r="AB193" s="320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299"/>
      <c r="AM193" s="299"/>
      <c r="AN193" s="299"/>
      <c r="AO193" s="299"/>
      <c r="AP193" s="299"/>
      <c r="AQ193" s="299"/>
      <c r="AR193" s="299"/>
      <c r="AS193" s="299"/>
      <c r="AT193" s="299"/>
      <c r="AU193" s="299"/>
      <c r="AV193" s="299"/>
    </row>
    <row r="194" ht="19.5" customHeight="1">
      <c r="A194" s="276" t="s">
        <v>288</v>
      </c>
      <c r="B194" s="277">
        <v>100.019997</v>
      </c>
      <c r="C194" s="278">
        <v>100.559998</v>
      </c>
      <c r="D194" s="278">
        <v>97.699997</v>
      </c>
      <c r="E194" s="278">
        <v>98.790001</v>
      </c>
      <c r="F194" s="278">
        <v>91.408981</v>
      </c>
      <c r="G194" s="278">
        <v>7.559587E8</v>
      </c>
      <c r="H194" s="283" t="s">
        <v>288</v>
      </c>
      <c r="I194" s="278">
        <v>8.030625</v>
      </c>
      <c r="J194" s="278">
        <v>8.130625</v>
      </c>
      <c r="K194" s="278">
        <v>7.683125</v>
      </c>
      <c r="L194" s="278">
        <v>7.8575</v>
      </c>
      <c r="M194" s="278">
        <v>7.762</v>
      </c>
      <c r="N194" s="278">
        <v>5.165328E8</v>
      </c>
      <c r="O194" s="278"/>
      <c r="P194" s="254">
        <f t="shared" si="21"/>
        <v>279975.3285</v>
      </c>
      <c r="Q194" s="254"/>
      <c r="R194" s="254"/>
      <c r="S194" s="254"/>
      <c r="T194" s="282"/>
      <c r="U194" s="258"/>
      <c r="V194" s="254"/>
      <c r="W194" s="254"/>
      <c r="X194" s="254">
        <f t="shared" si="16"/>
        <v>279975.3285</v>
      </c>
      <c r="Y194" s="258">
        <f t="shared" si="17"/>
        <v>0.2799753285</v>
      </c>
      <c r="Z194" s="334">
        <f t="shared" si="18"/>
        <v>279975.3285</v>
      </c>
      <c r="AA194" s="258">
        <f t="shared" si="19"/>
        <v>0.2799753285</v>
      </c>
      <c r="AB194" s="320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299"/>
      <c r="AM194" s="299"/>
      <c r="AN194" s="299"/>
      <c r="AO194" s="299"/>
      <c r="AP194" s="299"/>
      <c r="AQ194" s="299"/>
      <c r="AR194" s="299"/>
      <c r="AS194" s="299"/>
      <c r="AT194" s="299"/>
      <c r="AU194" s="299"/>
      <c r="AV194" s="299"/>
    </row>
    <row r="195" ht="19.5" customHeight="1">
      <c r="A195" s="276" t="s">
        <v>289</v>
      </c>
      <c r="B195" s="277">
        <v>98.510002</v>
      </c>
      <c r="C195" s="278">
        <v>101.75</v>
      </c>
      <c r="D195" s="278">
        <v>90.239998</v>
      </c>
      <c r="E195" s="278">
        <v>101.400002</v>
      </c>
      <c r="F195" s="278">
        <v>94.047188</v>
      </c>
      <c r="G195" s="278">
        <v>1.2850375E9</v>
      </c>
      <c r="H195" s="283" t="s">
        <v>289</v>
      </c>
      <c r="I195" s="278">
        <v>7.8125</v>
      </c>
      <c r="J195" s="278">
        <v>8.284375</v>
      </c>
      <c r="K195" s="278">
        <v>6.528125</v>
      </c>
      <c r="L195" s="278">
        <v>8.22875</v>
      </c>
      <c r="M195" s="278">
        <v>8.128737</v>
      </c>
      <c r="N195" s="278">
        <v>1.031152E9</v>
      </c>
      <c r="O195" s="278"/>
      <c r="P195" s="254">
        <f t="shared" si="21"/>
        <v>256930.814</v>
      </c>
      <c r="Q195" s="254"/>
      <c r="R195" s="254"/>
      <c r="S195" s="254"/>
      <c r="T195" s="282"/>
      <c r="U195" s="258"/>
      <c r="V195" s="254"/>
      <c r="W195" s="254"/>
      <c r="X195" s="254">
        <f t="shared" si="16"/>
        <v>256930.814</v>
      </c>
      <c r="Y195" s="258">
        <f t="shared" si="17"/>
        <v>0.256930814</v>
      </c>
      <c r="Z195" s="334">
        <f t="shared" si="18"/>
        <v>256930.814</v>
      </c>
      <c r="AA195" s="258">
        <f t="shared" si="19"/>
        <v>0.256930814</v>
      </c>
      <c r="AB195" s="320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299"/>
      <c r="AM195" s="299"/>
      <c r="AN195" s="299"/>
      <c r="AO195" s="299"/>
      <c r="AP195" s="299"/>
      <c r="AQ195" s="299"/>
      <c r="AR195" s="299"/>
      <c r="AS195" s="299"/>
      <c r="AT195" s="299"/>
      <c r="AU195" s="299"/>
      <c r="AV195" s="299"/>
    </row>
    <row r="196" ht="19.5" customHeight="1">
      <c r="A196" s="276" t="s">
        <v>290</v>
      </c>
      <c r="B196" s="277">
        <v>101.580002</v>
      </c>
      <c r="C196" s="278">
        <v>106.25</v>
      </c>
      <c r="D196" s="278">
        <v>100.669998</v>
      </c>
      <c r="E196" s="278">
        <v>106.010002</v>
      </c>
      <c r="F196" s="278">
        <v>98.322922</v>
      </c>
      <c r="G196" s="278">
        <v>4.349901E8</v>
      </c>
      <c r="H196" s="283" t="s">
        <v>290</v>
      </c>
      <c r="I196" s="278">
        <v>8.245</v>
      </c>
      <c r="J196" s="278">
        <v>9.02625</v>
      </c>
      <c r="K196" s="278">
        <v>8.11</v>
      </c>
      <c r="L196" s="278">
        <v>8.985</v>
      </c>
      <c r="M196" s="278">
        <v>8.875795</v>
      </c>
      <c r="N196" s="278">
        <v>3.266832E8</v>
      </c>
      <c r="O196" s="278"/>
      <c r="P196" s="254">
        <f t="shared" si="21"/>
        <v>284960.3846</v>
      </c>
      <c r="Q196" s="254"/>
      <c r="R196" s="254"/>
      <c r="S196" s="254"/>
      <c r="T196" s="282"/>
      <c r="U196" s="258"/>
      <c r="V196" s="254"/>
      <c r="W196" s="254"/>
      <c r="X196" s="254">
        <f t="shared" si="16"/>
        <v>284960.3846</v>
      </c>
      <c r="Y196" s="258">
        <f t="shared" si="17"/>
        <v>0.2849603846</v>
      </c>
      <c r="Z196" s="334">
        <f t="shared" si="18"/>
        <v>284960.3846</v>
      </c>
      <c r="AA196" s="258">
        <f t="shared" si="19"/>
        <v>0.2849603846</v>
      </c>
      <c r="AB196" s="320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299"/>
      <c r="AM196" s="299"/>
      <c r="AN196" s="299"/>
      <c r="AO196" s="299"/>
      <c r="AP196" s="299"/>
      <c r="AQ196" s="299"/>
      <c r="AR196" s="299"/>
      <c r="AS196" s="299"/>
      <c r="AT196" s="299"/>
      <c r="AU196" s="299"/>
      <c r="AV196" s="299"/>
    </row>
    <row r="197" ht="19.5" customHeight="1">
      <c r="A197" s="276" t="s">
        <v>291</v>
      </c>
      <c r="B197" s="337">
        <v>105.720001</v>
      </c>
      <c r="C197" s="338">
        <v>105.919998</v>
      </c>
      <c r="D197" s="338">
        <v>99.919998</v>
      </c>
      <c r="E197" s="338">
        <v>103.25</v>
      </c>
      <c r="F197" s="338">
        <v>95.763062</v>
      </c>
      <c r="G197" s="338">
        <v>8.157022E8</v>
      </c>
      <c r="H197" s="340" t="s">
        <v>291</v>
      </c>
      <c r="I197" s="338">
        <v>8.93625</v>
      </c>
      <c r="J197" s="338">
        <v>8.96875</v>
      </c>
      <c r="K197" s="338">
        <v>7.96875</v>
      </c>
      <c r="L197" s="338">
        <v>8.54625</v>
      </c>
      <c r="M197" s="338">
        <v>8.44238</v>
      </c>
      <c r="N197" s="338">
        <v>4.611296E8</v>
      </c>
      <c r="O197" s="338"/>
      <c r="P197" s="254">
        <f t="shared" si="21"/>
        <v>281170.7389</v>
      </c>
      <c r="Q197" s="254"/>
      <c r="R197" s="254"/>
      <c r="S197" s="254"/>
      <c r="T197" s="339">
        <f>(P197-P185)/P185</f>
        <v>0.1022272707</v>
      </c>
      <c r="U197" s="258"/>
      <c r="V197" s="254"/>
      <c r="W197" s="254"/>
      <c r="X197" s="254">
        <f t="shared" si="16"/>
        <v>281170.7389</v>
      </c>
      <c r="Y197" s="258">
        <f t="shared" si="17"/>
        <v>0.2811707389</v>
      </c>
      <c r="Z197" s="334">
        <f t="shared" si="18"/>
        <v>281170.7389</v>
      </c>
      <c r="AA197" s="258">
        <f t="shared" si="19"/>
        <v>0.2811707389</v>
      </c>
      <c r="AB197" s="320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299"/>
      <c r="AM197" s="299"/>
      <c r="AN197" s="299"/>
      <c r="AO197" s="299"/>
      <c r="AP197" s="299"/>
      <c r="AQ197" s="299"/>
      <c r="AR197" s="299"/>
      <c r="AS197" s="299"/>
      <c r="AT197" s="299"/>
      <c r="AU197" s="299"/>
      <c r="AV197" s="299"/>
    </row>
    <row r="198" ht="19.5" customHeight="1">
      <c r="A198" s="276" t="s">
        <v>292</v>
      </c>
      <c r="B198" s="277">
        <v>103.760002</v>
      </c>
      <c r="C198" s="278">
        <v>104.580002</v>
      </c>
      <c r="D198" s="278">
        <v>99.360001</v>
      </c>
      <c r="E198" s="278">
        <v>101.099998</v>
      </c>
      <c r="F198" s="278">
        <v>94.118324</v>
      </c>
      <c r="G198" s="278">
        <v>8.262916E8</v>
      </c>
      <c r="H198" s="283" t="s">
        <v>292</v>
      </c>
      <c r="I198" s="278">
        <v>8.63125</v>
      </c>
      <c r="J198" s="278">
        <v>8.75125</v>
      </c>
      <c r="K198" s="278">
        <v>7.908125</v>
      </c>
      <c r="L198" s="278">
        <v>8.174375</v>
      </c>
      <c r="M198" s="278">
        <v>8.079652</v>
      </c>
      <c r="N198" s="278">
        <v>5.83728E8</v>
      </c>
      <c r="O198" s="278"/>
      <c r="P198" s="254">
        <f t="shared" si="21"/>
        <v>277928.2639</v>
      </c>
      <c r="Q198" s="254"/>
      <c r="R198" s="254"/>
      <c r="S198" s="254"/>
      <c r="T198" s="282"/>
      <c r="U198" s="258"/>
      <c r="V198" s="254"/>
      <c r="W198" s="254"/>
      <c r="X198" s="254">
        <f t="shared" si="16"/>
        <v>277928.2639</v>
      </c>
      <c r="Y198" s="258">
        <f t="shared" si="17"/>
        <v>0.2779282639</v>
      </c>
      <c r="Z198" s="334">
        <f t="shared" si="18"/>
        <v>277928.2639</v>
      </c>
      <c r="AA198" s="258">
        <f t="shared" si="19"/>
        <v>0.2779282639</v>
      </c>
      <c r="AB198" s="320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299"/>
      <c r="AM198" s="299"/>
      <c r="AN198" s="299"/>
      <c r="AO198" s="299"/>
      <c r="AP198" s="299"/>
      <c r="AQ198" s="299"/>
      <c r="AR198" s="299"/>
      <c r="AS198" s="299"/>
      <c r="AT198" s="299"/>
      <c r="AU198" s="299"/>
      <c r="AV198" s="299"/>
    </row>
    <row r="199" ht="19.5" customHeight="1">
      <c r="A199" s="276" t="s">
        <v>293</v>
      </c>
      <c r="B199" s="277">
        <v>101.330002</v>
      </c>
      <c r="C199" s="278">
        <v>108.940002</v>
      </c>
      <c r="D199" s="278">
        <v>99.75</v>
      </c>
      <c r="E199" s="278">
        <v>108.400002</v>
      </c>
      <c r="F199" s="278">
        <v>100.91423</v>
      </c>
      <c r="G199" s="278">
        <v>4.724565E8</v>
      </c>
      <c r="H199" s="283" t="s">
        <v>293</v>
      </c>
      <c r="I199" s="278">
        <v>8.204375</v>
      </c>
      <c r="J199" s="278">
        <v>9.47</v>
      </c>
      <c r="K199" s="278">
        <v>7.955625</v>
      </c>
      <c r="L199" s="278">
        <v>9.37875</v>
      </c>
      <c r="M199" s="278">
        <v>9.270071</v>
      </c>
      <c r="N199" s="278">
        <v>3.683216E8</v>
      </c>
      <c r="O199" s="278"/>
      <c r="P199" s="254">
        <f t="shared" si="21"/>
        <v>277352.4964</v>
      </c>
      <c r="Q199" s="254"/>
      <c r="R199" s="254"/>
      <c r="S199" s="254"/>
      <c r="T199" s="282"/>
      <c r="U199" s="258"/>
      <c r="V199" s="254"/>
      <c r="W199" s="254"/>
      <c r="X199" s="254">
        <f t="shared" si="16"/>
        <v>277352.4964</v>
      </c>
      <c r="Y199" s="258">
        <f t="shared" si="17"/>
        <v>0.2773524964</v>
      </c>
      <c r="Z199" s="334">
        <f t="shared" si="18"/>
        <v>277352.4964</v>
      </c>
      <c r="AA199" s="258">
        <f t="shared" si="19"/>
        <v>0.2773524964</v>
      </c>
      <c r="AB199" s="320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299"/>
      <c r="AM199" s="299"/>
      <c r="AN199" s="299"/>
      <c r="AO199" s="299"/>
      <c r="AP199" s="299"/>
      <c r="AQ199" s="299"/>
      <c r="AR199" s="299"/>
      <c r="AS199" s="299"/>
      <c r="AT199" s="299"/>
      <c r="AU199" s="299"/>
      <c r="AV199" s="299"/>
    </row>
    <row r="200" ht="19.5" customHeight="1">
      <c r="A200" s="276" t="s">
        <v>294</v>
      </c>
      <c r="B200" s="277">
        <v>108.610001</v>
      </c>
      <c r="C200" s="278">
        <v>109.419998</v>
      </c>
      <c r="D200" s="278">
        <v>104.239998</v>
      </c>
      <c r="E200" s="278">
        <v>105.599998</v>
      </c>
      <c r="F200" s="278">
        <v>98.307579</v>
      </c>
      <c r="G200" s="278">
        <v>6.336356E8</v>
      </c>
      <c r="H200" s="283" t="s">
        <v>294</v>
      </c>
      <c r="I200" s="278">
        <v>9.410625</v>
      </c>
      <c r="J200" s="278">
        <v>9.5525</v>
      </c>
      <c r="K200" s="278">
        <v>8.685625</v>
      </c>
      <c r="L200" s="278">
        <v>8.909375</v>
      </c>
      <c r="M200" s="278">
        <v>8.806135</v>
      </c>
      <c r="N200" s="278">
        <v>4.663744E8</v>
      </c>
      <c r="O200" s="278"/>
      <c r="P200" s="254">
        <f t="shared" si="21"/>
        <v>288170.1621</v>
      </c>
      <c r="Q200" s="254"/>
      <c r="R200" s="254"/>
      <c r="S200" s="254"/>
      <c r="T200" s="282"/>
      <c r="U200" s="258"/>
      <c r="V200" s="254"/>
      <c r="W200" s="254"/>
      <c r="X200" s="254">
        <f t="shared" si="16"/>
        <v>288170.1621</v>
      </c>
      <c r="Y200" s="258">
        <f t="shared" si="17"/>
        <v>0.2881701621</v>
      </c>
      <c r="Z200" s="334">
        <f t="shared" si="18"/>
        <v>288170.1621</v>
      </c>
      <c r="AA200" s="258">
        <f t="shared" si="19"/>
        <v>0.2881701621</v>
      </c>
      <c r="AB200" s="320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299"/>
      <c r="AM200" s="299"/>
      <c r="AN200" s="299"/>
      <c r="AO200" s="299"/>
      <c r="AP200" s="299"/>
      <c r="AQ200" s="299"/>
      <c r="AR200" s="299"/>
      <c r="AS200" s="299"/>
      <c r="AT200" s="299"/>
      <c r="AU200" s="299"/>
      <c r="AV200" s="299"/>
    </row>
    <row r="201" ht="19.5" customHeight="1">
      <c r="A201" s="276" t="s">
        <v>295</v>
      </c>
      <c r="B201" s="277">
        <v>105.599998</v>
      </c>
      <c r="C201" s="278">
        <v>111.160004</v>
      </c>
      <c r="D201" s="278">
        <v>104.339996</v>
      </c>
      <c r="E201" s="278">
        <v>107.629997</v>
      </c>
      <c r="F201" s="278">
        <v>100.427818</v>
      </c>
      <c r="G201" s="278">
        <v>5.686993E8</v>
      </c>
      <c r="H201" s="283" t="s">
        <v>295</v>
      </c>
      <c r="I201" s="278">
        <v>8.90625</v>
      </c>
      <c r="J201" s="278">
        <v>9.8525</v>
      </c>
      <c r="K201" s="278">
        <v>8.6975</v>
      </c>
      <c r="L201" s="278">
        <v>9.22875</v>
      </c>
      <c r="M201" s="278">
        <v>9.126643</v>
      </c>
      <c r="N201" s="278">
        <v>4.135088E8</v>
      </c>
      <c r="O201" s="278"/>
      <c r="P201" s="254">
        <f t="shared" si="21"/>
        <v>286779.9387</v>
      </c>
      <c r="Q201" s="254"/>
      <c r="R201" s="254"/>
      <c r="S201" s="254"/>
      <c r="T201" s="282"/>
      <c r="U201" s="258"/>
      <c r="V201" s="254"/>
      <c r="W201" s="254"/>
      <c r="X201" s="254">
        <f t="shared" si="16"/>
        <v>286779.9387</v>
      </c>
      <c r="Y201" s="258">
        <f t="shared" si="17"/>
        <v>0.2867799387</v>
      </c>
      <c r="Z201" s="334">
        <f t="shared" si="18"/>
        <v>286779.9387</v>
      </c>
      <c r="AA201" s="258">
        <f t="shared" si="19"/>
        <v>0.2867799387</v>
      </c>
      <c r="AB201" s="320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299"/>
      <c r="AM201" s="299"/>
      <c r="AN201" s="299"/>
      <c r="AO201" s="299"/>
      <c r="AP201" s="299"/>
      <c r="AQ201" s="299"/>
      <c r="AR201" s="299"/>
      <c r="AS201" s="299"/>
      <c r="AT201" s="299"/>
      <c r="AU201" s="299"/>
      <c r="AV201" s="299"/>
    </row>
    <row r="202" ht="19.5" customHeight="1">
      <c r="A202" s="276" t="s">
        <v>296</v>
      </c>
      <c r="B202" s="277">
        <v>108.050003</v>
      </c>
      <c r="C202" s="278">
        <v>111.080002</v>
      </c>
      <c r="D202" s="278">
        <v>106.0</v>
      </c>
      <c r="E202" s="278">
        <v>110.050003</v>
      </c>
      <c r="F202" s="278">
        <v>102.685875</v>
      </c>
      <c r="G202" s="278">
        <v>5.182335E8</v>
      </c>
      <c r="H202" s="283" t="s">
        <v>296</v>
      </c>
      <c r="I202" s="278">
        <v>9.304375</v>
      </c>
      <c r="J202" s="278">
        <v>9.81125</v>
      </c>
      <c r="K202" s="278">
        <v>8.948125</v>
      </c>
      <c r="L202" s="278">
        <v>9.6375</v>
      </c>
      <c r="M202" s="278">
        <v>9.530869</v>
      </c>
      <c r="N202" s="278">
        <v>3.268368E8</v>
      </c>
      <c r="O202" s="278"/>
      <c r="P202" s="254">
        <f t="shared" si="21"/>
        <v>289675.8162</v>
      </c>
      <c r="Q202" s="254"/>
      <c r="R202" s="254"/>
      <c r="S202" s="254"/>
      <c r="T202" s="282"/>
      <c r="U202" s="258"/>
      <c r="V202" s="254"/>
      <c r="W202" s="254"/>
      <c r="X202" s="254">
        <f t="shared" si="16"/>
        <v>289675.8162</v>
      </c>
      <c r="Y202" s="258">
        <f t="shared" si="17"/>
        <v>0.2896758162</v>
      </c>
      <c r="Z202" s="334">
        <f t="shared" si="18"/>
        <v>289675.8162</v>
      </c>
      <c r="AA202" s="258">
        <f t="shared" si="19"/>
        <v>0.2896758162</v>
      </c>
      <c r="AB202" s="320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299"/>
      <c r="AT202" s="299"/>
      <c r="AU202" s="299"/>
      <c r="AV202" s="299"/>
    </row>
    <row r="203" ht="19.5" customHeight="1">
      <c r="A203" s="276" t="s">
        <v>297</v>
      </c>
      <c r="B203" s="277">
        <v>110.639999</v>
      </c>
      <c r="C203" s="278">
        <v>111.129997</v>
      </c>
      <c r="D203" s="278">
        <v>106.639999</v>
      </c>
      <c r="E203" s="278">
        <v>107.07</v>
      </c>
      <c r="F203" s="278">
        <v>99.905289</v>
      </c>
      <c r="G203" s="278">
        <v>5.770306E8</v>
      </c>
      <c r="H203" s="283" t="s">
        <v>297</v>
      </c>
      <c r="I203" s="278">
        <v>9.73125</v>
      </c>
      <c r="J203" s="278">
        <v>9.84875</v>
      </c>
      <c r="K203" s="278">
        <v>9.06625</v>
      </c>
      <c r="L203" s="278">
        <v>9.14375</v>
      </c>
      <c r="M203" s="278">
        <v>9.042585</v>
      </c>
      <c r="N203" s="278">
        <v>3.028272E8</v>
      </c>
      <c r="O203" s="278"/>
      <c r="P203" s="254">
        <f t="shared" si="21"/>
        <v>289758.1329</v>
      </c>
      <c r="Q203" s="254"/>
      <c r="R203" s="254"/>
      <c r="S203" s="254"/>
      <c r="T203" s="282"/>
      <c r="U203" s="258"/>
      <c r="V203" s="254"/>
      <c r="W203" s="254"/>
      <c r="X203" s="254">
        <f t="shared" si="16"/>
        <v>289758.1329</v>
      </c>
      <c r="Y203" s="258">
        <f t="shared" si="17"/>
        <v>0.2897581329</v>
      </c>
      <c r="Z203" s="334">
        <f t="shared" si="18"/>
        <v>289758.1329</v>
      </c>
      <c r="AA203" s="258">
        <f t="shared" si="19"/>
        <v>0.2897581329</v>
      </c>
      <c r="AB203" s="320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299"/>
      <c r="AT203" s="299"/>
      <c r="AU203" s="299"/>
      <c r="AV203" s="299"/>
    </row>
    <row r="204" ht="19.5" customHeight="1">
      <c r="A204" s="276" t="s">
        <v>298</v>
      </c>
      <c r="B204" s="277">
        <v>108.129997</v>
      </c>
      <c r="C204" s="278">
        <v>114.389999</v>
      </c>
      <c r="D204" s="278">
        <v>105.830002</v>
      </c>
      <c r="E204" s="278">
        <v>111.949997</v>
      </c>
      <c r="F204" s="278">
        <v>104.698997</v>
      </c>
      <c r="G204" s="278">
        <v>6.448857E8</v>
      </c>
      <c r="H204" s="283" t="s">
        <v>298</v>
      </c>
      <c r="I204" s="278">
        <v>9.32125</v>
      </c>
      <c r="J204" s="278">
        <v>10.4075</v>
      </c>
      <c r="K204" s="278">
        <v>8.9225</v>
      </c>
      <c r="L204" s="278">
        <v>9.95875</v>
      </c>
      <c r="M204" s="278">
        <v>9.848567</v>
      </c>
      <c r="N204" s="278">
        <v>3.287216E8</v>
      </c>
      <c r="O204" s="278"/>
      <c r="P204" s="254">
        <f t="shared" si="21"/>
        <v>285890.5733</v>
      </c>
      <c r="Q204" s="254"/>
      <c r="R204" s="254"/>
      <c r="S204" s="254"/>
      <c r="T204" s="282"/>
      <c r="U204" s="258"/>
      <c r="V204" s="254"/>
      <c r="W204" s="254"/>
      <c r="X204" s="254">
        <f t="shared" si="16"/>
        <v>285890.5733</v>
      </c>
      <c r="Y204" s="258">
        <f t="shared" si="17"/>
        <v>0.2858905733</v>
      </c>
      <c r="Z204" s="334">
        <f t="shared" si="18"/>
        <v>285890.5733</v>
      </c>
      <c r="AA204" s="258">
        <f t="shared" si="19"/>
        <v>0.2858905733</v>
      </c>
      <c r="AB204" s="320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299"/>
      <c r="AU204" s="299"/>
      <c r="AV204" s="299"/>
    </row>
    <row r="205" ht="19.5" customHeight="1">
      <c r="A205" s="276" t="s">
        <v>299</v>
      </c>
      <c r="B205" s="277">
        <v>111.970001</v>
      </c>
      <c r="C205" s="278">
        <v>113.0</v>
      </c>
      <c r="D205" s="278">
        <v>84.739998</v>
      </c>
      <c r="E205" s="278">
        <v>104.309998</v>
      </c>
      <c r="F205" s="278">
        <v>97.553833</v>
      </c>
      <c r="G205" s="278">
        <v>1.0103048E9</v>
      </c>
      <c r="H205" s="283" t="s">
        <v>299</v>
      </c>
      <c r="I205" s="278">
        <v>9.96125</v>
      </c>
      <c r="J205" s="278">
        <v>10.14125</v>
      </c>
      <c r="K205" s="278">
        <v>6.875</v>
      </c>
      <c r="L205" s="278">
        <v>8.56375</v>
      </c>
      <c r="M205" s="278">
        <v>8.469001</v>
      </c>
      <c r="N205" s="278">
        <v>4.280792E8</v>
      </c>
      <c r="O205" s="278"/>
      <c r="P205" s="254">
        <f t="shared" si="21"/>
        <v>227251.0897</v>
      </c>
      <c r="Q205" s="254"/>
      <c r="R205" s="254"/>
      <c r="S205" s="254"/>
      <c r="T205" s="282"/>
      <c r="U205" s="258"/>
      <c r="V205" s="254"/>
      <c r="W205" s="254"/>
      <c r="X205" s="254">
        <f t="shared" si="16"/>
        <v>227251.0897</v>
      </c>
      <c r="Y205" s="258">
        <f t="shared" si="17"/>
        <v>0.2272510897</v>
      </c>
      <c r="Z205" s="334">
        <f t="shared" si="18"/>
        <v>227251.0897</v>
      </c>
      <c r="AA205" s="258">
        <f t="shared" si="19"/>
        <v>0.2272510897</v>
      </c>
      <c r="AB205" s="320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299"/>
      <c r="AT205" s="299"/>
      <c r="AU205" s="299"/>
      <c r="AV205" s="299"/>
    </row>
    <row r="206" ht="19.5" customHeight="1">
      <c r="A206" s="276" t="s">
        <v>300</v>
      </c>
      <c r="B206" s="277">
        <v>101.709999</v>
      </c>
      <c r="C206" s="278">
        <v>108.730003</v>
      </c>
      <c r="D206" s="278">
        <v>98.75</v>
      </c>
      <c r="E206" s="278">
        <v>101.760002</v>
      </c>
      <c r="F206" s="278">
        <v>95.169006</v>
      </c>
      <c r="G206" s="278">
        <v>8.812015E8</v>
      </c>
      <c r="H206" s="283" t="s">
        <v>300</v>
      </c>
      <c r="I206" s="278">
        <v>8.145</v>
      </c>
      <c r="J206" s="278">
        <v>9.265</v>
      </c>
      <c r="K206" s="278">
        <v>7.66875</v>
      </c>
      <c r="L206" s="278">
        <v>8.13125</v>
      </c>
      <c r="M206" s="278">
        <v>8.041286</v>
      </c>
      <c r="N206" s="278">
        <v>3.535144E8</v>
      </c>
      <c r="O206" s="278"/>
      <c r="P206" s="254">
        <f t="shared" si="21"/>
        <v>263155.6797</v>
      </c>
      <c r="Q206" s="254"/>
      <c r="R206" s="254"/>
      <c r="S206" s="254"/>
      <c r="T206" s="282"/>
      <c r="U206" s="258"/>
      <c r="V206" s="254"/>
      <c r="W206" s="254"/>
      <c r="X206" s="254">
        <f t="shared" si="16"/>
        <v>263155.6797</v>
      </c>
      <c r="Y206" s="258">
        <f t="shared" si="17"/>
        <v>0.2631556797</v>
      </c>
      <c r="Z206" s="334">
        <f t="shared" si="18"/>
        <v>263155.6797</v>
      </c>
      <c r="AA206" s="258">
        <f t="shared" si="19"/>
        <v>0.2631556797</v>
      </c>
      <c r="AB206" s="320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299"/>
      <c r="AT206" s="299"/>
      <c r="AU206" s="299"/>
      <c r="AV206" s="299"/>
    </row>
    <row r="207" ht="19.5" customHeight="1">
      <c r="A207" s="276" t="s">
        <v>301</v>
      </c>
      <c r="B207" s="277">
        <v>101.940002</v>
      </c>
      <c r="C207" s="278">
        <v>114.080002</v>
      </c>
      <c r="D207" s="278">
        <v>100.480003</v>
      </c>
      <c r="E207" s="278">
        <v>113.330002</v>
      </c>
      <c r="F207" s="278">
        <v>106.24749</v>
      </c>
      <c r="G207" s="278">
        <v>7.406272E8</v>
      </c>
      <c r="H207" s="283" t="s">
        <v>301</v>
      </c>
      <c r="I207" s="278">
        <v>8.16125</v>
      </c>
      <c r="J207" s="278">
        <v>10.19875</v>
      </c>
      <c r="K207" s="278">
        <v>7.93375</v>
      </c>
      <c r="L207" s="278">
        <v>10.0675</v>
      </c>
      <c r="M207" s="278">
        <v>9.956113</v>
      </c>
      <c r="N207" s="278">
        <v>3.188688E8</v>
      </c>
      <c r="O207" s="278"/>
      <c r="P207" s="254">
        <f t="shared" si="21"/>
        <v>266099.2421</v>
      </c>
      <c r="Q207" s="254"/>
      <c r="R207" s="254"/>
      <c r="S207" s="254"/>
      <c r="T207" s="282"/>
      <c r="U207" s="258"/>
      <c r="V207" s="254"/>
      <c r="W207" s="254"/>
      <c r="X207" s="254">
        <f t="shared" si="16"/>
        <v>266099.2421</v>
      </c>
      <c r="Y207" s="258">
        <f t="shared" si="17"/>
        <v>0.2660992421</v>
      </c>
      <c r="Z207" s="334">
        <f t="shared" si="18"/>
        <v>266099.2421</v>
      </c>
      <c r="AA207" s="258">
        <f t="shared" si="19"/>
        <v>0.2660992421</v>
      </c>
      <c r="AB207" s="320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299"/>
      <c r="AM207" s="299"/>
      <c r="AN207" s="299"/>
      <c r="AO207" s="299"/>
      <c r="AP207" s="299"/>
      <c r="AQ207" s="299"/>
      <c r="AR207" s="299"/>
      <c r="AS207" s="299"/>
      <c r="AT207" s="299"/>
      <c r="AU207" s="299"/>
      <c r="AV207" s="299"/>
    </row>
    <row r="208" ht="19.5" customHeight="1">
      <c r="A208" s="276" t="s">
        <v>302</v>
      </c>
      <c r="B208" s="277">
        <v>113.629997</v>
      </c>
      <c r="C208" s="278">
        <v>115.470001</v>
      </c>
      <c r="D208" s="278">
        <v>109.480003</v>
      </c>
      <c r="E208" s="278">
        <v>114.019997</v>
      </c>
      <c r="F208" s="278">
        <v>106.894386</v>
      </c>
      <c r="G208" s="278">
        <v>5.434133E8</v>
      </c>
      <c r="H208" s="283" t="s">
        <v>302</v>
      </c>
      <c r="I208" s="278">
        <v>10.12125</v>
      </c>
      <c r="J208" s="278">
        <v>10.4425</v>
      </c>
      <c r="K208" s="278">
        <v>9.38375</v>
      </c>
      <c r="L208" s="278">
        <v>10.16375</v>
      </c>
      <c r="M208" s="278">
        <v>10.051297</v>
      </c>
      <c r="N208" s="278">
        <v>1.950984E8</v>
      </c>
      <c r="O208" s="278"/>
      <c r="P208" s="254">
        <f t="shared" si="21"/>
        <v>288267.1008</v>
      </c>
      <c r="Q208" s="254"/>
      <c r="R208" s="254"/>
      <c r="S208" s="254"/>
      <c r="T208" s="282"/>
      <c r="U208" s="258"/>
      <c r="V208" s="254"/>
      <c r="W208" s="254"/>
      <c r="X208" s="254">
        <f t="shared" si="16"/>
        <v>288267.1008</v>
      </c>
      <c r="Y208" s="258">
        <f t="shared" si="17"/>
        <v>0.2882671008</v>
      </c>
      <c r="Z208" s="334">
        <f t="shared" si="18"/>
        <v>288267.1008</v>
      </c>
      <c r="AA208" s="258">
        <f t="shared" si="19"/>
        <v>0.2882671008</v>
      </c>
      <c r="AB208" s="320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299"/>
      <c r="AM208" s="299"/>
      <c r="AN208" s="299"/>
      <c r="AO208" s="299"/>
      <c r="AP208" s="299"/>
      <c r="AQ208" s="299"/>
      <c r="AR208" s="299"/>
      <c r="AS208" s="299"/>
      <c r="AT208" s="299"/>
      <c r="AU208" s="299"/>
      <c r="AV208" s="299"/>
    </row>
    <row r="209" ht="19.5" customHeight="1">
      <c r="A209" s="276" t="s">
        <v>303</v>
      </c>
      <c r="B209" s="337">
        <v>114.480003</v>
      </c>
      <c r="C209" s="338">
        <v>115.75</v>
      </c>
      <c r="D209" s="338">
        <v>109.379997</v>
      </c>
      <c r="E209" s="338">
        <v>111.860001</v>
      </c>
      <c r="F209" s="338">
        <v>104.86937</v>
      </c>
      <c r="G209" s="338">
        <v>7.574975E8</v>
      </c>
      <c r="H209" s="340" t="s">
        <v>303</v>
      </c>
      <c r="I209" s="338">
        <v>10.24125</v>
      </c>
      <c r="J209" s="338">
        <v>10.47125</v>
      </c>
      <c r="K209" s="338">
        <v>9.33</v>
      </c>
      <c r="L209" s="338">
        <v>9.795</v>
      </c>
      <c r="M209" s="338">
        <v>9.686628</v>
      </c>
      <c r="N209" s="338">
        <v>2.490936E8</v>
      </c>
      <c r="O209" s="338"/>
      <c r="P209" s="254">
        <f t="shared" si="21"/>
        <v>286337.1126</v>
      </c>
      <c r="Q209" s="254"/>
      <c r="R209" s="254"/>
      <c r="S209" s="254"/>
      <c r="T209" s="339">
        <f>(P209-P197)/P197</f>
        <v>0.01837450676</v>
      </c>
      <c r="U209" s="258"/>
      <c r="V209" s="254"/>
      <c r="W209" s="254"/>
      <c r="X209" s="254">
        <f t="shared" si="16"/>
        <v>286337.1126</v>
      </c>
      <c r="Y209" s="258">
        <f t="shared" si="17"/>
        <v>0.2863371126</v>
      </c>
      <c r="Z209" s="334">
        <f t="shared" si="18"/>
        <v>286337.1126</v>
      </c>
      <c r="AA209" s="258">
        <f t="shared" si="19"/>
        <v>0.2863371126</v>
      </c>
      <c r="AB209" s="320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299"/>
      <c r="AM209" s="299"/>
      <c r="AN209" s="299"/>
      <c r="AO209" s="299"/>
      <c r="AP209" s="299"/>
      <c r="AQ209" s="299"/>
      <c r="AR209" s="299"/>
      <c r="AS209" s="299"/>
      <c r="AT209" s="299"/>
      <c r="AU209" s="299"/>
      <c r="AV209" s="299"/>
    </row>
    <row r="210" ht="19.5" customHeight="1">
      <c r="A210" s="276" t="s">
        <v>304</v>
      </c>
      <c r="B210" s="277">
        <v>109.449997</v>
      </c>
      <c r="C210" s="278">
        <v>110.18</v>
      </c>
      <c r="D210" s="278">
        <v>97.25</v>
      </c>
      <c r="E210" s="278">
        <v>104.129997</v>
      </c>
      <c r="F210" s="278">
        <v>97.920593</v>
      </c>
      <c r="G210" s="278">
        <v>1.0773082E9</v>
      </c>
      <c r="H210" s="283" t="s">
        <v>304</v>
      </c>
      <c r="I210" s="278">
        <v>9.3575</v>
      </c>
      <c r="J210" s="278">
        <v>9.4925</v>
      </c>
      <c r="K210" s="278">
        <v>7.35</v>
      </c>
      <c r="L210" s="278">
        <v>8.415</v>
      </c>
      <c r="M210" s="278">
        <v>8.32685</v>
      </c>
      <c r="N210" s="278">
        <v>3.941464E8</v>
      </c>
      <c r="O210" s="278"/>
      <c r="P210" s="254">
        <f t="shared" si="21"/>
        <v>252916.3006</v>
      </c>
      <c r="Q210" s="254"/>
      <c r="R210" s="254"/>
      <c r="S210" s="254"/>
      <c r="T210" s="282"/>
      <c r="U210" s="258"/>
      <c r="V210" s="254"/>
      <c r="W210" s="254"/>
      <c r="X210" s="254">
        <f t="shared" si="16"/>
        <v>252916.3006</v>
      </c>
      <c r="Y210" s="258">
        <f t="shared" si="17"/>
        <v>0.2529163006</v>
      </c>
      <c r="Z210" s="334">
        <f t="shared" si="18"/>
        <v>252916.3006</v>
      </c>
      <c r="AA210" s="258">
        <f t="shared" si="19"/>
        <v>0.2529163006</v>
      </c>
      <c r="AB210" s="320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299"/>
      <c r="AM210" s="299"/>
      <c r="AN210" s="299"/>
      <c r="AO210" s="299"/>
      <c r="AP210" s="299"/>
      <c r="AQ210" s="299"/>
      <c r="AR210" s="299"/>
      <c r="AS210" s="299"/>
      <c r="AT210" s="299"/>
      <c r="AU210" s="299"/>
      <c r="AV210" s="299"/>
    </row>
    <row r="211" ht="19.5" customHeight="1">
      <c r="A211" s="276" t="s">
        <v>305</v>
      </c>
      <c r="B211" s="277">
        <v>103.629997</v>
      </c>
      <c r="C211" s="278">
        <v>104.800003</v>
      </c>
      <c r="D211" s="278">
        <v>94.839996</v>
      </c>
      <c r="E211" s="278">
        <v>102.5</v>
      </c>
      <c r="F211" s="278">
        <v>96.387787</v>
      </c>
      <c r="G211" s="278">
        <v>9.422596E8</v>
      </c>
      <c r="H211" s="283" t="s">
        <v>305</v>
      </c>
      <c r="I211" s="278">
        <v>8.32875</v>
      </c>
      <c r="J211" s="278">
        <v>8.5225</v>
      </c>
      <c r="K211" s="278">
        <v>6.95375</v>
      </c>
      <c r="L211" s="278">
        <v>8.11</v>
      </c>
      <c r="M211" s="278">
        <v>8.025043</v>
      </c>
      <c r="N211" s="278">
        <v>4.445416E8</v>
      </c>
      <c r="O211" s="278"/>
      <c r="P211" s="254">
        <f t="shared" si="21"/>
        <v>244981.9805</v>
      </c>
      <c r="Q211" s="254"/>
      <c r="R211" s="254"/>
      <c r="S211" s="254"/>
      <c r="T211" s="282"/>
      <c r="U211" s="258"/>
      <c r="V211" s="254"/>
      <c r="W211" s="254"/>
      <c r="X211" s="254">
        <f t="shared" si="16"/>
        <v>244981.9805</v>
      </c>
      <c r="Y211" s="258">
        <f t="shared" si="17"/>
        <v>0.2449819805</v>
      </c>
      <c r="Z211" s="334">
        <f t="shared" si="18"/>
        <v>244981.9805</v>
      </c>
      <c r="AA211" s="258">
        <f t="shared" si="19"/>
        <v>0.2449819805</v>
      </c>
      <c r="AB211" s="320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299"/>
      <c r="AM211" s="299"/>
      <c r="AN211" s="299"/>
      <c r="AO211" s="299"/>
      <c r="AP211" s="299"/>
      <c r="AQ211" s="299"/>
      <c r="AR211" s="299"/>
      <c r="AS211" s="299"/>
      <c r="AT211" s="299"/>
      <c r="AU211" s="299"/>
      <c r="AV211" s="299"/>
    </row>
    <row r="212" ht="19.5" customHeight="1">
      <c r="A212" s="276" t="s">
        <v>306</v>
      </c>
      <c r="B212" s="277">
        <v>103.480003</v>
      </c>
      <c r="C212" s="278">
        <v>110.040001</v>
      </c>
      <c r="D212" s="278">
        <v>103.160004</v>
      </c>
      <c r="E212" s="278">
        <v>109.199997</v>
      </c>
      <c r="F212" s="278">
        <v>102.688255</v>
      </c>
      <c r="G212" s="278">
        <v>6.016051E8</v>
      </c>
      <c r="H212" s="283" t="s">
        <v>306</v>
      </c>
      <c r="I212" s="278">
        <v>8.25625</v>
      </c>
      <c r="J212" s="278">
        <v>9.3625</v>
      </c>
      <c r="K212" s="278">
        <v>8.215</v>
      </c>
      <c r="L212" s="278">
        <v>9.225</v>
      </c>
      <c r="M212" s="278">
        <v>9.128366</v>
      </c>
      <c r="N212" s="278">
        <v>3.035736E8</v>
      </c>
      <c r="O212" s="278"/>
      <c r="P212" s="254">
        <f t="shared" si="21"/>
        <v>264806.7955</v>
      </c>
      <c r="Q212" s="254"/>
      <c r="R212" s="254"/>
      <c r="S212" s="254"/>
      <c r="T212" s="282"/>
      <c r="U212" s="258"/>
      <c r="V212" s="254"/>
      <c r="W212" s="254"/>
      <c r="X212" s="254">
        <f t="shared" si="16"/>
        <v>264806.7955</v>
      </c>
      <c r="Y212" s="258">
        <f t="shared" si="17"/>
        <v>0.2648067955</v>
      </c>
      <c r="Z212" s="334">
        <f t="shared" si="18"/>
        <v>264806.7955</v>
      </c>
      <c r="AA212" s="258">
        <f t="shared" si="19"/>
        <v>0.2648067955</v>
      </c>
      <c r="AB212" s="320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  <c r="AM212" s="299"/>
      <c r="AN212" s="299"/>
      <c r="AO212" s="299"/>
      <c r="AP212" s="299"/>
      <c r="AQ212" s="299"/>
      <c r="AR212" s="299"/>
      <c r="AS212" s="299"/>
      <c r="AT212" s="299"/>
      <c r="AU212" s="299"/>
      <c r="AV212" s="299"/>
    </row>
    <row r="213" ht="19.5" customHeight="1">
      <c r="A213" s="276" t="s">
        <v>307</v>
      </c>
      <c r="B213" s="277">
        <v>108.540001</v>
      </c>
      <c r="C213" s="278">
        <v>111.440002</v>
      </c>
      <c r="D213" s="278">
        <v>104.879997</v>
      </c>
      <c r="E213" s="278">
        <v>105.720001</v>
      </c>
      <c r="F213" s="278">
        <v>99.71067</v>
      </c>
      <c r="G213" s="278">
        <v>5.592538E8</v>
      </c>
      <c r="H213" s="283" t="s">
        <v>307</v>
      </c>
      <c r="I213" s="278">
        <v>9.11</v>
      </c>
      <c r="J213" s="278">
        <v>9.61</v>
      </c>
      <c r="K213" s="278">
        <v>8.48875</v>
      </c>
      <c r="L213" s="278">
        <v>8.62</v>
      </c>
      <c r="M213" s="278">
        <v>8.529703</v>
      </c>
      <c r="N213" s="278">
        <v>2.323536E8</v>
      </c>
      <c r="O213" s="278"/>
      <c r="P213" s="254">
        <f t="shared" si="21"/>
        <v>267555.2686</v>
      </c>
      <c r="Q213" s="254"/>
      <c r="R213" s="254"/>
      <c r="S213" s="254"/>
      <c r="T213" s="282"/>
      <c r="U213" s="258"/>
      <c r="V213" s="254"/>
      <c r="W213" s="254"/>
      <c r="X213" s="254">
        <f t="shared" si="16"/>
        <v>267555.2686</v>
      </c>
      <c r="Y213" s="258">
        <f t="shared" si="17"/>
        <v>0.2675552686</v>
      </c>
      <c r="Z213" s="334">
        <f t="shared" si="18"/>
        <v>267555.2686</v>
      </c>
      <c r="AA213" s="258">
        <f t="shared" si="19"/>
        <v>0.2675552686</v>
      </c>
      <c r="AB213" s="320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299"/>
      <c r="AM213" s="299"/>
      <c r="AN213" s="299"/>
      <c r="AO213" s="299"/>
      <c r="AP213" s="299"/>
      <c r="AQ213" s="299"/>
      <c r="AR213" s="299"/>
      <c r="AS213" s="299"/>
      <c r="AT213" s="299"/>
      <c r="AU213" s="299"/>
      <c r="AV213" s="299"/>
    </row>
    <row r="214" ht="19.5" customHeight="1">
      <c r="A214" s="276" t="s">
        <v>308</v>
      </c>
      <c r="B214" s="277">
        <v>105.989998</v>
      </c>
      <c r="C214" s="278">
        <v>110.510002</v>
      </c>
      <c r="D214" s="278">
        <v>104.400002</v>
      </c>
      <c r="E214" s="278">
        <v>110.339996</v>
      </c>
      <c r="F214" s="278">
        <v>104.068062</v>
      </c>
      <c r="G214" s="278">
        <v>5.364827E8</v>
      </c>
      <c r="H214" s="283" t="s">
        <v>308</v>
      </c>
      <c r="I214" s="278">
        <v>8.65375</v>
      </c>
      <c r="J214" s="278">
        <v>9.39375</v>
      </c>
      <c r="K214" s="278">
        <v>8.4025</v>
      </c>
      <c r="L214" s="278">
        <v>9.3675</v>
      </c>
      <c r="M214" s="278">
        <v>9.269373</v>
      </c>
      <c r="N214" s="278">
        <v>1.860816E8</v>
      </c>
      <c r="O214" s="278"/>
      <c r="P214" s="254">
        <f t="shared" si="21"/>
        <v>264664.1054</v>
      </c>
      <c r="Q214" s="254"/>
      <c r="R214" s="254"/>
      <c r="S214" s="254"/>
      <c r="T214" s="282"/>
      <c r="U214" s="258"/>
      <c r="V214" s="254"/>
      <c r="W214" s="254"/>
      <c r="X214" s="254">
        <f t="shared" si="16"/>
        <v>264664.1054</v>
      </c>
      <c r="Y214" s="258">
        <f t="shared" si="17"/>
        <v>0.2646641054</v>
      </c>
      <c r="Z214" s="334">
        <f t="shared" si="18"/>
        <v>264664.1054</v>
      </c>
      <c r="AA214" s="258">
        <f t="shared" si="19"/>
        <v>0.2646641054</v>
      </c>
      <c r="AB214" s="320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  <c r="AM214" s="299"/>
      <c r="AN214" s="299"/>
      <c r="AO214" s="299"/>
      <c r="AP214" s="299"/>
      <c r="AQ214" s="299"/>
      <c r="AR214" s="299"/>
      <c r="AS214" s="299"/>
      <c r="AT214" s="299"/>
      <c r="AU214" s="299"/>
      <c r="AV214" s="299"/>
    </row>
    <row r="215" ht="19.5" customHeight="1">
      <c r="A215" s="276" t="s">
        <v>309</v>
      </c>
      <c r="B215" s="277">
        <v>110.0</v>
      </c>
      <c r="C215" s="278">
        <v>110.75</v>
      </c>
      <c r="D215" s="278">
        <v>101.75</v>
      </c>
      <c r="E215" s="278">
        <v>107.540001</v>
      </c>
      <c r="F215" s="278">
        <v>101.427223</v>
      </c>
      <c r="G215" s="278">
        <v>5.779263E8</v>
      </c>
      <c r="H215" s="283" t="s">
        <v>309</v>
      </c>
      <c r="I215" s="278">
        <v>9.30375</v>
      </c>
      <c r="J215" s="278">
        <v>9.43125</v>
      </c>
      <c r="K215" s="278">
        <v>7.9725</v>
      </c>
      <c r="L215" s="278">
        <v>8.895</v>
      </c>
      <c r="M215" s="278">
        <v>8.801822</v>
      </c>
      <c r="N215" s="278">
        <v>2.15028E8</v>
      </c>
      <c r="O215" s="278"/>
      <c r="P215" s="254">
        <f t="shared" si="21"/>
        <v>256279.4273</v>
      </c>
      <c r="Q215" s="254"/>
      <c r="R215" s="254"/>
      <c r="S215" s="254"/>
      <c r="T215" s="282"/>
      <c r="U215" s="258"/>
      <c r="V215" s="254"/>
      <c r="W215" s="254"/>
      <c r="X215" s="254">
        <f t="shared" si="16"/>
        <v>256279.4273</v>
      </c>
      <c r="Y215" s="258">
        <f t="shared" si="17"/>
        <v>0.2562794273</v>
      </c>
      <c r="Z215" s="334">
        <f t="shared" si="18"/>
        <v>256279.4273</v>
      </c>
      <c r="AA215" s="258">
        <f t="shared" si="19"/>
        <v>0.2562794273</v>
      </c>
      <c r="AB215" s="320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299"/>
      <c r="AM215" s="299"/>
      <c r="AN215" s="299"/>
      <c r="AO215" s="299"/>
      <c r="AP215" s="299"/>
      <c r="AQ215" s="299"/>
      <c r="AR215" s="299"/>
      <c r="AS215" s="299"/>
      <c r="AT215" s="299"/>
      <c r="AU215" s="299"/>
      <c r="AV215" s="299"/>
    </row>
    <row r="216" ht="19.5" customHeight="1">
      <c r="A216" s="276" t="s">
        <v>310</v>
      </c>
      <c r="B216" s="277">
        <v>107.489998</v>
      </c>
      <c r="C216" s="278">
        <v>115.540001</v>
      </c>
      <c r="D216" s="278">
        <v>106.57</v>
      </c>
      <c r="E216" s="278">
        <v>115.230003</v>
      </c>
      <c r="F216" s="278">
        <v>108.969566</v>
      </c>
      <c r="G216" s="278">
        <v>4.210726E8</v>
      </c>
      <c r="H216" s="283" t="s">
        <v>310</v>
      </c>
      <c r="I216" s="278">
        <v>8.8925</v>
      </c>
      <c r="J216" s="278">
        <v>10.24875</v>
      </c>
      <c r="K216" s="278">
        <v>8.735</v>
      </c>
      <c r="L216" s="278">
        <v>10.19375</v>
      </c>
      <c r="M216" s="278">
        <v>10.092622</v>
      </c>
      <c r="N216" s="278">
        <v>1.512384E8</v>
      </c>
      <c r="O216" s="278"/>
      <c r="P216" s="254">
        <f t="shared" si="21"/>
        <v>266752.9753</v>
      </c>
      <c r="Q216" s="254"/>
      <c r="R216" s="254"/>
      <c r="S216" s="254"/>
      <c r="T216" s="282"/>
      <c r="U216" s="258"/>
      <c r="V216" s="254"/>
      <c r="W216" s="254"/>
      <c r="X216" s="254">
        <f t="shared" si="16"/>
        <v>266752.9753</v>
      </c>
      <c r="Y216" s="258">
        <f t="shared" si="17"/>
        <v>0.2667529753</v>
      </c>
      <c r="Z216" s="334">
        <f t="shared" si="18"/>
        <v>266752.9753</v>
      </c>
      <c r="AA216" s="258">
        <f t="shared" si="19"/>
        <v>0.2667529753</v>
      </c>
      <c r="AB216" s="320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299"/>
      <c r="AM216" s="299"/>
      <c r="AN216" s="299"/>
      <c r="AO216" s="299"/>
      <c r="AP216" s="299"/>
      <c r="AQ216" s="299"/>
      <c r="AR216" s="299"/>
      <c r="AS216" s="299"/>
      <c r="AT216" s="299"/>
      <c r="AU216" s="299"/>
      <c r="AV216" s="299"/>
    </row>
    <row r="217" ht="19.5" customHeight="1">
      <c r="A217" s="276" t="s">
        <v>311</v>
      </c>
      <c r="B217" s="277">
        <v>115.309998</v>
      </c>
      <c r="C217" s="278">
        <v>118.010002</v>
      </c>
      <c r="D217" s="278">
        <v>114.220001</v>
      </c>
      <c r="E217" s="278">
        <v>116.440002</v>
      </c>
      <c r="F217" s="278">
        <v>110.113861</v>
      </c>
      <c r="G217" s="278">
        <v>3.692699E8</v>
      </c>
      <c r="H217" s="283" t="s">
        <v>311</v>
      </c>
      <c r="I217" s="278">
        <v>10.20875</v>
      </c>
      <c r="J217" s="278">
        <v>10.68125</v>
      </c>
      <c r="K217" s="278">
        <v>10.01375</v>
      </c>
      <c r="L217" s="278">
        <v>10.38875</v>
      </c>
      <c r="M217" s="278">
        <v>10.285686</v>
      </c>
      <c r="N217" s="278">
        <v>1.53288E8</v>
      </c>
      <c r="O217" s="278"/>
      <c r="P217" s="254">
        <f t="shared" si="21"/>
        <v>284234.8545</v>
      </c>
      <c r="Q217" s="254"/>
      <c r="R217" s="254"/>
      <c r="S217" s="254"/>
      <c r="T217" s="282"/>
      <c r="U217" s="258"/>
      <c r="V217" s="254"/>
      <c r="W217" s="254"/>
      <c r="X217" s="254">
        <f t="shared" si="16"/>
        <v>284234.8545</v>
      </c>
      <c r="Y217" s="258">
        <f t="shared" si="17"/>
        <v>0.2842348545</v>
      </c>
      <c r="Z217" s="334">
        <f t="shared" si="18"/>
        <v>284234.8545</v>
      </c>
      <c r="AA217" s="258">
        <f t="shared" si="19"/>
        <v>0.2842348545</v>
      </c>
      <c r="AB217" s="320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299"/>
      <c r="AM217" s="299"/>
      <c r="AN217" s="299"/>
      <c r="AO217" s="299"/>
      <c r="AP217" s="299"/>
      <c r="AQ217" s="299"/>
      <c r="AR217" s="299"/>
      <c r="AS217" s="299"/>
      <c r="AT217" s="299"/>
      <c r="AU217" s="299"/>
      <c r="AV217" s="299"/>
    </row>
    <row r="218" ht="19.5" customHeight="1">
      <c r="A218" s="276" t="s">
        <v>312</v>
      </c>
      <c r="B218" s="277">
        <v>116.480003</v>
      </c>
      <c r="C218" s="278">
        <v>119.220001</v>
      </c>
      <c r="D218" s="278">
        <v>113.629997</v>
      </c>
      <c r="E218" s="278">
        <v>118.720001</v>
      </c>
      <c r="F218" s="278">
        <v>112.269974</v>
      </c>
      <c r="G218" s="278">
        <v>5.407566E8</v>
      </c>
      <c r="H218" s="283" t="s">
        <v>312</v>
      </c>
      <c r="I218" s="278">
        <v>10.4025</v>
      </c>
      <c r="J218" s="278">
        <v>10.92375</v>
      </c>
      <c r="K218" s="278">
        <v>9.885</v>
      </c>
      <c r="L218" s="278">
        <v>10.8175</v>
      </c>
      <c r="M218" s="278">
        <v>10.710185</v>
      </c>
      <c r="N218" s="278">
        <v>2.0234E8</v>
      </c>
      <c r="O218" s="278"/>
      <c r="P218" s="254">
        <f t="shared" si="21"/>
        <v>281099.9712</v>
      </c>
      <c r="Q218" s="254"/>
      <c r="R218" s="254"/>
      <c r="S218" s="254"/>
      <c r="T218" s="282"/>
      <c r="U218" s="258"/>
      <c r="V218" s="254"/>
      <c r="W218" s="254"/>
      <c r="X218" s="254">
        <f t="shared" si="16"/>
        <v>281099.9712</v>
      </c>
      <c r="Y218" s="258">
        <f t="shared" si="17"/>
        <v>0.2810999712</v>
      </c>
      <c r="Z218" s="334">
        <f t="shared" si="18"/>
        <v>281099.9712</v>
      </c>
      <c r="AA218" s="258">
        <f t="shared" si="19"/>
        <v>0.2810999712</v>
      </c>
      <c r="AB218" s="320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299"/>
      <c r="AM218" s="299"/>
      <c r="AN218" s="299"/>
      <c r="AO218" s="299"/>
      <c r="AP218" s="299"/>
      <c r="AQ218" s="299"/>
      <c r="AR218" s="299"/>
      <c r="AS218" s="299"/>
      <c r="AT218" s="299"/>
      <c r="AU218" s="299"/>
      <c r="AV218" s="299"/>
    </row>
    <row r="219" ht="19.5" customHeight="1">
      <c r="A219" s="276" t="s">
        <v>313</v>
      </c>
      <c r="B219" s="277">
        <v>118.57</v>
      </c>
      <c r="C219" s="278">
        <v>119.660004</v>
      </c>
      <c r="D219" s="278">
        <v>115.940002</v>
      </c>
      <c r="E219" s="278">
        <v>116.989998</v>
      </c>
      <c r="F219" s="278">
        <v>110.911156</v>
      </c>
      <c r="G219" s="278">
        <v>4.069418E8</v>
      </c>
      <c r="H219" s="283" t="s">
        <v>313</v>
      </c>
      <c r="I219" s="278">
        <v>10.7875</v>
      </c>
      <c r="J219" s="278">
        <v>10.98</v>
      </c>
      <c r="K219" s="278">
        <v>10.31625</v>
      </c>
      <c r="L219" s="278">
        <v>10.48625</v>
      </c>
      <c r="M219" s="278">
        <v>10.382219</v>
      </c>
      <c r="N219" s="278">
        <v>1.57292E8</v>
      </c>
      <c r="O219" s="278"/>
      <c r="P219" s="254">
        <f t="shared" si="21"/>
        <v>285147.8373</v>
      </c>
      <c r="Q219" s="254"/>
      <c r="R219" s="254"/>
      <c r="S219" s="254"/>
      <c r="T219" s="282"/>
      <c r="U219" s="258"/>
      <c r="V219" s="254"/>
      <c r="W219" s="254"/>
      <c r="X219" s="254">
        <f t="shared" si="16"/>
        <v>285147.8373</v>
      </c>
      <c r="Y219" s="258">
        <f t="shared" si="17"/>
        <v>0.2851478373</v>
      </c>
      <c r="Z219" s="334">
        <f t="shared" si="18"/>
        <v>285147.8373</v>
      </c>
      <c r="AA219" s="258">
        <f t="shared" si="19"/>
        <v>0.2851478373</v>
      </c>
      <c r="AB219" s="320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299"/>
      <c r="AM219" s="299"/>
      <c r="AN219" s="299"/>
      <c r="AO219" s="299"/>
      <c r="AP219" s="299"/>
      <c r="AQ219" s="299"/>
      <c r="AR219" s="299"/>
      <c r="AS219" s="299"/>
      <c r="AT219" s="299"/>
      <c r="AU219" s="299"/>
      <c r="AV219" s="299"/>
    </row>
    <row r="220" ht="19.5" customHeight="1">
      <c r="A220" s="276" t="s">
        <v>314</v>
      </c>
      <c r="B220" s="277">
        <v>117.190002</v>
      </c>
      <c r="C220" s="278">
        <v>119.510002</v>
      </c>
      <c r="D220" s="278">
        <v>113.449997</v>
      </c>
      <c r="E220" s="278">
        <v>117.5</v>
      </c>
      <c r="F220" s="278">
        <v>111.394638</v>
      </c>
      <c r="G220" s="278">
        <v>5.981188E8</v>
      </c>
      <c r="H220" s="283" t="s">
        <v>314</v>
      </c>
      <c r="I220" s="278">
        <v>10.525</v>
      </c>
      <c r="J220" s="278">
        <v>10.91625</v>
      </c>
      <c r="K220" s="278">
        <v>9.86</v>
      </c>
      <c r="L220" s="278">
        <v>10.54625</v>
      </c>
      <c r="M220" s="278">
        <v>10.441625</v>
      </c>
      <c r="N220" s="278">
        <v>1.861656E8</v>
      </c>
      <c r="O220" s="278"/>
      <c r="P220" s="254">
        <f t="shared" si="21"/>
        <v>277357.145</v>
      </c>
      <c r="Q220" s="254"/>
      <c r="R220" s="254"/>
      <c r="S220" s="254"/>
      <c r="T220" s="282"/>
      <c r="U220" s="258"/>
      <c r="V220" s="254"/>
      <c r="W220" s="254"/>
      <c r="X220" s="254">
        <f t="shared" si="16"/>
        <v>277357.145</v>
      </c>
      <c r="Y220" s="258">
        <f t="shared" si="17"/>
        <v>0.277357145</v>
      </c>
      <c r="Z220" s="334">
        <f t="shared" si="18"/>
        <v>277357.145</v>
      </c>
      <c r="AA220" s="258">
        <f t="shared" si="19"/>
        <v>0.277357145</v>
      </c>
      <c r="AB220" s="320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299"/>
      <c r="AM220" s="299"/>
      <c r="AN220" s="299"/>
      <c r="AO220" s="299"/>
      <c r="AP220" s="299"/>
      <c r="AQ220" s="299"/>
      <c r="AR220" s="299"/>
      <c r="AS220" s="299"/>
      <c r="AT220" s="299"/>
      <c r="AU220" s="299"/>
      <c r="AV220" s="299"/>
    </row>
    <row r="221" ht="19.5" customHeight="1">
      <c r="A221" s="276" t="s">
        <v>315</v>
      </c>
      <c r="B221" s="337">
        <v>117.459999</v>
      </c>
      <c r="C221" s="338">
        <v>121.519997</v>
      </c>
      <c r="D221" s="338">
        <v>115.220001</v>
      </c>
      <c r="E221" s="338">
        <v>118.480003</v>
      </c>
      <c r="F221" s="338">
        <v>112.323723</v>
      </c>
      <c r="G221" s="338">
        <v>4.984143E8</v>
      </c>
      <c r="H221" s="340" t="s">
        <v>315</v>
      </c>
      <c r="I221" s="338">
        <v>10.54625</v>
      </c>
      <c r="J221" s="338">
        <v>11.31875</v>
      </c>
      <c r="K221" s="338">
        <v>10.14125</v>
      </c>
      <c r="L221" s="338">
        <v>10.765</v>
      </c>
      <c r="M221" s="338">
        <v>10.658204</v>
      </c>
      <c r="N221" s="338">
        <v>1.538632E8</v>
      </c>
      <c r="O221" s="338"/>
      <c r="P221" s="254">
        <f t="shared" si="21"/>
        <v>280017.6998</v>
      </c>
      <c r="Q221" s="254"/>
      <c r="R221" s="254"/>
      <c r="S221" s="254"/>
      <c r="T221" s="339">
        <f>(P221-P209)/P209</f>
        <v>-0.02206983497</v>
      </c>
      <c r="U221" s="258"/>
      <c r="V221" s="254"/>
      <c r="W221" s="254"/>
      <c r="X221" s="254">
        <f t="shared" si="16"/>
        <v>280017.6998</v>
      </c>
      <c r="Y221" s="258">
        <f t="shared" si="17"/>
        <v>0.2800176998</v>
      </c>
      <c r="Z221" s="334">
        <f t="shared" si="18"/>
        <v>280017.6998</v>
      </c>
      <c r="AA221" s="258">
        <f t="shared" si="19"/>
        <v>0.2800176998</v>
      </c>
      <c r="AB221" s="320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299"/>
      <c r="AM221" s="299"/>
      <c r="AN221" s="299"/>
      <c r="AO221" s="299"/>
      <c r="AP221" s="299"/>
      <c r="AQ221" s="299"/>
      <c r="AR221" s="299"/>
      <c r="AS221" s="299"/>
      <c r="AT221" s="299"/>
      <c r="AU221" s="299"/>
      <c r="AV221" s="299"/>
    </row>
    <row r="222" ht="19.5" customHeight="1">
      <c r="A222" s="276" t="s">
        <v>316</v>
      </c>
      <c r="B222" s="277">
        <v>119.269997</v>
      </c>
      <c r="C222" s="278">
        <v>125.919998</v>
      </c>
      <c r="D222" s="278">
        <v>118.889999</v>
      </c>
      <c r="E222" s="278">
        <v>124.57</v>
      </c>
      <c r="F222" s="278">
        <v>118.446533</v>
      </c>
      <c r="G222" s="278">
        <v>3.662546E8</v>
      </c>
      <c r="H222" s="283" t="s">
        <v>316</v>
      </c>
      <c r="I222" s="278">
        <v>10.90875</v>
      </c>
      <c r="J222" s="278">
        <v>12.12875</v>
      </c>
      <c r="K222" s="278">
        <v>10.83375</v>
      </c>
      <c r="L222" s="278">
        <v>11.87125</v>
      </c>
      <c r="M222" s="278">
        <v>11.761251</v>
      </c>
      <c r="N222" s="278">
        <v>1.295288E8</v>
      </c>
      <c r="O222" s="278"/>
      <c r="P222" s="254">
        <f t="shared" si="21"/>
        <v>287270.1824</v>
      </c>
      <c r="Q222" s="254"/>
      <c r="R222" s="254"/>
      <c r="S222" s="254"/>
      <c r="T222" s="282"/>
      <c r="U222" s="258"/>
      <c r="V222" s="254"/>
      <c r="W222" s="254"/>
      <c r="X222" s="254">
        <f t="shared" si="16"/>
        <v>287270.1824</v>
      </c>
      <c r="Y222" s="258">
        <f t="shared" si="17"/>
        <v>0.2872701824</v>
      </c>
      <c r="Z222" s="334">
        <f t="shared" si="18"/>
        <v>287270.1824</v>
      </c>
      <c r="AA222" s="258">
        <f t="shared" si="19"/>
        <v>0.2872701824</v>
      </c>
      <c r="AB222" s="320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  <c r="AM222" s="299"/>
      <c r="AN222" s="299"/>
      <c r="AO222" s="299"/>
      <c r="AP222" s="299"/>
      <c r="AQ222" s="299"/>
      <c r="AR222" s="299"/>
      <c r="AS222" s="299"/>
      <c r="AT222" s="299"/>
      <c r="AU222" s="299"/>
      <c r="AV222" s="299"/>
    </row>
    <row r="223" ht="19.5" customHeight="1">
      <c r="A223" s="276" t="s">
        <v>317</v>
      </c>
      <c r="B223" s="277">
        <v>125.449997</v>
      </c>
      <c r="C223" s="278">
        <v>130.699997</v>
      </c>
      <c r="D223" s="278">
        <v>124.860001</v>
      </c>
      <c r="E223" s="278">
        <v>130.020004</v>
      </c>
      <c r="F223" s="278">
        <v>123.628624</v>
      </c>
      <c r="G223" s="278">
        <v>3.074376E8</v>
      </c>
      <c r="H223" s="283" t="s">
        <v>317</v>
      </c>
      <c r="I223" s="278">
        <v>12.02875</v>
      </c>
      <c r="J223" s="278">
        <v>13.04625</v>
      </c>
      <c r="K223" s="278">
        <v>11.9225</v>
      </c>
      <c r="L223" s="278">
        <v>12.91125</v>
      </c>
      <c r="M223" s="278">
        <v>12.791615</v>
      </c>
      <c r="N223" s="278">
        <v>1.395168E8</v>
      </c>
      <c r="O223" s="278"/>
      <c r="P223" s="254">
        <f t="shared" si="21"/>
        <v>300028.6447</v>
      </c>
      <c r="Q223" s="254"/>
      <c r="R223" s="254"/>
      <c r="S223" s="254"/>
      <c r="T223" s="282"/>
      <c r="U223" s="258"/>
      <c r="V223" s="254"/>
      <c r="W223" s="254"/>
      <c r="X223" s="254">
        <f t="shared" si="16"/>
        <v>300028.6447</v>
      </c>
      <c r="Y223" s="258">
        <f t="shared" si="17"/>
        <v>0.3000286447</v>
      </c>
      <c r="Z223" s="334">
        <f t="shared" si="18"/>
        <v>300028.6447</v>
      </c>
      <c r="AA223" s="258">
        <f t="shared" si="19"/>
        <v>0.3000286447</v>
      </c>
      <c r="AB223" s="320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  <c r="AM223" s="299"/>
      <c r="AN223" s="299"/>
      <c r="AO223" s="299"/>
      <c r="AP223" s="299"/>
      <c r="AQ223" s="299"/>
      <c r="AR223" s="299"/>
      <c r="AS223" s="299"/>
      <c r="AT223" s="299"/>
      <c r="AU223" s="299"/>
      <c r="AV223" s="299"/>
    </row>
    <row r="224" ht="19.5" customHeight="1">
      <c r="A224" s="276" t="s">
        <v>318</v>
      </c>
      <c r="B224" s="277">
        <v>130.850006</v>
      </c>
      <c r="C224" s="278">
        <v>132.740005</v>
      </c>
      <c r="D224" s="278">
        <v>129.399994</v>
      </c>
      <c r="E224" s="278">
        <v>132.380005</v>
      </c>
      <c r="F224" s="278">
        <v>125.872597</v>
      </c>
      <c r="G224" s="278">
        <v>4.429635E8</v>
      </c>
      <c r="H224" s="283" t="s">
        <v>318</v>
      </c>
      <c r="I224" s="278">
        <v>13.07</v>
      </c>
      <c r="J224" s="278">
        <v>13.4775</v>
      </c>
      <c r="K224" s="278">
        <v>12.815</v>
      </c>
      <c r="L224" s="278">
        <v>13.4075</v>
      </c>
      <c r="M224" s="278">
        <v>13.283266</v>
      </c>
      <c r="N224" s="278">
        <v>1.309488E8</v>
      </c>
      <c r="O224" s="278"/>
      <c r="P224" s="254">
        <f t="shared" si="21"/>
        <v>309271.2199</v>
      </c>
      <c r="Q224" s="254"/>
      <c r="R224" s="254"/>
      <c r="S224" s="254"/>
      <c r="T224" s="282"/>
      <c r="U224" s="258"/>
      <c r="V224" s="254"/>
      <c r="W224" s="254"/>
      <c r="X224" s="254">
        <f t="shared" si="16"/>
        <v>309271.2199</v>
      </c>
      <c r="Y224" s="258">
        <f t="shared" si="17"/>
        <v>0.3092712199</v>
      </c>
      <c r="Z224" s="334">
        <f t="shared" si="18"/>
        <v>309271.2199</v>
      </c>
      <c r="AA224" s="258">
        <f t="shared" si="19"/>
        <v>0.3092712199</v>
      </c>
      <c r="AB224" s="320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299"/>
      <c r="AM224" s="299"/>
      <c r="AN224" s="299"/>
      <c r="AO224" s="299"/>
      <c r="AP224" s="299"/>
      <c r="AQ224" s="299"/>
      <c r="AR224" s="299"/>
      <c r="AS224" s="299"/>
      <c r="AT224" s="299"/>
      <c r="AU224" s="299"/>
      <c r="AV224" s="299"/>
    </row>
    <row r="225" ht="19.5" customHeight="1">
      <c r="A225" s="276" t="s">
        <v>319</v>
      </c>
      <c r="B225" s="277">
        <v>132.490005</v>
      </c>
      <c r="C225" s="278">
        <v>136.339996</v>
      </c>
      <c r="D225" s="278">
        <v>130.380005</v>
      </c>
      <c r="E225" s="278">
        <v>135.990005</v>
      </c>
      <c r="F225" s="278">
        <v>129.574097</v>
      </c>
      <c r="G225" s="278">
        <v>3.882481E8</v>
      </c>
      <c r="H225" s="283" t="s">
        <v>319</v>
      </c>
      <c r="I225" s="278">
        <v>13.42875</v>
      </c>
      <c r="J225" s="278">
        <v>14.19375</v>
      </c>
      <c r="K225" s="278">
        <v>12.995</v>
      </c>
      <c r="L225" s="278">
        <v>14.12125</v>
      </c>
      <c r="M225" s="278">
        <v>13.992979</v>
      </c>
      <c r="N225" s="278">
        <v>1.0924E8</v>
      </c>
      <c r="O225" s="278"/>
      <c r="P225" s="254">
        <f t="shared" si="21"/>
        <v>309946.8191</v>
      </c>
      <c r="Q225" s="254"/>
      <c r="R225" s="254"/>
      <c r="S225" s="254"/>
      <c r="T225" s="282"/>
      <c r="U225" s="258"/>
      <c r="V225" s="254"/>
      <c r="W225" s="254"/>
      <c r="X225" s="254">
        <f t="shared" si="16"/>
        <v>309946.8191</v>
      </c>
      <c r="Y225" s="258">
        <f t="shared" si="17"/>
        <v>0.3099468191</v>
      </c>
      <c r="Z225" s="334">
        <f t="shared" si="18"/>
        <v>309946.8191</v>
      </c>
      <c r="AA225" s="258">
        <f t="shared" si="19"/>
        <v>0.3099468191</v>
      </c>
      <c r="AB225" s="320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299"/>
      <c r="AM225" s="299"/>
      <c r="AN225" s="299"/>
      <c r="AO225" s="299"/>
      <c r="AP225" s="299"/>
      <c r="AQ225" s="299"/>
      <c r="AR225" s="299"/>
      <c r="AS225" s="299"/>
      <c r="AT225" s="299"/>
      <c r="AU225" s="299"/>
      <c r="AV225" s="299"/>
    </row>
    <row r="226" ht="19.5" customHeight="1">
      <c r="A226" s="276" t="s">
        <v>320</v>
      </c>
      <c r="B226" s="277">
        <v>136.440002</v>
      </c>
      <c r="C226" s="278">
        <v>141.839996</v>
      </c>
      <c r="D226" s="278">
        <v>135.869995</v>
      </c>
      <c r="E226" s="278">
        <v>141.289993</v>
      </c>
      <c r="F226" s="278">
        <v>134.624054</v>
      </c>
      <c r="G226" s="278">
        <v>5.324897E8</v>
      </c>
      <c r="H226" s="283" t="s">
        <v>320</v>
      </c>
      <c r="I226" s="278">
        <v>14.21375</v>
      </c>
      <c r="J226" s="278">
        <v>15.3175</v>
      </c>
      <c r="K226" s="278">
        <v>14.07125</v>
      </c>
      <c r="L226" s="278">
        <v>15.1975</v>
      </c>
      <c r="M226" s="278">
        <v>15.059453</v>
      </c>
      <c r="N226" s="278">
        <v>1.168984E8</v>
      </c>
      <c r="O226" s="278"/>
      <c r="P226" s="254">
        <f t="shared" si="21"/>
        <v>321331.2713</v>
      </c>
      <c r="Q226" s="254"/>
      <c r="R226" s="254"/>
      <c r="S226" s="254"/>
      <c r="T226" s="282"/>
      <c r="U226" s="258"/>
      <c r="V226" s="254"/>
      <c r="W226" s="254"/>
      <c r="X226" s="254">
        <f t="shared" si="16"/>
        <v>321331.2713</v>
      </c>
      <c r="Y226" s="258">
        <f t="shared" si="17"/>
        <v>0.3213312713</v>
      </c>
      <c r="Z226" s="334">
        <f t="shared" si="18"/>
        <v>321331.2713</v>
      </c>
      <c r="AA226" s="258">
        <f t="shared" si="19"/>
        <v>0.3213312713</v>
      </c>
      <c r="AB226" s="320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299"/>
      <c r="AM226" s="299"/>
      <c r="AN226" s="299"/>
      <c r="AO226" s="299"/>
      <c r="AP226" s="299"/>
      <c r="AQ226" s="299"/>
      <c r="AR226" s="299"/>
      <c r="AS226" s="299"/>
      <c r="AT226" s="299"/>
      <c r="AU226" s="299"/>
      <c r="AV226" s="299"/>
    </row>
    <row r="227" ht="19.5" customHeight="1">
      <c r="A227" s="276" t="s">
        <v>321</v>
      </c>
      <c r="B227" s="277">
        <v>141.580002</v>
      </c>
      <c r="C227" s="278">
        <v>143.899994</v>
      </c>
      <c r="D227" s="278">
        <v>136.25</v>
      </c>
      <c r="E227" s="278">
        <v>137.639999</v>
      </c>
      <c r="F227" s="278">
        <v>131.146271</v>
      </c>
      <c r="G227" s="278">
        <v>1.0460032E9</v>
      </c>
      <c r="H227" s="283" t="s">
        <v>321</v>
      </c>
      <c r="I227" s="278">
        <v>15.265</v>
      </c>
      <c r="J227" s="278">
        <v>15.75875</v>
      </c>
      <c r="K227" s="278">
        <v>14.14875</v>
      </c>
      <c r="L227" s="278">
        <v>14.415</v>
      </c>
      <c r="M227" s="278">
        <v>14.284061</v>
      </c>
      <c r="N227" s="278">
        <v>2.258592E8</v>
      </c>
      <c r="O227" s="278"/>
      <c r="P227" s="254">
        <f t="shared" si="21"/>
        <v>320563.3129</v>
      </c>
      <c r="Q227" s="254"/>
      <c r="R227" s="254"/>
      <c r="S227" s="254"/>
      <c r="T227" s="282"/>
      <c r="U227" s="258"/>
      <c r="V227" s="254"/>
      <c r="W227" s="254"/>
      <c r="X227" s="254">
        <f t="shared" si="16"/>
        <v>320563.3129</v>
      </c>
      <c r="Y227" s="258">
        <f t="shared" si="17"/>
        <v>0.3205633129</v>
      </c>
      <c r="Z227" s="334">
        <f t="shared" si="18"/>
        <v>320563.3129</v>
      </c>
      <c r="AA227" s="258">
        <f t="shared" si="19"/>
        <v>0.3205633129</v>
      </c>
      <c r="AB227" s="320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299"/>
      <c r="AM227" s="299"/>
      <c r="AN227" s="299"/>
      <c r="AO227" s="299"/>
      <c r="AP227" s="299"/>
      <c r="AQ227" s="299"/>
      <c r="AR227" s="299"/>
      <c r="AS227" s="299"/>
      <c r="AT227" s="299"/>
      <c r="AU227" s="299"/>
      <c r="AV227" s="299"/>
    </row>
    <row r="228" ht="19.5" customHeight="1">
      <c r="A228" s="276" t="s">
        <v>322</v>
      </c>
      <c r="B228" s="277">
        <v>138.270004</v>
      </c>
      <c r="C228" s="278">
        <v>145.960007</v>
      </c>
      <c r="D228" s="278">
        <v>135.800003</v>
      </c>
      <c r="E228" s="278">
        <v>143.229996</v>
      </c>
      <c r="F228" s="278">
        <v>136.844269</v>
      </c>
      <c r="G228" s="278">
        <v>7.050023E8</v>
      </c>
      <c r="H228" s="283" t="s">
        <v>322</v>
      </c>
      <c r="I228" s="278">
        <v>14.56625</v>
      </c>
      <c r="J228" s="278">
        <v>16.202499</v>
      </c>
      <c r="K228" s="278">
        <v>14.05125</v>
      </c>
      <c r="L228" s="278">
        <v>15.5975</v>
      </c>
      <c r="M228" s="278">
        <v>15.456731</v>
      </c>
      <c r="N228" s="278">
        <v>1.152524E8</v>
      </c>
      <c r="O228" s="278"/>
      <c r="P228" s="254">
        <f t="shared" si="21"/>
        <v>317837.9121</v>
      </c>
      <c r="Q228" s="254"/>
      <c r="R228" s="254"/>
      <c r="S228" s="254"/>
      <c r="T228" s="282"/>
      <c r="U228" s="258"/>
      <c r="V228" s="254"/>
      <c r="W228" s="254"/>
      <c r="X228" s="254">
        <f t="shared" si="16"/>
        <v>317837.9121</v>
      </c>
      <c r="Y228" s="258">
        <f t="shared" si="17"/>
        <v>0.3178379121</v>
      </c>
      <c r="Z228" s="334">
        <f t="shared" si="18"/>
        <v>317837.9121</v>
      </c>
      <c r="AA228" s="258">
        <f t="shared" si="19"/>
        <v>0.3178379121</v>
      </c>
      <c r="AB228" s="320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  <c r="AP228" s="299"/>
      <c r="AQ228" s="299"/>
      <c r="AR228" s="299"/>
      <c r="AS228" s="299"/>
      <c r="AT228" s="299"/>
      <c r="AU228" s="299"/>
      <c r="AV228" s="299"/>
    </row>
    <row r="229" ht="19.5" customHeight="1">
      <c r="A229" s="276" t="s">
        <v>323</v>
      </c>
      <c r="B229" s="277">
        <v>143.720001</v>
      </c>
      <c r="C229" s="278">
        <v>146.210007</v>
      </c>
      <c r="D229" s="278">
        <v>140.179993</v>
      </c>
      <c r="E229" s="278">
        <v>146.199997</v>
      </c>
      <c r="F229" s="278">
        <v>139.681915</v>
      </c>
      <c r="G229" s="278">
        <v>8.107719E8</v>
      </c>
      <c r="H229" s="283" t="s">
        <v>323</v>
      </c>
      <c r="I229" s="278">
        <v>15.695</v>
      </c>
      <c r="J229" s="278">
        <v>16.192499</v>
      </c>
      <c r="K229" s="278">
        <v>14.9025</v>
      </c>
      <c r="L229" s="278">
        <v>16.155001</v>
      </c>
      <c r="M229" s="278">
        <v>16.009197</v>
      </c>
      <c r="N229" s="278">
        <v>1.393044E8</v>
      </c>
      <c r="O229" s="278"/>
      <c r="P229" s="254">
        <f t="shared" si="21"/>
        <v>326422.5477</v>
      </c>
      <c r="Q229" s="254"/>
      <c r="R229" s="254"/>
      <c r="S229" s="254"/>
      <c r="T229" s="282"/>
      <c r="U229" s="258"/>
      <c r="V229" s="254"/>
      <c r="W229" s="254"/>
      <c r="X229" s="254">
        <f t="shared" si="16"/>
        <v>326422.5477</v>
      </c>
      <c r="Y229" s="258">
        <f t="shared" si="17"/>
        <v>0.3264225477</v>
      </c>
      <c r="Z229" s="334">
        <f t="shared" si="18"/>
        <v>326422.5477</v>
      </c>
      <c r="AA229" s="258">
        <f t="shared" si="19"/>
        <v>0.3264225477</v>
      </c>
      <c r="AB229" s="320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299"/>
      <c r="AM229" s="299"/>
      <c r="AN229" s="299"/>
      <c r="AO229" s="299"/>
      <c r="AP229" s="299"/>
      <c r="AQ229" s="299"/>
      <c r="AR229" s="299"/>
      <c r="AS229" s="299"/>
      <c r="AT229" s="299"/>
      <c r="AU229" s="299"/>
      <c r="AV229" s="299"/>
    </row>
    <row r="230" ht="19.5" customHeight="1">
      <c r="A230" s="276" t="s">
        <v>324</v>
      </c>
      <c r="B230" s="277">
        <v>146.389999</v>
      </c>
      <c r="C230" s="278">
        <v>146.589996</v>
      </c>
      <c r="D230" s="278">
        <v>142.100006</v>
      </c>
      <c r="E230" s="278">
        <v>145.449997</v>
      </c>
      <c r="F230" s="278">
        <v>138.965317</v>
      </c>
      <c r="G230" s="278">
        <v>6.31562E8</v>
      </c>
      <c r="H230" s="283" t="s">
        <v>324</v>
      </c>
      <c r="I230" s="278">
        <v>16.235001</v>
      </c>
      <c r="J230" s="278">
        <v>16.2775</v>
      </c>
      <c r="K230" s="278">
        <v>15.3325</v>
      </c>
      <c r="L230" s="278">
        <v>16.055</v>
      </c>
      <c r="M230" s="278">
        <v>15.910101</v>
      </c>
      <c r="N230" s="278">
        <v>8.72872E7</v>
      </c>
      <c r="O230" s="278"/>
      <c r="P230" s="254">
        <f t="shared" si="21"/>
        <v>329226.8153</v>
      </c>
      <c r="Q230" s="254"/>
      <c r="R230" s="254"/>
      <c r="S230" s="254"/>
      <c r="T230" s="282"/>
      <c r="U230" s="258"/>
      <c r="V230" s="254"/>
      <c r="W230" s="254"/>
      <c r="X230" s="254">
        <f t="shared" si="16"/>
        <v>329226.8153</v>
      </c>
      <c r="Y230" s="258">
        <f t="shared" si="17"/>
        <v>0.3292268153</v>
      </c>
      <c r="Z230" s="334">
        <f t="shared" si="18"/>
        <v>329226.8153</v>
      </c>
      <c r="AA230" s="258">
        <f t="shared" si="19"/>
        <v>0.3292268153</v>
      </c>
      <c r="AB230" s="320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299"/>
      <c r="AT230" s="299"/>
      <c r="AU230" s="299"/>
      <c r="AV230" s="299"/>
    </row>
    <row r="231" ht="19.5" customHeight="1">
      <c r="A231" s="276" t="s">
        <v>325</v>
      </c>
      <c r="B231" s="277">
        <v>145.669998</v>
      </c>
      <c r="C231" s="278">
        <v>152.369995</v>
      </c>
      <c r="D231" s="278">
        <v>144.929993</v>
      </c>
      <c r="E231" s="278">
        <v>152.149994</v>
      </c>
      <c r="F231" s="278">
        <v>145.684814</v>
      </c>
      <c r="G231" s="278">
        <v>5.490946E8</v>
      </c>
      <c r="H231" s="283" t="s">
        <v>325</v>
      </c>
      <c r="I231" s="278">
        <v>16.1075</v>
      </c>
      <c r="J231" s="278">
        <v>17.57</v>
      </c>
      <c r="K231" s="278">
        <v>15.945</v>
      </c>
      <c r="L231" s="278">
        <v>17.52</v>
      </c>
      <c r="M231" s="278">
        <v>17.361881</v>
      </c>
      <c r="N231" s="278">
        <v>7.9744E7</v>
      </c>
      <c r="O231" s="278"/>
      <c r="P231" s="254">
        <f t="shared" si="21"/>
        <v>334116.8521</v>
      </c>
      <c r="Q231" s="254"/>
      <c r="R231" s="254"/>
      <c r="S231" s="254"/>
      <c r="T231" s="282"/>
      <c r="U231" s="258"/>
      <c r="V231" s="254"/>
      <c r="W231" s="254"/>
      <c r="X231" s="254">
        <f t="shared" si="16"/>
        <v>334116.8521</v>
      </c>
      <c r="Y231" s="258">
        <f t="shared" si="17"/>
        <v>0.3341168521</v>
      </c>
      <c r="Z231" s="334">
        <f t="shared" si="18"/>
        <v>334116.8521</v>
      </c>
      <c r="AA231" s="258">
        <f t="shared" si="19"/>
        <v>0.3341168521</v>
      </c>
      <c r="AB231" s="320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299"/>
      <c r="AM231" s="299"/>
      <c r="AN231" s="299"/>
      <c r="AO231" s="299"/>
      <c r="AP231" s="299"/>
      <c r="AQ231" s="299"/>
      <c r="AR231" s="299"/>
      <c r="AS231" s="299"/>
      <c r="AT231" s="299"/>
      <c r="AU231" s="299"/>
      <c r="AV231" s="299"/>
    </row>
    <row r="232" ht="19.5" customHeight="1">
      <c r="A232" s="276" t="s">
        <v>326</v>
      </c>
      <c r="B232" s="277">
        <v>152.759995</v>
      </c>
      <c r="C232" s="278">
        <v>156.690002</v>
      </c>
      <c r="D232" s="278">
        <v>150.770004</v>
      </c>
      <c r="E232" s="278">
        <v>155.149994</v>
      </c>
      <c r="F232" s="278">
        <v>148.557297</v>
      </c>
      <c r="G232" s="278">
        <v>5.841984E8</v>
      </c>
      <c r="H232" s="283" t="s">
        <v>326</v>
      </c>
      <c r="I232" s="278">
        <v>17.65</v>
      </c>
      <c r="J232" s="278">
        <v>18.535</v>
      </c>
      <c r="K232" s="278">
        <v>17.205</v>
      </c>
      <c r="L232" s="278">
        <v>18.17</v>
      </c>
      <c r="M232" s="278">
        <v>18.006014</v>
      </c>
      <c r="N232" s="278">
        <v>8.29024E7</v>
      </c>
      <c r="O232" s="278"/>
      <c r="P232" s="254">
        <f t="shared" si="21"/>
        <v>345913.5553</v>
      </c>
      <c r="Q232" s="254"/>
      <c r="R232" s="254"/>
      <c r="S232" s="254"/>
      <c r="T232" s="282"/>
      <c r="U232" s="258"/>
      <c r="V232" s="254"/>
      <c r="W232" s="254"/>
      <c r="X232" s="254">
        <f t="shared" si="16"/>
        <v>345913.5553</v>
      </c>
      <c r="Y232" s="258">
        <f t="shared" si="17"/>
        <v>0.3459135553</v>
      </c>
      <c r="Z232" s="334">
        <f t="shared" si="18"/>
        <v>345913.5553</v>
      </c>
      <c r="AA232" s="258">
        <f t="shared" si="19"/>
        <v>0.3459135553</v>
      </c>
      <c r="AB232" s="320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299"/>
      <c r="AM232" s="299"/>
      <c r="AN232" s="299"/>
      <c r="AO232" s="299"/>
      <c r="AP232" s="299"/>
      <c r="AQ232" s="299"/>
      <c r="AR232" s="299"/>
      <c r="AS232" s="299"/>
      <c r="AT232" s="299"/>
      <c r="AU232" s="299"/>
      <c r="AV232" s="299"/>
    </row>
    <row r="233" ht="19.5" customHeight="1">
      <c r="A233" s="276" t="s">
        <v>327</v>
      </c>
      <c r="B233" s="337">
        <v>154.199997</v>
      </c>
      <c r="C233" s="338">
        <v>158.770004</v>
      </c>
      <c r="D233" s="338">
        <v>152.059998</v>
      </c>
      <c r="E233" s="338">
        <v>155.759995</v>
      </c>
      <c r="F233" s="338">
        <v>149.141373</v>
      </c>
      <c r="G233" s="338">
        <v>6.223839E8</v>
      </c>
      <c r="H233" s="340" t="s">
        <v>327</v>
      </c>
      <c r="I233" s="338">
        <v>17.934999</v>
      </c>
      <c r="J233" s="338">
        <v>19.0725</v>
      </c>
      <c r="K233" s="338">
        <v>17.440001</v>
      </c>
      <c r="L233" s="338">
        <v>18.3325</v>
      </c>
      <c r="M233" s="338">
        <v>18.167048</v>
      </c>
      <c r="N233" s="338">
        <v>9.40588E7</v>
      </c>
      <c r="O233" s="338"/>
      <c r="P233" s="254">
        <f t="shared" si="21"/>
        <v>347206.5384</v>
      </c>
      <c r="Q233" s="254"/>
      <c r="R233" s="254"/>
      <c r="S233" s="254"/>
      <c r="T233" s="339">
        <f>(P233-P221)/P221</f>
        <v>0.2399449702</v>
      </c>
      <c r="U233" s="258"/>
      <c r="V233" s="254"/>
      <c r="W233" s="254"/>
      <c r="X233" s="254">
        <f t="shared" si="16"/>
        <v>347206.5384</v>
      </c>
      <c r="Y233" s="258">
        <f t="shared" si="17"/>
        <v>0.3472065384</v>
      </c>
      <c r="Z233" s="334">
        <f t="shared" si="18"/>
        <v>347206.5384</v>
      </c>
      <c r="AA233" s="258">
        <f t="shared" si="19"/>
        <v>0.3472065384</v>
      </c>
      <c r="AB233" s="320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299"/>
      <c r="AM233" s="299"/>
      <c r="AN233" s="299"/>
      <c r="AO233" s="299"/>
      <c r="AP233" s="299"/>
      <c r="AQ233" s="299"/>
      <c r="AR233" s="299"/>
      <c r="AS233" s="299"/>
      <c r="AT233" s="299"/>
      <c r="AU233" s="299"/>
      <c r="AV233" s="299"/>
    </row>
    <row r="234" ht="19.5" customHeight="1">
      <c r="A234" s="276" t="s">
        <v>328</v>
      </c>
      <c r="B234" s="277">
        <v>156.559998</v>
      </c>
      <c r="C234" s="278">
        <v>170.949997</v>
      </c>
      <c r="D234" s="278">
        <v>156.169998</v>
      </c>
      <c r="E234" s="278">
        <v>169.399994</v>
      </c>
      <c r="F234" s="278">
        <v>162.541</v>
      </c>
      <c r="G234" s="278">
        <v>6.983949E8</v>
      </c>
      <c r="H234" s="283" t="s">
        <v>328</v>
      </c>
      <c r="I234" s="278">
        <v>18.514999</v>
      </c>
      <c r="J234" s="278">
        <v>22.002501</v>
      </c>
      <c r="K234" s="278">
        <v>18.434999</v>
      </c>
      <c r="L234" s="278">
        <v>21.602501</v>
      </c>
      <c r="M234" s="278">
        <v>21.407537</v>
      </c>
      <c r="N234" s="278">
        <v>1.2376E8</v>
      </c>
      <c r="O234" s="278"/>
      <c r="P234" s="254">
        <f t="shared" si="21"/>
        <v>354924.4495</v>
      </c>
      <c r="Q234" s="254"/>
      <c r="R234" s="254"/>
      <c r="S234" s="254"/>
      <c r="T234" s="282"/>
      <c r="U234" s="258"/>
      <c r="V234" s="254"/>
      <c r="W234" s="254"/>
      <c r="X234" s="254">
        <f t="shared" si="16"/>
        <v>354924.4495</v>
      </c>
      <c r="Y234" s="258">
        <f t="shared" si="17"/>
        <v>0.3549244495</v>
      </c>
      <c r="Z234" s="334">
        <f t="shared" si="18"/>
        <v>354924.4495</v>
      </c>
      <c r="AA234" s="258">
        <f t="shared" si="19"/>
        <v>0.3549244495</v>
      </c>
      <c r="AB234" s="320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299"/>
      <c r="AM234" s="299"/>
      <c r="AN234" s="299"/>
      <c r="AO234" s="299"/>
      <c r="AP234" s="299"/>
      <c r="AQ234" s="299"/>
      <c r="AR234" s="299"/>
      <c r="AS234" s="299"/>
      <c r="AT234" s="299"/>
      <c r="AU234" s="299"/>
      <c r="AV234" s="299"/>
    </row>
    <row r="235" ht="19.5" customHeight="1">
      <c r="A235" s="276" t="s">
        <v>329</v>
      </c>
      <c r="B235" s="277">
        <v>168.100006</v>
      </c>
      <c r="C235" s="278">
        <v>170.729996</v>
      </c>
      <c r="D235" s="278">
        <v>150.130005</v>
      </c>
      <c r="E235" s="278">
        <v>167.210007</v>
      </c>
      <c r="F235" s="278">
        <v>160.439682</v>
      </c>
      <c r="G235" s="278">
        <v>1.1798412E9</v>
      </c>
      <c r="H235" s="283" t="s">
        <v>329</v>
      </c>
      <c r="I235" s="278">
        <v>21.280001</v>
      </c>
      <c r="J235" s="278">
        <v>21.76</v>
      </c>
      <c r="K235" s="278">
        <v>16.870001</v>
      </c>
      <c r="L235" s="278">
        <v>20.862499</v>
      </c>
      <c r="M235" s="278">
        <v>20.674213</v>
      </c>
      <c r="N235" s="278">
        <v>2.0399E8</v>
      </c>
      <c r="O235" s="278"/>
      <c r="P235" s="254">
        <f t="shared" si="21"/>
        <v>339530.8108</v>
      </c>
      <c r="Q235" s="254"/>
      <c r="R235" s="254"/>
      <c r="S235" s="254"/>
      <c r="T235" s="282"/>
      <c r="U235" s="258"/>
      <c r="V235" s="254"/>
      <c r="W235" s="254"/>
      <c r="X235" s="254">
        <f t="shared" si="16"/>
        <v>339530.8108</v>
      </c>
      <c r="Y235" s="258">
        <f t="shared" si="17"/>
        <v>0.3395308108</v>
      </c>
      <c r="Z235" s="334">
        <f t="shared" si="18"/>
        <v>339530.8108</v>
      </c>
      <c r="AA235" s="258">
        <f t="shared" si="19"/>
        <v>0.3395308108</v>
      </c>
      <c r="AB235" s="320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299"/>
      <c r="AM235" s="299"/>
      <c r="AN235" s="299"/>
      <c r="AO235" s="299"/>
      <c r="AP235" s="299"/>
      <c r="AQ235" s="299"/>
      <c r="AR235" s="299"/>
      <c r="AS235" s="299"/>
      <c r="AT235" s="299"/>
      <c r="AU235" s="299"/>
      <c r="AV235" s="299"/>
    </row>
    <row r="236" ht="19.5" customHeight="1">
      <c r="A236" s="276" t="s">
        <v>330</v>
      </c>
      <c r="B236" s="277">
        <v>167.300003</v>
      </c>
      <c r="C236" s="278">
        <v>175.210007</v>
      </c>
      <c r="D236" s="278">
        <v>156.039993</v>
      </c>
      <c r="E236" s="278">
        <v>160.130005</v>
      </c>
      <c r="F236" s="278">
        <v>153.646378</v>
      </c>
      <c r="G236" s="278">
        <v>1.0853067E9</v>
      </c>
      <c r="H236" s="283" t="s">
        <v>330</v>
      </c>
      <c r="I236" s="278">
        <v>20.8925</v>
      </c>
      <c r="J236" s="278">
        <v>22.870001</v>
      </c>
      <c r="K236" s="278">
        <v>18.09</v>
      </c>
      <c r="L236" s="278">
        <v>19.049999</v>
      </c>
      <c r="M236" s="278">
        <v>18.878073</v>
      </c>
      <c r="N236" s="278">
        <v>2.062544E8</v>
      </c>
      <c r="O236" s="278"/>
      <c r="P236" s="254">
        <f t="shared" si="21"/>
        <v>351230.0467</v>
      </c>
      <c r="Q236" s="254"/>
      <c r="R236" s="254"/>
      <c r="S236" s="254"/>
      <c r="T236" s="282"/>
      <c r="U236" s="258"/>
      <c r="V236" s="254"/>
      <c r="W236" s="254"/>
      <c r="X236" s="254">
        <f t="shared" si="16"/>
        <v>351230.0467</v>
      </c>
      <c r="Y236" s="258">
        <f t="shared" si="17"/>
        <v>0.3512300467</v>
      </c>
      <c r="Z236" s="334">
        <f t="shared" si="18"/>
        <v>351230.0467</v>
      </c>
      <c r="AA236" s="258">
        <f t="shared" si="19"/>
        <v>0.3512300467</v>
      </c>
      <c r="AB236" s="320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299"/>
      <c r="AM236" s="299"/>
      <c r="AN236" s="299"/>
      <c r="AO236" s="299"/>
      <c r="AP236" s="299"/>
      <c r="AQ236" s="299"/>
      <c r="AR236" s="299"/>
      <c r="AS236" s="299"/>
      <c r="AT236" s="299"/>
      <c r="AU236" s="299"/>
      <c r="AV236" s="299"/>
    </row>
    <row r="237" ht="19.5" customHeight="1">
      <c r="A237" s="276" t="s">
        <v>331</v>
      </c>
      <c r="B237" s="277">
        <v>158.990005</v>
      </c>
      <c r="C237" s="278">
        <v>167.0</v>
      </c>
      <c r="D237" s="278">
        <v>153.880005</v>
      </c>
      <c r="E237" s="278">
        <v>160.940002</v>
      </c>
      <c r="F237" s="278">
        <v>154.674103</v>
      </c>
      <c r="G237" s="278">
        <v>9.873805E8</v>
      </c>
      <c r="H237" s="283" t="s">
        <v>331</v>
      </c>
      <c r="I237" s="278">
        <v>18.772499</v>
      </c>
      <c r="J237" s="278">
        <v>20.622499</v>
      </c>
      <c r="K237" s="278">
        <v>17.555</v>
      </c>
      <c r="L237" s="278">
        <v>19.1</v>
      </c>
      <c r="M237" s="278">
        <v>18.92762</v>
      </c>
      <c r="N237" s="278">
        <v>1.744092E8</v>
      </c>
      <c r="O237" s="278"/>
      <c r="P237" s="254">
        <f t="shared" si="21"/>
        <v>344701.4682</v>
      </c>
      <c r="Q237" s="254"/>
      <c r="R237" s="254"/>
      <c r="S237" s="254"/>
      <c r="T237" s="282"/>
      <c r="U237" s="258"/>
      <c r="V237" s="254"/>
      <c r="W237" s="254"/>
      <c r="X237" s="254">
        <f t="shared" si="16"/>
        <v>344701.4682</v>
      </c>
      <c r="Y237" s="258">
        <f t="shared" si="17"/>
        <v>0.3447014682</v>
      </c>
      <c r="Z237" s="334">
        <f t="shared" si="18"/>
        <v>344701.4682</v>
      </c>
      <c r="AA237" s="258">
        <f t="shared" si="19"/>
        <v>0.3447014682</v>
      </c>
      <c r="AB237" s="320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299"/>
      <c r="AM237" s="299"/>
      <c r="AN237" s="299"/>
      <c r="AO237" s="299"/>
      <c r="AP237" s="299"/>
      <c r="AQ237" s="299"/>
      <c r="AR237" s="299"/>
      <c r="AS237" s="299"/>
      <c r="AT237" s="299"/>
      <c r="AU237" s="299"/>
      <c r="AV237" s="299"/>
    </row>
    <row r="238" ht="19.5" customHeight="1">
      <c r="A238" s="276" t="s">
        <v>332</v>
      </c>
      <c r="B238" s="277">
        <v>160.520004</v>
      </c>
      <c r="C238" s="278">
        <v>171.199997</v>
      </c>
      <c r="D238" s="278">
        <v>159.220001</v>
      </c>
      <c r="E238" s="278">
        <v>170.070007</v>
      </c>
      <c r="F238" s="278">
        <v>163.448654</v>
      </c>
      <c r="G238" s="278">
        <v>6.87987E8</v>
      </c>
      <c r="H238" s="283" t="s">
        <v>332</v>
      </c>
      <c r="I238" s="278">
        <v>19.01</v>
      </c>
      <c r="J238" s="278">
        <v>21.532499</v>
      </c>
      <c r="K238" s="278">
        <v>18.684999</v>
      </c>
      <c r="L238" s="278">
        <v>21.252501</v>
      </c>
      <c r="M238" s="278">
        <v>21.060694</v>
      </c>
      <c r="N238" s="278">
        <v>1.287104E8</v>
      </c>
      <c r="O238" s="278"/>
      <c r="P238" s="254">
        <f t="shared" si="21"/>
        <v>354996.7485</v>
      </c>
      <c r="Q238" s="254"/>
      <c r="R238" s="254"/>
      <c r="S238" s="254"/>
      <c r="T238" s="282"/>
      <c r="U238" s="258"/>
      <c r="V238" s="254"/>
      <c r="W238" s="254"/>
      <c r="X238" s="254">
        <f t="shared" si="16"/>
        <v>354996.7485</v>
      </c>
      <c r="Y238" s="258">
        <f t="shared" si="17"/>
        <v>0.3549967485</v>
      </c>
      <c r="Z238" s="334">
        <f t="shared" si="18"/>
        <v>354996.7485</v>
      </c>
      <c r="AA238" s="258">
        <f t="shared" si="19"/>
        <v>0.3549967485</v>
      </c>
      <c r="AB238" s="320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9"/>
      <c r="AN238" s="299"/>
      <c r="AO238" s="299"/>
      <c r="AP238" s="299"/>
      <c r="AQ238" s="299"/>
      <c r="AR238" s="299"/>
      <c r="AS238" s="299"/>
      <c r="AT238" s="299"/>
      <c r="AU238" s="299"/>
      <c r="AV238" s="299"/>
    </row>
    <row r="239" ht="19.5" customHeight="1">
      <c r="A239" s="276" t="s">
        <v>333</v>
      </c>
      <c r="B239" s="277">
        <v>170.919998</v>
      </c>
      <c r="C239" s="278">
        <v>177.979996</v>
      </c>
      <c r="D239" s="278">
        <v>169.169998</v>
      </c>
      <c r="E239" s="278">
        <v>171.649994</v>
      </c>
      <c r="F239" s="278">
        <v>164.967102</v>
      </c>
      <c r="G239" s="278">
        <v>7.843385E8</v>
      </c>
      <c r="H239" s="283" t="s">
        <v>333</v>
      </c>
      <c r="I239" s="278">
        <v>21.459999</v>
      </c>
      <c r="J239" s="278">
        <v>23.3225</v>
      </c>
      <c r="K239" s="278">
        <v>21.040001</v>
      </c>
      <c r="L239" s="278">
        <v>21.615</v>
      </c>
      <c r="M239" s="278">
        <v>21.419918</v>
      </c>
      <c r="N239" s="278">
        <v>1.172916E8</v>
      </c>
      <c r="O239" s="278"/>
      <c r="P239" s="254">
        <f t="shared" si="21"/>
        <v>375514.5848</v>
      </c>
      <c r="Q239" s="254"/>
      <c r="R239" s="254"/>
      <c r="S239" s="254"/>
      <c r="T239" s="282"/>
      <c r="U239" s="258"/>
      <c r="V239" s="254"/>
      <c r="W239" s="254"/>
      <c r="X239" s="254">
        <f t="shared" si="16"/>
        <v>375514.5848</v>
      </c>
      <c r="Y239" s="258">
        <f t="shared" si="17"/>
        <v>0.3755145848</v>
      </c>
      <c r="Z239" s="334">
        <f t="shared" si="18"/>
        <v>375514.5848</v>
      </c>
      <c r="AA239" s="258">
        <f t="shared" si="19"/>
        <v>0.3755145848</v>
      </c>
      <c r="AB239" s="320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9"/>
      <c r="AN239" s="299"/>
      <c r="AO239" s="299"/>
      <c r="AP239" s="299"/>
      <c r="AQ239" s="299"/>
      <c r="AR239" s="299"/>
      <c r="AS239" s="299"/>
      <c r="AT239" s="299"/>
      <c r="AU239" s="299"/>
      <c r="AV239" s="299"/>
    </row>
    <row r="240" ht="19.5" customHeight="1">
      <c r="A240" s="276" t="s">
        <v>334</v>
      </c>
      <c r="B240" s="277">
        <v>170.039993</v>
      </c>
      <c r="C240" s="278">
        <v>182.929993</v>
      </c>
      <c r="D240" s="278">
        <v>169.669998</v>
      </c>
      <c r="E240" s="278">
        <v>176.449997</v>
      </c>
      <c r="F240" s="278">
        <v>169.943237</v>
      </c>
      <c r="G240" s="278">
        <v>7.080105E8</v>
      </c>
      <c r="H240" s="283" t="s">
        <v>334</v>
      </c>
      <c r="I240" s="278">
        <v>21.247499</v>
      </c>
      <c r="J240" s="278">
        <v>24.5075</v>
      </c>
      <c r="K240" s="278">
        <v>21.157499</v>
      </c>
      <c r="L240" s="278">
        <v>22.705</v>
      </c>
      <c r="M240" s="278">
        <v>22.500082</v>
      </c>
      <c r="N240" s="278">
        <v>1.054764E8</v>
      </c>
      <c r="O240" s="278"/>
      <c r="P240" s="254">
        <f t="shared" si="21"/>
        <v>374957.7916</v>
      </c>
      <c r="Q240" s="254"/>
      <c r="R240" s="254"/>
      <c r="S240" s="254"/>
      <c r="T240" s="282"/>
      <c r="U240" s="258"/>
      <c r="V240" s="254"/>
      <c r="W240" s="254"/>
      <c r="X240" s="254">
        <f t="shared" si="16"/>
        <v>374957.7916</v>
      </c>
      <c r="Y240" s="258">
        <f t="shared" si="17"/>
        <v>0.3749577916</v>
      </c>
      <c r="Z240" s="334">
        <f t="shared" si="18"/>
        <v>374957.7916</v>
      </c>
      <c r="AA240" s="258">
        <f t="shared" si="19"/>
        <v>0.3749577916</v>
      </c>
      <c r="AB240" s="320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9"/>
      <c r="AN240" s="299"/>
      <c r="AO240" s="299"/>
      <c r="AP240" s="299"/>
      <c r="AQ240" s="299"/>
      <c r="AR240" s="299"/>
      <c r="AS240" s="299"/>
      <c r="AT240" s="299"/>
      <c r="AU240" s="299"/>
      <c r="AV240" s="299"/>
    </row>
    <row r="241" ht="19.5" customHeight="1">
      <c r="A241" s="276" t="s">
        <v>335</v>
      </c>
      <c r="B241" s="277">
        <v>176.860001</v>
      </c>
      <c r="C241" s="278">
        <v>187.520004</v>
      </c>
      <c r="D241" s="278">
        <v>175.789993</v>
      </c>
      <c r="E241" s="278">
        <v>186.649994</v>
      </c>
      <c r="F241" s="278">
        <v>179.767044</v>
      </c>
      <c r="G241" s="278">
        <v>6.67523E8</v>
      </c>
      <c r="H241" s="283" t="s">
        <v>335</v>
      </c>
      <c r="I241" s="278">
        <v>22.889999</v>
      </c>
      <c r="J241" s="278">
        <v>25.627501</v>
      </c>
      <c r="K241" s="278">
        <v>22.6</v>
      </c>
      <c r="L241" s="278">
        <v>25.379999</v>
      </c>
      <c r="M241" s="278">
        <v>25.150936</v>
      </c>
      <c r="N241" s="278">
        <v>9.92216E7</v>
      </c>
      <c r="O241" s="278"/>
      <c r="P241" s="254">
        <f t="shared" si="21"/>
        <v>386815.8484</v>
      </c>
      <c r="Q241" s="254"/>
      <c r="R241" s="254"/>
      <c r="S241" s="254"/>
      <c r="T241" s="282"/>
      <c r="U241" s="258"/>
      <c r="V241" s="254"/>
      <c r="W241" s="254"/>
      <c r="X241" s="254">
        <f t="shared" si="16"/>
        <v>386815.8484</v>
      </c>
      <c r="Y241" s="258">
        <f t="shared" si="17"/>
        <v>0.3868158484</v>
      </c>
      <c r="Z241" s="334">
        <f t="shared" si="18"/>
        <v>386815.8484</v>
      </c>
      <c r="AA241" s="258">
        <f t="shared" si="19"/>
        <v>0.3868158484</v>
      </c>
      <c r="AB241" s="320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9"/>
      <c r="AN241" s="299"/>
      <c r="AO241" s="299"/>
      <c r="AP241" s="299"/>
      <c r="AQ241" s="299"/>
      <c r="AR241" s="299"/>
      <c r="AS241" s="299"/>
      <c r="AT241" s="299"/>
      <c r="AU241" s="299"/>
      <c r="AV241" s="299"/>
    </row>
    <row r="242" ht="19.5" customHeight="1">
      <c r="A242" s="276" t="s">
        <v>336</v>
      </c>
      <c r="B242" s="277">
        <v>186.080002</v>
      </c>
      <c r="C242" s="278">
        <v>186.490005</v>
      </c>
      <c r="D242" s="278">
        <v>180.440002</v>
      </c>
      <c r="E242" s="278">
        <v>185.789993</v>
      </c>
      <c r="F242" s="278">
        <v>178.938828</v>
      </c>
      <c r="G242" s="278">
        <v>6.455344E8</v>
      </c>
      <c r="H242" s="283" t="s">
        <v>336</v>
      </c>
      <c r="I242" s="278">
        <v>25.24</v>
      </c>
      <c r="J242" s="278">
        <v>25.344999</v>
      </c>
      <c r="K242" s="278">
        <v>23.7075</v>
      </c>
      <c r="L242" s="278">
        <v>25.17</v>
      </c>
      <c r="M242" s="278">
        <v>24.942839</v>
      </c>
      <c r="N242" s="278">
        <v>8.13508E7</v>
      </c>
      <c r="O242" s="278"/>
      <c r="P242" s="254">
        <f t="shared" si="21"/>
        <v>395381.2612</v>
      </c>
      <c r="Q242" s="254"/>
      <c r="R242" s="254"/>
      <c r="S242" s="254"/>
      <c r="T242" s="282"/>
      <c r="U242" s="258"/>
      <c r="V242" s="254"/>
      <c r="W242" s="254"/>
      <c r="X242" s="254">
        <f t="shared" si="16"/>
        <v>395381.2612</v>
      </c>
      <c r="Y242" s="258">
        <f t="shared" si="17"/>
        <v>0.3953812612</v>
      </c>
      <c r="Z242" s="334">
        <f t="shared" si="18"/>
        <v>395381.2612</v>
      </c>
      <c r="AA242" s="258">
        <f t="shared" si="19"/>
        <v>0.3953812612</v>
      </c>
      <c r="AB242" s="320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9"/>
      <c r="AN242" s="299"/>
      <c r="AO242" s="299"/>
      <c r="AP242" s="299"/>
      <c r="AQ242" s="299"/>
      <c r="AR242" s="299"/>
      <c r="AS242" s="299"/>
      <c r="AT242" s="299"/>
      <c r="AU242" s="299"/>
      <c r="AV242" s="299"/>
    </row>
    <row r="243" ht="19.5" customHeight="1">
      <c r="A243" s="276" t="s">
        <v>337</v>
      </c>
      <c r="B243" s="277">
        <v>186.869995</v>
      </c>
      <c r="C243" s="278">
        <v>187.529999</v>
      </c>
      <c r="D243" s="278">
        <v>160.089996</v>
      </c>
      <c r="E243" s="278">
        <v>169.820007</v>
      </c>
      <c r="F243" s="278">
        <v>163.85199</v>
      </c>
      <c r="G243" s="278">
        <v>1.8170706E9</v>
      </c>
      <c r="H243" s="283" t="s">
        <v>337</v>
      </c>
      <c r="I243" s="278">
        <v>25.442499</v>
      </c>
      <c r="J243" s="278">
        <v>25.625</v>
      </c>
      <c r="K243" s="278">
        <v>18.4275</v>
      </c>
      <c r="L243" s="278">
        <v>20.702499</v>
      </c>
      <c r="M243" s="278">
        <v>20.515654</v>
      </c>
      <c r="N243" s="278">
        <v>2.35472E8</v>
      </c>
      <c r="O243" s="278"/>
      <c r="P243" s="254">
        <f t="shared" si="21"/>
        <v>349123.5341</v>
      </c>
      <c r="Q243" s="254"/>
      <c r="R243" s="254"/>
      <c r="S243" s="254"/>
      <c r="T243" s="282"/>
      <c r="U243" s="258"/>
      <c r="V243" s="254"/>
      <c r="W243" s="254"/>
      <c r="X243" s="254">
        <f t="shared" si="16"/>
        <v>349123.5341</v>
      </c>
      <c r="Y243" s="258">
        <f t="shared" si="17"/>
        <v>0.3491235341</v>
      </c>
      <c r="Z243" s="334">
        <f t="shared" si="18"/>
        <v>349123.5341</v>
      </c>
      <c r="AA243" s="258">
        <f t="shared" si="19"/>
        <v>0.3491235341</v>
      </c>
      <c r="AB243" s="320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299"/>
      <c r="AM243" s="299"/>
      <c r="AN243" s="299"/>
      <c r="AO243" s="299"/>
      <c r="AP243" s="299"/>
      <c r="AQ243" s="299"/>
      <c r="AR243" s="299"/>
      <c r="AS243" s="299"/>
      <c r="AT243" s="299"/>
      <c r="AU243" s="299"/>
      <c r="AV243" s="299"/>
    </row>
    <row r="244" ht="19.5" customHeight="1">
      <c r="A244" s="276" t="s">
        <v>338</v>
      </c>
      <c r="B244" s="277">
        <v>170.070007</v>
      </c>
      <c r="C244" s="278">
        <v>175.580002</v>
      </c>
      <c r="D244" s="278">
        <v>157.130005</v>
      </c>
      <c r="E244" s="278">
        <v>169.369995</v>
      </c>
      <c r="F244" s="278">
        <v>163.417831</v>
      </c>
      <c r="G244" s="278">
        <v>1.1521215E9</v>
      </c>
      <c r="H244" s="283" t="s">
        <v>338</v>
      </c>
      <c r="I244" s="278">
        <v>20.805</v>
      </c>
      <c r="J244" s="278">
        <v>22.115</v>
      </c>
      <c r="K244" s="278">
        <v>17.625</v>
      </c>
      <c r="L244" s="278">
        <v>20.459999</v>
      </c>
      <c r="M244" s="278">
        <v>20.275343</v>
      </c>
      <c r="N244" s="278">
        <v>1.49764E8</v>
      </c>
      <c r="O244" s="278"/>
      <c r="P244" s="254">
        <f t="shared" si="21"/>
        <v>341001.7325</v>
      </c>
      <c r="Q244" s="254"/>
      <c r="R244" s="254"/>
      <c r="S244" s="254"/>
      <c r="T244" s="282"/>
      <c r="U244" s="258"/>
      <c r="V244" s="254"/>
      <c r="W244" s="254"/>
      <c r="X244" s="254">
        <f t="shared" si="16"/>
        <v>341001.7325</v>
      </c>
      <c r="Y244" s="258">
        <f t="shared" si="17"/>
        <v>0.3410017325</v>
      </c>
      <c r="Z244" s="334">
        <f t="shared" si="18"/>
        <v>341001.7325</v>
      </c>
      <c r="AA244" s="258">
        <f t="shared" si="19"/>
        <v>0.3410017325</v>
      </c>
      <c r="AB244" s="320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9"/>
      <c r="AN244" s="299"/>
      <c r="AO244" s="299"/>
      <c r="AP244" s="299"/>
      <c r="AQ244" s="299"/>
      <c r="AR244" s="299"/>
      <c r="AS244" s="299"/>
      <c r="AT244" s="299"/>
      <c r="AU244" s="299"/>
      <c r="AV244" s="299"/>
    </row>
    <row r="245" ht="19.5" customHeight="1">
      <c r="A245" s="276" t="s">
        <v>339</v>
      </c>
      <c r="B245" s="337">
        <v>173.110001</v>
      </c>
      <c r="C245" s="338">
        <v>173.309998</v>
      </c>
      <c r="D245" s="338">
        <v>143.460007</v>
      </c>
      <c r="E245" s="338">
        <v>154.259995</v>
      </c>
      <c r="F245" s="338">
        <v>148.838852</v>
      </c>
      <c r="G245" s="338">
        <v>1.3955449E9</v>
      </c>
      <c r="H245" s="340" t="s">
        <v>339</v>
      </c>
      <c r="I245" s="338">
        <v>21.34</v>
      </c>
      <c r="J245" s="338">
        <v>21.385</v>
      </c>
      <c r="K245" s="338">
        <v>14.61</v>
      </c>
      <c r="L245" s="338">
        <v>16.797501</v>
      </c>
      <c r="M245" s="338">
        <v>16.645899</v>
      </c>
      <c r="N245" s="338">
        <v>2.174544E8</v>
      </c>
      <c r="O245" s="338"/>
      <c r="P245" s="254">
        <f t="shared" si="21"/>
        <v>309668.5932</v>
      </c>
      <c r="Q245" s="254"/>
      <c r="R245" s="254"/>
      <c r="S245" s="254"/>
      <c r="T245" s="339">
        <f>(P245-P233)/P233</f>
        <v>-0.1081141656</v>
      </c>
      <c r="U245" s="258"/>
      <c r="V245" s="254"/>
      <c r="W245" s="254"/>
      <c r="X245" s="254">
        <f t="shared" si="16"/>
        <v>309668.5932</v>
      </c>
      <c r="Y245" s="258">
        <f t="shared" si="17"/>
        <v>0.3096685932</v>
      </c>
      <c r="Z245" s="334">
        <f t="shared" si="18"/>
        <v>309668.5932</v>
      </c>
      <c r="AA245" s="258">
        <f t="shared" si="19"/>
        <v>0.3096685932</v>
      </c>
      <c r="AB245" s="320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299"/>
      <c r="AM245" s="299"/>
      <c r="AN245" s="299"/>
      <c r="AO245" s="299"/>
      <c r="AP245" s="299"/>
      <c r="AQ245" s="299"/>
      <c r="AR245" s="299"/>
      <c r="AS245" s="299"/>
      <c r="AT245" s="299"/>
      <c r="AU245" s="299"/>
      <c r="AV245" s="299"/>
    </row>
    <row r="246" ht="19.5" customHeight="1">
      <c r="A246" s="276" t="s">
        <v>340</v>
      </c>
      <c r="B246" s="277">
        <v>150.990005</v>
      </c>
      <c r="C246" s="278">
        <v>168.990005</v>
      </c>
      <c r="D246" s="278">
        <v>149.490005</v>
      </c>
      <c r="E246" s="278">
        <v>168.160004</v>
      </c>
      <c r="F246" s="278">
        <v>162.714554</v>
      </c>
      <c r="G246" s="278">
        <v>9.337065E8</v>
      </c>
      <c r="H246" s="283" t="s">
        <v>340</v>
      </c>
      <c r="I246" s="278">
        <v>16.084999</v>
      </c>
      <c r="J246" s="278">
        <v>19.967501</v>
      </c>
      <c r="K246" s="278">
        <v>15.7425</v>
      </c>
      <c r="L246" s="278">
        <v>19.7925</v>
      </c>
      <c r="M246" s="278">
        <v>19.627283</v>
      </c>
      <c r="N246" s="278">
        <v>1.66696E8</v>
      </c>
      <c r="O246" s="278"/>
      <c r="P246" s="254">
        <f t="shared" si="21"/>
        <v>321018.1046</v>
      </c>
      <c r="Q246" s="254"/>
      <c r="R246" s="254"/>
      <c r="S246" s="254"/>
      <c r="T246" s="282"/>
      <c r="U246" s="258"/>
      <c r="V246" s="254"/>
      <c r="W246" s="254"/>
      <c r="X246" s="254">
        <f t="shared" si="16"/>
        <v>321018.1046</v>
      </c>
      <c r="Y246" s="258">
        <f t="shared" si="17"/>
        <v>0.3210181046</v>
      </c>
      <c r="Z246" s="334">
        <f t="shared" si="18"/>
        <v>321018.1046</v>
      </c>
      <c r="AA246" s="258">
        <f t="shared" si="19"/>
        <v>0.3210181046</v>
      </c>
      <c r="AB246" s="320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299"/>
      <c r="AM246" s="299"/>
      <c r="AN246" s="299"/>
      <c r="AO246" s="299"/>
      <c r="AP246" s="299"/>
      <c r="AQ246" s="299"/>
      <c r="AR246" s="299"/>
      <c r="AS246" s="299"/>
      <c r="AT246" s="299"/>
      <c r="AU246" s="299"/>
      <c r="AV246" s="299"/>
    </row>
    <row r="247" ht="19.5" customHeight="1">
      <c r="A247" s="276" t="s">
        <v>341</v>
      </c>
      <c r="B247" s="277">
        <v>167.330002</v>
      </c>
      <c r="C247" s="278">
        <v>174.660004</v>
      </c>
      <c r="D247" s="278">
        <v>166.570007</v>
      </c>
      <c r="E247" s="278">
        <v>173.190002</v>
      </c>
      <c r="F247" s="278">
        <v>167.581696</v>
      </c>
      <c r="G247" s="278">
        <v>5.359641E8</v>
      </c>
      <c r="H247" s="283" t="s">
        <v>341</v>
      </c>
      <c r="I247" s="278">
        <v>19.594999</v>
      </c>
      <c r="J247" s="278">
        <v>21.275</v>
      </c>
      <c r="K247" s="278">
        <v>19.3825</v>
      </c>
      <c r="L247" s="278">
        <v>20.905001</v>
      </c>
      <c r="M247" s="278">
        <v>20.730501</v>
      </c>
      <c r="N247" s="278">
        <v>1.092192E8</v>
      </c>
      <c r="O247" s="278"/>
      <c r="P247" s="254">
        <f t="shared" si="21"/>
        <v>356029.4076</v>
      </c>
      <c r="Q247" s="254"/>
      <c r="R247" s="254"/>
      <c r="S247" s="254"/>
      <c r="T247" s="282"/>
      <c r="U247" s="258"/>
      <c r="V247" s="254"/>
      <c r="W247" s="254"/>
      <c r="X247" s="254">
        <f t="shared" si="16"/>
        <v>356029.4076</v>
      </c>
      <c r="Y247" s="258">
        <f t="shared" si="17"/>
        <v>0.3560294076</v>
      </c>
      <c r="Z247" s="334">
        <f t="shared" si="18"/>
        <v>356029.4076</v>
      </c>
      <c r="AA247" s="258">
        <f t="shared" si="19"/>
        <v>0.3560294076</v>
      </c>
      <c r="AB247" s="320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299"/>
      <c r="AM247" s="299"/>
      <c r="AN247" s="299"/>
      <c r="AO247" s="299"/>
      <c r="AP247" s="299"/>
      <c r="AQ247" s="299"/>
      <c r="AR247" s="299"/>
      <c r="AS247" s="299"/>
      <c r="AT247" s="299"/>
      <c r="AU247" s="299"/>
      <c r="AV247" s="299"/>
    </row>
    <row r="248" ht="19.5" customHeight="1">
      <c r="A248" s="276" t="s">
        <v>342</v>
      </c>
      <c r="B248" s="277">
        <v>174.440002</v>
      </c>
      <c r="C248" s="278">
        <v>182.830002</v>
      </c>
      <c r="D248" s="278">
        <v>169.339996</v>
      </c>
      <c r="E248" s="278">
        <v>179.660004</v>
      </c>
      <c r="F248" s="278">
        <v>173.842194</v>
      </c>
      <c r="G248" s="278">
        <v>7.819727E8</v>
      </c>
      <c r="H248" s="283" t="s">
        <v>342</v>
      </c>
      <c r="I248" s="278">
        <v>21.2075</v>
      </c>
      <c r="J248" s="278">
        <v>23.290001</v>
      </c>
      <c r="K248" s="278">
        <v>19.9625</v>
      </c>
      <c r="L248" s="278">
        <v>22.4825</v>
      </c>
      <c r="M248" s="278">
        <v>22.29483</v>
      </c>
      <c r="N248" s="278">
        <v>1.219928E8</v>
      </c>
      <c r="O248" s="278"/>
      <c r="P248" s="254">
        <f t="shared" si="21"/>
        <v>360283.3599</v>
      </c>
      <c r="Q248" s="254"/>
      <c r="R248" s="254"/>
      <c r="S248" s="254"/>
      <c r="T248" s="282"/>
      <c r="U248" s="258"/>
      <c r="V248" s="254"/>
      <c r="W248" s="254"/>
      <c r="X248" s="254">
        <f t="shared" si="16"/>
        <v>360283.3599</v>
      </c>
      <c r="Y248" s="258">
        <f t="shared" si="17"/>
        <v>0.3602833599</v>
      </c>
      <c r="Z248" s="334">
        <f t="shared" si="18"/>
        <v>360283.3599</v>
      </c>
      <c r="AA248" s="258">
        <f t="shared" si="19"/>
        <v>0.3602833599</v>
      </c>
      <c r="AB248" s="320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299"/>
      <c r="AM248" s="299"/>
      <c r="AN248" s="299"/>
      <c r="AO248" s="299"/>
      <c r="AP248" s="299"/>
      <c r="AQ248" s="299"/>
      <c r="AR248" s="299"/>
      <c r="AS248" s="299"/>
      <c r="AT248" s="299"/>
      <c r="AU248" s="299"/>
      <c r="AV248" s="299"/>
    </row>
    <row r="249" ht="19.5" customHeight="1">
      <c r="A249" s="276" t="s">
        <v>343</v>
      </c>
      <c r="B249" s="277">
        <v>181.509995</v>
      </c>
      <c r="C249" s="278">
        <v>191.320007</v>
      </c>
      <c r="D249" s="278">
        <v>180.770004</v>
      </c>
      <c r="E249" s="278">
        <v>189.539993</v>
      </c>
      <c r="F249" s="278">
        <v>183.735977</v>
      </c>
      <c r="G249" s="278">
        <v>5.501577E8</v>
      </c>
      <c r="H249" s="283" t="s">
        <v>343</v>
      </c>
      <c r="I249" s="278">
        <v>22.9025</v>
      </c>
      <c r="J249" s="278">
        <v>25.3825</v>
      </c>
      <c r="K249" s="278">
        <v>22.74</v>
      </c>
      <c r="L249" s="278">
        <v>24.92</v>
      </c>
      <c r="M249" s="278">
        <v>24.729399</v>
      </c>
      <c r="N249" s="278">
        <v>8.80632E7</v>
      </c>
      <c r="O249" s="278"/>
      <c r="P249" s="254">
        <f t="shared" si="21"/>
        <v>382934.8802</v>
      </c>
      <c r="Q249" s="254"/>
      <c r="R249" s="254"/>
      <c r="S249" s="254"/>
      <c r="T249" s="282"/>
      <c r="U249" s="258"/>
      <c r="V249" s="254"/>
      <c r="W249" s="254"/>
      <c r="X249" s="254">
        <f t="shared" si="16"/>
        <v>382934.8802</v>
      </c>
      <c r="Y249" s="258">
        <f t="shared" si="17"/>
        <v>0.3829348802</v>
      </c>
      <c r="Z249" s="334">
        <f t="shared" si="18"/>
        <v>382934.8802</v>
      </c>
      <c r="AA249" s="258">
        <f t="shared" si="19"/>
        <v>0.3829348802</v>
      </c>
      <c r="AB249" s="320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299"/>
      <c r="AN249" s="299"/>
      <c r="AO249" s="299"/>
      <c r="AP249" s="299"/>
      <c r="AQ249" s="299"/>
      <c r="AR249" s="299"/>
      <c r="AS249" s="299"/>
      <c r="AT249" s="299"/>
      <c r="AU249" s="299"/>
      <c r="AV249" s="299"/>
    </row>
    <row r="250" ht="19.5" customHeight="1">
      <c r="A250" s="276" t="s">
        <v>344</v>
      </c>
      <c r="B250" s="277">
        <v>190.779999</v>
      </c>
      <c r="C250" s="278">
        <v>191.320007</v>
      </c>
      <c r="D250" s="278">
        <v>173.869995</v>
      </c>
      <c r="E250" s="278">
        <v>173.949997</v>
      </c>
      <c r="F250" s="278">
        <v>168.623383</v>
      </c>
      <c r="G250" s="278">
        <v>9.01554E8</v>
      </c>
      <c r="H250" s="283" t="s">
        <v>344</v>
      </c>
      <c r="I250" s="278">
        <v>25.2325</v>
      </c>
      <c r="J250" s="278">
        <v>25.377501</v>
      </c>
      <c r="K250" s="278">
        <v>20.815001</v>
      </c>
      <c r="L250" s="278">
        <v>20.817499</v>
      </c>
      <c r="M250" s="278">
        <v>20.658276</v>
      </c>
      <c r="N250" s="278">
        <v>1.840024E8</v>
      </c>
      <c r="O250" s="278"/>
      <c r="P250" s="254">
        <f t="shared" si="21"/>
        <v>366651.5511</v>
      </c>
      <c r="Q250" s="254"/>
      <c r="R250" s="254"/>
      <c r="S250" s="254"/>
      <c r="T250" s="282"/>
      <c r="U250" s="258"/>
      <c r="V250" s="254"/>
      <c r="W250" s="254"/>
      <c r="X250" s="254">
        <f t="shared" si="16"/>
        <v>366651.5511</v>
      </c>
      <c r="Y250" s="258">
        <f t="shared" si="17"/>
        <v>0.3666515511</v>
      </c>
      <c r="Z250" s="334">
        <f t="shared" si="18"/>
        <v>366651.5511</v>
      </c>
      <c r="AA250" s="258">
        <f t="shared" si="19"/>
        <v>0.3666515511</v>
      </c>
      <c r="AB250" s="320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299"/>
      <c r="AM250" s="299"/>
      <c r="AN250" s="299"/>
      <c r="AO250" s="299"/>
      <c r="AP250" s="299"/>
      <c r="AQ250" s="299"/>
      <c r="AR250" s="299"/>
      <c r="AS250" s="299"/>
      <c r="AT250" s="299"/>
      <c r="AU250" s="299"/>
      <c r="AV250" s="299"/>
    </row>
    <row r="251" ht="19.5" customHeight="1">
      <c r="A251" s="276" t="s">
        <v>345</v>
      </c>
      <c r="B251" s="277">
        <v>173.479996</v>
      </c>
      <c r="C251" s="278">
        <v>189.770004</v>
      </c>
      <c r="D251" s="278">
        <v>169.270004</v>
      </c>
      <c r="E251" s="278">
        <v>186.740005</v>
      </c>
      <c r="F251" s="278">
        <v>181.021744</v>
      </c>
      <c r="G251" s="278">
        <v>6.887304E8</v>
      </c>
      <c r="H251" s="283" t="s">
        <v>345</v>
      </c>
      <c r="I251" s="278">
        <v>20.727501</v>
      </c>
      <c r="J251" s="278">
        <v>24.695</v>
      </c>
      <c r="K251" s="278">
        <v>19.709999</v>
      </c>
      <c r="L251" s="278">
        <v>24.002501</v>
      </c>
      <c r="M251" s="278">
        <v>23.818918</v>
      </c>
      <c r="N251" s="278">
        <v>1.21086E8</v>
      </c>
      <c r="O251" s="278"/>
      <c r="P251" s="254">
        <f t="shared" si="21"/>
        <v>355284.5688</v>
      </c>
      <c r="Q251" s="254"/>
      <c r="R251" s="254"/>
      <c r="S251" s="254"/>
      <c r="T251" s="282"/>
      <c r="U251" s="258"/>
      <c r="V251" s="254"/>
      <c r="W251" s="254"/>
      <c r="X251" s="254">
        <f t="shared" si="16"/>
        <v>355284.5688</v>
      </c>
      <c r="Y251" s="258">
        <f t="shared" si="17"/>
        <v>0.3552845688</v>
      </c>
      <c r="Z251" s="334">
        <f t="shared" si="18"/>
        <v>355284.5688</v>
      </c>
      <c r="AA251" s="258">
        <f t="shared" si="19"/>
        <v>0.3552845688</v>
      </c>
      <c r="AB251" s="320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299"/>
      <c r="AM251" s="299"/>
      <c r="AN251" s="299"/>
      <c r="AO251" s="299"/>
      <c r="AP251" s="299"/>
      <c r="AQ251" s="299"/>
      <c r="AR251" s="299"/>
      <c r="AS251" s="299"/>
      <c r="AT251" s="299"/>
      <c r="AU251" s="299"/>
      <c r="AV251" s="299"/>
    </row>
    <row r="252" ht="19.5" customHeight="1">
      <c r="A252" s="276" t="s">
        <v>346</v>
      </c>
      <c r="B252" s="277">
        <v>190.320007</v>
      </c>
      <c r="C252" s="278">
        <v>195.550003</v>
      </c>
      <c r="D252" s="278">
        <v>188.380005</v>
      </c>
      <c r="E252" s="278">
        <v>191.100006</v>
      </c>
      <c r="F252" s="278">
        <v>185.657791</v>
      </c>
      <c r="G252" s="278">
        <v>4.940255E8</v>
      </c>
      <c r="H252" s="283" t="s">
        <v>346</v>
      </c>
      <c r="I252" s="278">
        <v>24.897499</v>
      </c>
      <c r="J252" s="278">
        <v>26.200001</v>
      </c>
      <c r="K252" s="278">
        <v>24.4025</v>
      </c>
      <c r="L252" s="278">
        <v>25.0375</v>
      </c>
      <c r="M252" s="278">
        <v>24.856449</v>
      </c>
      <c r="N252" s="278">
        <v>7.85968E7</v>
      </c>
      <c r="O252" s="278"/>
      <c r="P252" s="254">
        <f t="shared" si="21"/>
        <v>393728.3074</v>
      </c>
      <c r="Q252" s="254"/>
      <c r="R252" s="254"/>
      <c r="S252" s="254"/>
      <c r="T252" s="282"/>
      <c r="U252" s="258"/>
      <c r="V252" s="254"/>
      <c r="W252" s="254"/>
      <c r="X252" s="254">
        <f t="shared" si="16"/>
        <v>393728.3074</v>
      </c>
      <c r="Y252" s="258">
        <f t="shared" si="17"/>
        <v>0.3937283074</v>
      </c>
      <c r="Z252" s="334">
        <f t="shared" si="18"/>
        <v>393728.3074</v>
      </c>
      <c r="AA252" s="258">
        <f t="shared" si="19"/>
        <v>0.3937283074</v>
      </c>
      <c r="AB252" s="320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299"/>
      <c r="AM252" s="299"/>
      <c r="AN252" s="299"/>
      <c r="AO252" s="299"/>
      <c r="AP252" s="299"/>
      <c r="AQ252" s="299"/>
      <c r="AR252" s="299"/>
      <c r="AS252" s="299"/>
      <c r="AT252" s="299"/>
      <c r="AU252" s="299"/>
      <c r="AV252" s="299"/>
    </row>
    <row r="253" ht="19.5" customHeight="1">
      <c r="A253" s="276" t="s">
        <v>347</v>
      </c>
      <c r="B253" s="277">
        <v>191.429993</v>
      </c>
      <c r="C253" s="278">
        <v>194.979996</v>
      </c>
      <c r="D253" s="278">
        <v>179.199997</v>
      </c>
      <c r="E253" s="278">
        <v>187.470001</v>
      </c>
      <c r="F253" s="278">
        <v>182.131195</v>
      </c>
      <c r="G253" s="278">
        <v>8.142865E8</v>
      </c>
      <c r="H253" s="283" t="s">
        <v>347</v>
      </c>
      <c r="I253" s="278">
        <v>25.1075</v>
      </c>
      <c r="J253" s="278">
        <v>26.012501</v>
      </c>
      <c r="K253" s="278">
        <v>21.9275</v>
      </c>
      <c r="L253" s="278">
        <v>23.8575</v>
      </c>
      <c r="M253" s="278">
        <v>23.684978</v>
      </c>
      <c r="N253" s="278">
        <v>1.474268E8</v>
      </c>
      <c r="O253" s="278"/>
      <c r="P253" s="254">
        <f t="shared" si="21"/>
        <v>372874.7371</v>
      </c>
      <c r="Q253" s="254"/>
      <c r="R253" s="254"/>
      <c r="S253" s="254"/>
      <c r="T253" s="282"/>
      <c r="U253" s="258"/>
      <c r="V253" s="254"/>
      <c r="W253" s="254"/>
      <c r="X253" s="254">
        <f t="shared" si="16"/>
        <v>372874.7371</v>
      </c>
      <c r="Y253" s="258">
        <f t="shared" si="17"/>
        <v>0.3728747371</v>
      </c>
      <c r="Z253" s="334">
        <f t="shared" si="18"/>
        <v>372874.7371</v>
      </c>
      <c r="AA253" s="258">
        <f t="shared" si="19"/>
        <v>0.3728747371</v>
      </c>
      <c r="AB253" s="320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  <c r="AM253" s="299"/>
      <c r="AN253" s="299"/>
      <c r="AO253" s="299"/>
      <c r="AP253" s="299"/>
      <c r="AQ253" s="299"/>
      <c r="AR253" s="299"/>
      <c r="AS253" s="299"/>
      <c r="AT253" s="299"/>
      <c r="AU253" s="299"/>
      <c r="AV253" s="299"/>
    </row>
    <row r="254" ht="19.5" customHeight="1">
      <c r="A254" s="276" t="s">
        <v>348</v>
      </c>
      <c r="B254" s="277">
        <v>186.220001</v>
      </c>
      <c r="C254" s="278">
        <v>194.710007</v>
      </c>
      <c r="D254" s="278">
        <v>185.029999</v>
      </c>
      <c r="E254" s="278">
        <v>188.809998</v>
      </c>
      <c r="F254" s="278">
        <v>183.433029</v>
      </c>
      <c r="G254" s="278">
        <v>5.506502E8</v>
      </c>
      <c r="H254" s="283" t="s">
        <v>348</v>
      </c>
      <c r="I254" s="278">
        <v>23.540001</v>
      </c>
      <c r="J254" s="278">
        <v>25.674999</v>
      </c>
      <c r="K254" s="278">
        <v>23.225</v>
      </c>
      <c r="L254" s="278">
        <v>24.182501</v>
      </c>
      <c r="M254" s="278">
        <v>24.007629</v>
      </c>
      <c r="N254" s="278">
        <v>7.9662E7</v>
      </c>
      <c r="O254" s="278"/>
      <c r="P254" s="254">
        <f t="shared" si="21"/>
        <v>383338.9884</v>
      </c>
      <c r="Q254" s="254"/>
      <c r="R254" s="254"/>
      <c r="S254" s="254"/>
      <c r="T254" s="282"/>
      <c r="U254" s="258"/>
      <c r="V254" s="254"/>
      <c r="W254" s="254"/>
      <c r="X254" s="254">
        <f t="shared" si="16"/>
        <v>383338.9884</v>
      </c>
      <c r="Y254" s="258">
        <f t="shared" si="17"/>
        <v>0.3833389884</v>
      </c>
      <c r="Z254" s="334">
        <f t="shared" si="18"/>
        <v>383338.9884</v>
      </c>
      <c r="AA254" s="258">
        <f t="shared" si="19"/>
        <v>0.3833389884</v>
      </c>
      <c r="AB254" s="320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299"/>
      <c r="AN254" s="299"/>
      <c r="AO254" s="299"/>
      <c r="AP254" s="299"/>
      <c r="AQ254" s="299"/>
      <c r="AR254" s="299"/>
      <c r="AS254" s="299"/>
      <c r="AT254" s="299"/>
      <c r="AU254" s="299"/>
      <c r="AV254" s="299"/>
    </row>
    <row r="255" ht="19.5" customHeight="1">
      <c r="A255" s="276" t="s">
        <v>349</v>
      </c>
      <c r="B255" s="277">
        <v>189.5</v>
      </c>
      <c r="C255" s="278">
        <v>197.830002</v>
      </c>
      <c r="D255" s="278">
        <v>181.820007</v>
      </c>
      <c r="E255" s="278">
        <v>197.080002</v>
      </c>
      <c r="F255" s="278">
        <v>191.853638</v>
      </c>
      <c r="G255" s="278">
        <v>5.769834E8</v>
      </c>
      <c r="H255" s="283" t="s">
        <v>349</v>
      </c>
      <c r="I255" s="278">
        <v>24.360001</v>
      </c>
      <c r="J255" s="278">
        <v>26.442499</v>
      </c>
      <c r="K255" s="278">
        <v>22.4125</v>
      </c>
      <c r="L255" s="278">
        <v>26.2225</v>
      </c>
      <c r="M255" s="278">
        <v>26.032879</v>
      </c>
      <c r="N255" s="278">
        <v>8.57292E7</v>
      </c>
      <c r="O255" s="278"/>
      <c r="P255" s="254">
        <f t="shared" si="21"/>
        <v>375021.9672</v>
      </c>
      <c r="Q255" s="254"/>
      <c r="R255" s="254"/>
      <c r="S255" s="254"/>
      <c r="T255" s="282"/>
      <c r="U255" s="258"/>
      <c r="V255" s="254"/>
      <c r="W255" s="254"/>
      <c r="X255" s="254">
        <f t="shared" si="16"/>
        <v>375021.9672</v>
      </c>
      <c r="Y255" s="258">
        <f t="shared" si="17"/>
        <v>0.3750219672</v>
      </c>
      <c r="Z255" s="334">
        <f t="shared" si="18"/>
        <v>375021.9672</v>
      </c>
      <c r="AA255" s="258">
        <f t="shared" si="19"/>
        <v>0.3750219672</v>
      </c>
      <c r="AB255" s="320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299"/>
      <c r="AM255" s="299"/>
      <c r="AN255" s="299"/>
      <c r="AO255" s="299"/>
      <c r="AP255" s="299"/>
      <c r="AQ255" s="299"/>
      <c r="AR255" s="299"/>
      <c r="AS255" s="299"/>
      <c r="AT255" s="299"/>
      <c r="AU255" s="299"/>
      <c r="AV255" s="299"/>
    </row>
    <row r="256" ht="19.5" customHeight="1">
      <c r="A256" s="276" t="s">
        <v>350</v>
      </c>
      <c r="B256" s="277">
        <v>197.929993</v>
      </c>
      <c r="C256" s="278">
        <v>206.050003</v>
      </c>
      <c r="D256" s="278">
        <v>197.630005</v>
      </c>
      <c r="E256" s="278">
        <v>205.100006</v>
      </c>
      <c r="F256" s="278">
        <v>199.66095</v>
      </c>
      <c r="G256" s="278">
        <v>3.514297E8</v>
      </c>
      <c r="H256" s="283" t="s">
        <v>350</v>
      </c>
      <c r="I256" s="278">
        <v>26.455</v>
      </c>
      <c r="J256" s="278">
        <v>28.6</v>
      </c>
      <c r="K256" s="278">
        <v>26.377501</v>
      </c>
      <c r="L256" s="278">
        <v>28.33</v>
      </c>
      <c r="M256" s="278">
        <v>28.125137</v>
      </c>
      <c r="N256" s="278">
        <v>5.32656E7</v>
      </c>
      <c r="O256" s="278"/>
      <c r="P256" s="254">
        <f t="shared" si="21"/>
        <v>405965.0042</v>
      </c>
      <c r="Q256" s="254"/>
      <c r="R256" s="254"/>
      <c r="S256" s="254"/>
      <c r="T256" s="282"/>
      <c r="U256" s="258"/>
      <c r="V256" s="254"/>
      <c r="W256" s="254"/>
      <c r="X256" s="254">
        <f t="shared" si="16"/>
        <v>405965.0042</v>
      </c>
      <c r="Y256" s="258">
        <f t="shared" si="17"/>
        <v>0.4059650042</v>
      </c>
      <c r="Z256" s="334">
        <f t="shared" si="18"/>
        <v>405965.0042</v>
      </c>
      <c r="AA256" s="258">
        <f t="shared" si="19"/>
        <v>0.4059650042</v>
      </c>
      <c r="AB256" s="320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299"/>
      <c r="AM256" s="299"/>
      <c r="AN256" s="299"/>
      <c r="AO256" s="299"/>
      <c r="AP256" s="299"/>
      <c r="AQ256" s="299"/>
      <c r="AR256" s="299"/>
      <c r="AS256" s="299"/>
      <c r="AT256" s="299"/>
      <c r="AU256" s="299"/>
      <c r="AV256" s="299"/>
    </row>
    <row r="257" ht="19.5" customHeight="1">
      <c r="A257" s="276" t="s">
        <v>351</v>
      </c>
      <c r="B257" s="337">
        <v>205.110001</v>
      </c>
      <c r="C257" s="338">
        <v>214.559998</v>
      </c>
      <c r="D257" s="338">
        <v>199.229996</v>
      </c>
      <c r="E257" s="338">
        <v>212.610001</v>
      </c>
      <c r="F257" s="338">
        <v>206.971786</v>
      </c>
      <c r="G257" s="338">
        <v>4.299511E8</v>
      </c>
      <c r="H257" s="340" t="s">
        <v>351</v>
      </c>
      <c r="I257" s="338">
        <v>28.3375</v>
      </c>
      <c r="J257" s="338">
        <v>31.047501</v>
      </c>
      <c r="K257" s="338">
        <v>26.717501</v>
      </c>
      <c r="L257" s="338">
        <v>30.4725</v>
      </c>
      <c r="M257" s="338">
        <v>30.252146</v>
      </c>
      <c r="N257" s="338">
        <v>7.42756E7</v>
      </c>
      <c r="O257" s="338"/>
      <c r="P257" s="254">
        <f t="shared" si="21"/>
        <v>407584.986</v>
      </c>
      <c r="Q257" s="254"/>
      <c r="R257" s="254"/>
      <c r="S257" s="254"/>
      <c r="T257" s="339">
        <f>(P257-P245)/P245</f>
        <v>0.3161973639</v>
      </c>
      <c r="U257" s="258"/>
      <c r="V257" s="254"/>
      <c r="W257" s="254"/>
      <c r="X257" s="254">
        <f t="shared" si="16"/>
        <v>407584.986</v>
      </c>
      <c r="Y257" s="258">
        <f t="shared" si="17"/>
        <v>0.407584986</v>
      </c>
      <c r="Z257" s="334">
        <f t="shared" si="18"/>
        <v>407584.986</v>
      </c>
      <c r="AA257" s="258">
        <f t="shared" si="19"/>
        <v>0.407584986</v>
      </c>
      <c r="AB257" s="320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299"/>
      <c r="AM257" s="299"/>
      <c r="AN257" s="299"/>
      <c r="AO257" s="299"/>
      <c r="AP257" s="299"/>
      <c r="AQ257" s="299"/>
      <c r="AR257" s="299"/>
      <c r="AS257" s="299"/>
      <c r="AT257" s="299"/>
      <c r="AU257" s="299"/>
      <c r="AV257" s="299"/>
    </row>
    <row r="258" ht="19.5" customHeight="1">
      <c r="A258" s="276" t="s">
        <v>352</v>
      </c>
      <c r="B258" s="277">
        <v>214.399994</v>
      </c>
      <c r="C258" s="278">
        <v>225.880005</v>
      </c>
      <c r="D258" s="278">
        <v>212.240005</v>
      </c>
      <c r="E258" s="278">
        <v>219.070007</v>
      </c>
      <c r="F258" s="278">
        <v>213.722824</v>
      </c>
      <c r="G258" s="278">
        <v>5.85493E8</v>
      </c>
      <c r="H258" s="283" t="s">
        <v>352</v>
      </c>
      <c r="I258" s="278">
        <v>30.977501</v>
      </c>
      <c r="J258" s="278">
        <v>34.299999</v>
      </c>
      <c r="K258" s="278">
        <v>30.3375</v>
      </c>
      <c r="L258" s="278">
        <v>32.185001</v>
      </c>
      <c r="M258" s="278">
        <v>31.965462</v>
      </c>
      <c r="N258" s="278">
        <v>8.53928E7</v>
      </c>
      <c r="O258" s="278"/>
      <c r="P258" s="254">
        <f t="shared" si="21"/>
        <v>432534.2128</v>
      </c>
      <c r="Q258" s="254"/>
      <c r="R258" s="254"/>
      <c r="S258" s="254"/>
      <c r="T258" s="282"/>
      <c r="U258" s="258"/>
      <c r="V258" s="254"/>
      <c r="W258" s="254"/>
      <c r="X258" s="254">
        <f t="shared" si="16"/>
        <v>432534.2128</v>
      </c>
      <c r="Y258" s="258">
        <f t="shared" si="17"/>
        <v>0.4325342128</v>
      </c>
      <c r="Z258" s="334">
        <f t="shared" si="18"/>
        <v>432534.2128</v>
      </c>
      <c r="AA258" s="258">
        <f t="shared" si="19"/>
        <v>0.4325342128</v>
      </c>
      <c r="AB258" s="320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299"/>
      <c r="AM258" s="299"/>
      <c r="AN258" s="299"/>
      <c r="AO258" s="299"/>
      <c r="AP258" s="299"/>
      <c r="AQ258" s="299"/>
      <c r="AR258" s="299"/>
      <c r="AS258" s="299"/>
      <c r="AT258" s="299"/>
      <c r="AU258" s="299"/>
      <c r="AV258" s="299"/>
    </row>
    <row r="259" ht="19.5" customHeight="1">
      <c r="A259" s="276" t="s">
        <v>353</v>
      </c>
      <c r="B259" s="277">
        <v>220.139999</v>
      </c>
      <c r="C259" s="278">
        <v>237.470001</v>
      </c>
      <c r="D259" s="278">
        <v>198.169998</v>
      </c>
      <c r="E259" s="278">
        <v>205.800003</v>
      </c>
      <c r="F259" s="278">
        <v>200.776718</v>
      </c>
      <c r="G259" s="278">
        <v>9.523923E8</v>
      </c>
      <c r="H259" s="283" t="s">
        <v>353</v>
      </c>
      <c r="I259" s="278">
        <v>32.509998</v>
      </c>
      <c r="J259" s="278">
        <v>37.759998</v>
      </c>
      <c r="K259" s="278">
        <v>26.0875</v>
      </c>
      <c r="L259" s="278">
        <v>28.395</v>
      </c>
      <c r="M259" s="278">
        <v>28.201315</v>
      </c>
      <c r="N259" s="278">
        <v>1.529848E8</v>
      </c>
      <c r="O259" s="278"/>
      <c r="P259" s="254">
        <f t="shared" si="21"/>
        <v>402193.5956</v>
      </c>
      <c r="Q259" s="254"/>
      <c r="R259" s="254"/>
      <c r="S259" s="254"/>
      <c r="T259" s="282"/>
      <c r="U259" s="258"/>
      <c r="V259" s="254"/>
      <c r="W259" s="254"/>
      <c r="X259" s="254">
        <f t="shared" si="16"/>
        <v>402193.5956</v>
      </c>
      <c r="Y259" s="258">
        <f t="shared" si="17"/>
        <v>0.4021935956</v>
      </c>
      <c r="Z259" s="334">
        <f t="shared" si="18"/>
        <v>402193.5956</v>
      </c>
      <c r="AA259" s="258">
        <f t="shared" si="19"/>
        <v>0.4021935956</v>
      </c>
      <c r="AB259" s="320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  <c r="AM259" s="299"/>
      <c r="AN259" s="299"/>
      <c r="AO259" s="299"/>
      <c r="AP259" s="299"/>
      <c r="AQ259" s="299"/>
      <c r="AR259" s="299"/>
      <c r="AS259" s="299"/>
      <c r="AT259" s="299"/>
      <c r="AU259" s="299"/>
      <c r="AV259" s="299"/>
    </row>
    <row r="260" ht="19.5" customHeight="1">
      <c r="A260" s="276" t="s">
        <v>354</v>
      </c>
      <c r="B260" s="277">
        <v>208.880005</v>
      </c>
      <c r="C260" s="278">
        <v>219.610001</v>
      </c>
      <c r="D260" s="278">
        <v>164.929993</v>
      </c>
      <c r="E260" s="278">
        <v>190.399994</v>
      </c>
      <c r="F260" s="278">
        <v>185.752625</v>
      </c>
      <c r="G260" s="278">
        <v>2.1917757E9</v>
      </c>
      <c r="H260" s="283" t="s">
        <v>354</v>
      </c>
      <c r="I260" s="278">
        <v>28.9925</v>
      </c>
      <c r="J260" s="278">
        <v>31.9825</v>
      </c>
      <c r="K260" s="278">
        <v>17.0075</v>
      </c>
      <c r="L260" s="278">
        <v>22.395</v>
      </c>
      <c r="M260" s="278">
        <v>22.242237</v>
      </c>
      <c r="N260" s="278">
        <v>3.038252E8</v>
      </c>
      <c r="O260" s="278"/>
      <c r="P260" s="254">
        <f t="shared" si="21"/>
        <v>333065.0666</v>
      </c>
      <c r="Q260" s="254"/>
      <c r="R260" s="254"/>
      <c r="S260" s="254"/>
      <c r="T260" s="282"/>
      <c r="U260" s="258"/>
      <c r="V260" s="254"/>
      <c r="W260" s="254"/>
      <c r="X260" s="254">
        <f t="shared" si="16"/>
        <v>333065.0666</v>
      </c>
      <c r="Y260" s="258">
        <f t="shared" si="17"/>
        <v>0.3330650666</v>
      </c>
      <c r="Z260" s="334">
        <f t="shared" si="18"/>
        <v>333065.0666</v>
      </c>
      <c r="AA260" s="258">
        <f t="shared" si="19"/>
        <v>0.3330650666</v>
      </c>
      <c r="AB260" s="320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  <c r="AM260" s="299"/>
      <c r="AN260" s="299"/>
      <c r="AO260" s="299"/>
      <c r="AP260" s="299"/>
      <c r="AQ260" s="299"/>
      <c r="AR260" s="299"/>
      <c r="AS260" s="299"/>
      <c r="AT260" s="299"/>
      <c r="AU260" s="299"/>
      <c r="AV260" s="299"/>
    </row>
    <row r="261" ht="19.5" customHeight="1">
      <c r="A261" s="276" t="s">
        <v>355</v>
      </c>
      <c r="B261" s="277">
        <v>184.770004</v>
      </c>
      <c r="C261" s="278">
        <v>220.039993</v>
      </c>
      <c r="D261" s="278">
        <v>180.860001</v>
      </c>
      <c r="E261" s="278">
        <v>218.910004</v>
      </c>
      <c r="F261" s="278">
        <v>214.021866</v>
      </c>
      <c r="G261" s="278">
        <v>1.0920712E9</v>
      </c>
      <c r="H261" s="283" t="s">
        <v>355</v>
      </c>
      <c r="I261" s="278">
        <v>21.105</v>
      </c>
      <c r="J261" s="278">
        <v>29.4625</v>
      </c>
      <c r="K261" s="278">
        <v>20.1875</v>
      </c>
      <c r="L261" s="278">
        <v>29.245001</v>
      </c>
      <c r="M261" s="278">
        <v>29.048622</v>
      </c>
      <c r="N261" s="278">
        <v>1.815044E8</v>
      </c>
      <c r="O261" s="278"/>
      <c r="P261" s="254">
        <f t="shared" si="21"/>
        <v>363567.9834</v>
      </c>
      <c r="Q261" s="254"/>
      <c r="R261" s="254"/>
      <c r="S261" s="254"/>
      <c r="T261" s="282"/>
      <c r="U261" s="258"/>
      <c r="V261" s="254"/>
      <c r="W261" s="254"/>
      <c r="X261" s="254">
        <f t="shared" si="16"/>
        <v>363567.9834</v>
      </c>
      <c r="Y261" s="258">
        <f t="shared" si="17"/>
        <v>0.3635679834</v>
      </c>
      <c r="Z261" s="334">
        <f t="shared" si="18"/>
        <v>363567.9834</v>
      </c>
      <c r="AA261" s="258">
        <f t="shared" si="19"/>
        <v>0.3635679834</v>
      </c>
      <c r="AB261" s="320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299"/>
      <c r="AM261" s="299"/>
      <c r="AN261" s="299"/>
      <c r="AO261" s="299"/>
      <c r="AP261" s="299"/>
      <c r="AQ261" s="299"/>
      <c r="AR261" s="299"/>
      <c r="AS261" s="299"/>
      <c r="AT261" s="299"/>
      <c r="AU261" s="299"/>
      <c r="AV261" s="299"/>
    </row>
    <row r="262" ht="19.5" customHeight="1">
      <c r="A262" s="276" t="s">
        <v>356</v>
      </c>
      <c r="B262" s="277">
        <v>214.5</v>
      </c>
      <c r="C262" s="278">
        <v>233.600006</v>
      </c>
      <c r="D262" s="278">
        <v>211.119995</v>
      </c>
      <c r="E262" s="278">
        <v>233.360001</v>
      </c>
      <c r="F262" s="278">
        <v>228.149216</v>
      </c>
      <c r="G262" s="278">
        <v>8.46592E8</v>
      </c>
      <c r="H262" s="283" t="s">
        <v>356</v>
      </c>
      <c r="I262" s="278">
        <v>27.985001</v>
      </c>
      <c r="J262" s="278">
        <v>33.047501</v>
      </c>
      <c r="K262" s="278">
        <v>27.09</v>
      </c>
      <c r="L262" s="278">
        <v>32.8675</v>
      </c>
      <c r="M262" s="278">
        <v>32.646797</v>
      </c>
      <c r="N262" s="278">
        <v>1.388456E8</v>
      </c>
      <c r="O262" s="278"/>
      <c r="P262" s="254">
        <f t="shared" si="21"/>
        <v>422730.4936</v>
      </c>
      <c r="Q262" s="254"/>
      <c r="R262" s="254"/>
      <c r="S262" s="254"/>
      <c r="T262" s="282"/>
      <c r="U262" s="258"/>
      <c r="V262" s="254"/>
      <c r="W262" s="254"/>
      <c r="X262" s="254">
        <f t="shared" si="16"/>
        <v>422730.4936</v>
      </c>
      <c r="Y262" s="258">
        <f t="shared" si="17"/>
        <v>0.4227304936</v>
      </c>
      <c r="Z262" s="334">
        <f t="shared" si="18"/>
        <v>422730.4936</v>
      </c>
      <c r="AA262" s="258">
        <f t="shared" si="19"/>
        <v>0.4227304936</v>
      </c>
      <c r="AB262" s="320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299"/>
      <c r="AM262" s="299"/>
      <c r="AN262" s="299"/>
      <c r="AO262" s="299"/>
      <c r="AP262" s="299"/>
      <c r="AQ262" s="299"/>
      <c r="AR262" s="299"/>
      <c r="AS262" s="299"/>
      <c r="AT262" s="299"/>
      <c r="AU262" s="299"/>
      <c r="AV262" s="299"/>
    </row>
    <row r="263" ht="19.5" customHeight="1">
      <c r="A263" s="276" t="s">
        <v>357</v>
      </c>
      <c r="B263" s="277">
        <v>232.460007</v>
      </c>
      <c r="C263" s="278">
        <v>251.149994</v>
      </c>
      <c r="D263" s="278">
        <v>231.470001</v>
      </c>
      <c r="E263" s="278">
        <v>247.600006</v>
      </c>
      <c r="F263" s="278">
        <v>242.071228</v>
      </c>
      <c r="G263" s="278">
        <v>9.283604E8</v>
      </c>
      <c r="H263" s="283" t="s">
        <v>357</v>
      </c>
      <c r="I263" s="278">
        <v>32.709999</v>
      </c>
      <c r="J263" s="278">
        <v>38.130001</v>
      </c>
      <c r="K263" s="278">
        <v>32.307499</v>
      </c>
      <c r="L263" s="278">
        <v>36.922501</v>
      </c>
      <c r="M263" s="278">
        <v>36.674572</v>
      </c>
      <c r="N263" s="278">
        <v>1.447896E8</v>
      </c>
      <c r="O263" s="278"/>
      <c r="P263" s="254">
        <f t="shared" si="21"/>
        <v>461811.1189</v>
      </c>
      <c r="Q263" s="254"/>
      <c r="R263" s="254"/>
      <c r="S263" s="254"/>
      <c r="T263" s="282"/>
      <c r="U263" s="258"/>
      <c r="V263" s="254"/>
      <c r="W263" s="254"/>
      <c r="X263" s="254">
        <f t="shared" si="16"/>
        <v>461811.1189</v>
      </c>
      <c r="Y263" s="258">
        <f t="shared" si="17"/>
        <v>0.4618111189</v>
      </c>
      <c r="Z263" s="334">
        <f t="shared" si="18"/>
        <v>461811.1189</v>
      </c>
      <c r="AA263" s="258">
        <f t="shared" si="19"/>
        <v>0.4618111189</v>
      </c>
      <c r="AB263" s="320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299"/>
      <c r="AM263" s="299"/>
      <c r="AN263" s="299"/>
      <c r="AO263" s="299"/>
      <c r="AP263" s="299"/>
      <c r="AQ263" s="299"/>
      <c r="AR263" s="299"/>
      <c r="AS263" s="299"/>
      <c r="AT263" s="299"/>
      <c r="AU263" s="299"/>
      <c r="AV263" s="299"/>
    </row>
    <row r="264" ht="19.5" customHeight="1">
      <c r="A264" s="276" t="s">
        <v>358</v>
      </c>
      <c r="B264" s="277">
        <v>247.639999</v>
      </c>
      <c r="C264" s="278">
        <v>269.790009</v>
      </c>
      <c r="D264" s="278">
        <v>247.080002</v>
      </c>
      <c r="E264" s="278">
        <v>265.790009</v>
      </c>
      <c r="F264" s="278">
        <v>260.306946</v>
      </c>
      <c r="G264" s="278">
        <v>9.249351E8</v>
      </c>
      <c r="H264" s="283" t="s">
        <v>358</v>
      </c>
      <c r="I264" s="278">
        <v>37.009998</v>
      </c>
      <c r="J264" s="278">
        <v>43.845001</v>
      </c>
      <c r="K264" s="278">
        <v>36.849998</v>
      </c>
      <c r="L264" s="278">
        <v>42.419998</v>
      </c>
      <c r="M264" s="278">
        <v>42.135147</v>
      </c>
      <c r="N264" s="278">
        <v>1.221412E8</v>
      </c>
      <c r="O264" s="278"/>
      <c r="P264" s="254">
        <f t="shared" si="21"/>
        <v>491288.324</v>
      </c>
      <c r="Q264" s="254"/>
      <c r="R264" s="254"/>
      <c r="S264" s="254"/>
      <c r="T264" s="282"/>
      <c r="U264" s="258"/>
      <c r="V264" s="254"/>
      <c r="W264" s="254"/>
      <c r="X264" s="254">
        <f t="shared" si="16"/>
        <v>491288.324</v>
      </c>
      <c r="Y264" s="258">
        <f t="shared" si="17"/>
        <v>0.491288324</v>
      </c>
      <c r="Z264" s="334">
        <f t="shared" si="18"/>
        <v>491288.324</v>
      </c>
      <c r="AA264" s="258">
        <f t="shared" si="19"/>
        <v>0.491288324</v>
      </c>
      <c r="AB264" s="320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299"/>
      <c r="AM264" s="299"/>
      <c r="AN264" s="299"/>
      <c r="AO264" s="299"/>
      <c r="AP264" s="299"/>
      <c r="AQ264" s="299"/>
      <c r="AR264" s="299"/>
      <c r="AS264" s="299"/>
      <c r="AT264" s="299"/>
      <c r="AU264" s="299"/>
      <c r="AV264" s="299"/>
    </row>
    <row r="265" ht="19.5" customHeight="1">
      <c r="A265" s="276" t="s">
        <v>359</v>
      </c>
      <c r="B265" s="277">
        <v>268.0</v>
      </c>
      <c r="C265" s="278">
        <v>296.75</v>
      </c>
      <c r="D265" s="278">
        <v>264.630005</v>
      </c>
      <c r="E265" s="278">
        <v>294.880005</v>
      </c>
      <c r="F265" s="278">
        <v>288.796844</v>
      </c>
      <c r="G265" s="278">
        <v>7.014146E8</v>
      </c>
      <c r="H265" s="283" t="s">
        <v>359</v>
      </c>
      <c r="I265" s="278">
        <v>43.137501</v>
      </c>
      <c r="J265" s="278">
        <v>52.674999</v>
      </c>
      <c r="K265" s="278">
        <v>41.987499</v>
      </c>
      <c r="L265" s="278">
        <v>52.080002</v>
      </c>
      <c r="M265" s="278">
        <v>51.730289</v>
      </c>
      <c r="N265" s="278">
        <v>7.4779E7</v>
      </c>
      <c r="O265" s="278"/>
      <c r="P265" s="254">
        <f t="shared" si="21"/>
        <v>524517.689</v>
      </c>
      <c r="Q265" s="254"/>
      <c r="R265" s="254"/>
      <c r="S265" s="254"/>
      <c r="T265" s="282"/>
      <c r="U265" s="258"/>
      <c r="V265" s="254"/>
      <c r="W265" s="254"/>
      <c r="X265" s="254">
        <f t="shared" si="16"/>
        <v>524517.689</v>
      </c>
      <c r="Y265" s="258">
        <f t="shared" si="17"/>
        <v>0.524517689</v>
      </c>
      <c r="Z265" s="334">
        <f t="shared" si="18"/>
        <v>524517.689</v>
      </c>
      <c r="AA265" s="258">
        <f t="shared" si="19"/>
        <v>0.524517689</v>
      </c>
      <c r="AB265" s="320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299"/>
      <c r="AM265" s="299"/>
      <c r="AN265" s="299"/>
      <c r="AO265" s="299"/>
      <c r="AP265" s="299"/>
      <c r="AQ265" s="299"/>
      <c r="AR265" s="299"/>
      <c r="AS265" s="299"/>
      <c r="AT265" s="299"/>
      <c r="AU265" s="299"/>
      <c r="AV265" s="299"/>
    </row>
    <row r="266" ht="19.5" customHeight="1">
      <c r="A266" s="276" t="s">
        <v>360</v>
      </c>
      <c r="B266" s="277">
        <v>297.619995</v>
      </c>
      <c r="C266" s="278">
        <v>303.5</v>
      </c>
      <c r="D266" s="278">
        <v>260.109985</v>
      </c>
      <c r="E266" s="278">
        <v>277.839996</v>
      </c>
      <c r="F266" s="278">
        <v>272.108307</v>
      </c>
      <c r="G266" s="278">
        <v>1.3253743E9</v>
      </c>
      <c r="H266" s="283" t="s">
        <v>360</v>
      </c>
      <c r="I266" s="278">
        <v>52.994999</v>
      </c>
      <c r="J266" s="278">
        <v>55.014999</v>
      </c>
      <c r="K266" s="278">
        <v>40.189999</v>
      </c>
      <c r="L266" s="278">
        <v>45.825001</v>
      </c>
      <c r="M266" s="278">
        <v>45.517292</v>
      </c>
      <c r="N266" s="278">
        <v>1.356276E8</v>
      </c>
      <c r="O266" s="278"/>
      <c r="P266" s="254">
        <f t="shared" si="21"/>
        <v>513891.9836</v>
      </c>
      <c r="Q266" s="254"/>
      <c r="R266" s="254"/>
      <c r="S266" s="254"/>
      <c r="T266" s="282"/>
      <c r="U266" s="258"/>
      <c r="V266" s="254"/>
      <c r="W266" s="254"/>
      <c r="X266" s="254">
        <f t="shared" si="16"/>
        <v>513891.9836</v>
      </c>
      <c r="Y266" s="258">
        <f t="shared" si="17"/>
        <v>0.5138919836</v>
      </c>
      <c r="Z266" s="334">
        <f t="shared" si="18"/>
        <v>513891.9836</v>
      </c>
      <c r="AA266" s="258">
        <f t="shared" si="19"/>
        <v>0.5138919836</v>
      </c>
      <c r="AB266" s="320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299"/>
      <c r="AM266" s="299"/>
      <c r="AN266" s="299"/>
      <c r="AO266" s="299"/>
      <c r="AP266" s="299"/>
      <c r="AQ266" s="299"/>
      <c r="AR266" s="299"/>
      <c r="AS266" s="299"/>
      <c r="AT266" s="299"/>
      <c r="AU266" s="299"/>
      <c r="AV266" s="299"/>
    </row>
    <row r="267" ht="19.5" customHeight="1">
      <c r="A267" s="276" t="s">
        <v>361</v>
      </c>
      <c r="B267" s="277">
        <v>281.790009</v>
      </c>
      <c r="C267" s="278">
        <v>297.459991</v>
      </c>
      <c r="D267" s="278">
        <v>267.070007</v>
      </c>
      <c r="E267" s="278">
        <v>269.380005</v>
      </c>
      <c r="F267" s="278">
        <v>263.822876</v>
      </c>
      <c r="G267" s="278">
        <v>9.368265E8</v>
      </c>
      <c r="H267" s="283" t="s">
        <v>361</v>
      </c>
      <c r="I267" s="278">
        <v>47.055</v>
      </c>
      <c r="J267" s="278">
        <v>52.200001</v>
      </c>
      <c r="K267" s="278">
        <v>41.904999</v>
      </c>
      <c r="L267" s="278">
        <v>42.75</v>
      </c>
      <c r="M267" s="278">
        <v>42.462936</v>
      </c>
      <c r="N267" s="278">
        <v>1.13851E8</v>
      </c>
      <c r="O267" s="278"/>
      <c r="P267" s="254">
        <f t="shared" si="21"/>
        <v>525976.0367</v>
      </c>
      <c r="Q267" s="254"/>
      <c r="R267" s="254"/>
      <c r="S267" s="254"/>
      <c r="T267" s="282"/>
      <c r="U267" s="258"/>
      <c r="V267" s="254"/>
      <c r="W267" s="254"/>
      <c r="X267" s="254">
        <f t="shared" si="16"/>
        <v>525976.0367</v>
      </c>
      <c r="Y267" s="258">
        <f t="shared" si="17"/>
        <v>0.5259760367</v>
      </c>
      <c r="Z267" s="334">
        <f t="shared" si="18"/>
        <v>525976.0367</v>
      </c>
      <c r="AA267" s="258">
        <f t="shared" si="19"/>
        <v>0.5259760367</v>
      </c>
      <c r="AB267" s="320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299"/>
      <c r="AM267" s="299"/>
      <c r="AN267" s="299"/>
      <c r="AO267" s="299"/>
      <c r="AP267" s="299"/>
      <c r="AQ267" s="299"/>
      <c r="AR267" s="299"/>
      <c r="AS267" s="299"/>
      <c r="AT267" s="299"/>
      <c r="AU267" s="299"/>
      <c r="AV267" s="299"/>
    </row>
    <row r="268" ht="19.5" customHeight="1">
      <c r="A268" s="276" t="s">
        <v>362</v>
      </c>
      <c r="B268" s="277">
        <v>271.850006</v>
      </c>
      <c r="C268" s="278">
        <v>300.170013</v>
      </c>
      <c r="D268" s="278">
        <v>266.970001</v>
      </c>
      <c r="E268" s="278">
        <v>299.619995</v>
      </c>
      <c r="F268" s="278">
        <v>293.438995</v>
      </c>
      <c r="G268" s="278">
        <v>7.516458E8</v>
      </c>
      <c r="H268" s="283" t="s">
        <v>362</v>
      </c>
      <c r="I268" s="278">
        <v>43.400002</v>
      </c>
      <c r="J268" s="278">
        <v>52.66</v>
      </c>
      <c r="K268" s="278">
        <v>41.900002</v>
      </c>
      <c r="L268" s="278">
        <v>52.404999</v>
      </c>
      <c r="M268" s="278">
        <v>52.053104</v>
      </c>
      <c r="N268" s="278">
        <v>7.03196E7</v>
      </c>
      <c r="O268" s="278"/>
      <c r="P268" s="254">
        <f t="shared" si="21"/>
        <v>524112.4151</v>
      </c>
      <c r="Q268" s="254"/>
      <c r="R268" s="254"/>
      <c r="S268" s="254"/>
      <c r="T268" s="282"/>
      <c r="U268" s="258"/>
      <c r="V268" s="254"/>
      <c r="W268" s="254"/>
      <c r="X268" s="254">
        <f t="shared" si="16"/>
        <v>524112.4151</v>
      </c>
      <c r="Y268" s="258">
        <f t="shared" si="17"/>
        <v>0.5241124151</v>
      </c>
      <c r="Z268" s="334">
        <f t="shared" si="18"/>
        <v>524112.4151</v>
      </c>
      <c r="AA268" s="258">
        <f t="shared" si="19"/>
        <v>0.5241124151</v>
      </c>
      <c r="AB268" s="320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299"/>
      <c r="AM268" s="299"/>
      <c r="AN268" s="299"/>
      <c r="AO268" s="299"/>
      <c r="AP268" s="299"/>
      <c r="AQ268" s="299"/>
      <c r="AR268" s="299"/>
      <c r="AS268" s="299"/>
      <c r="AT268" s="299"/>
      <c r="AU268" s="299"/>
      <c r="AV268" s="299"/>
    </row>
    <row r="269" ht="19.5" customHeight="1">
      <c r="A269" s="276" t="s">
        <v>363</v>
      </c>
      <c r="B269" s="337">
        <v>301.970001</v>
      </c>
      <c r="C269" s="338">
        <v>314.690002</v>
      </c>
      <c r="D269" s="338">
        <v>298.089996</v>
      </c>
      <c r="E269" s="338">
        <v>313.73999</v>
      </c>
      <c r="F269" s="338">
        <v>307.267731</v>
      </c>
      <c r="G269" s="338">
        <v>5.698706E8</v>
      </c>
      <c r="H269" s="340" t="s">
        <v>363</v>
      </c>
      <c r="I269" s="338">
        <v>53.255001</v>
      </c>
      <c r="J269" s="338">
        <v>57.959999</v>
      </c>
      <c r="K269" s="338">
        <v>51.880001</v>
      </c>
      <c r="L269" s="338">
        <v>57.555</v>
      </c>
      <c r="M269" s="338">
        <v>57.168526</v>
      </c>
      <c r="N269" s="338">
        <v>5.61828E7</v>
      </c>
      <c r="O269" s="338"/>
      <c r="P269" s="254">
        <f t="shared" si="21"/>
        <v>583540.1624</v>
      </c>
      <c r="Q269" s="254"/>
      <c r="R269" s="254"/>
      <c r="S269" s="254"/>
      <c r="T269" s="339">
        <f>(P269-P257)/P257</f>
        <v>0.4317018103</v>
      </c>
      <c r="U269" s="258"/>
      <c r="V269" s="254"/>
      <c r="W269" s="254"/>
      <c r="X269" s="254">
        <f t="shared" si="16"/>
        <v>583540.1624</v>
      </c>
      <c r="Y269" s="258">
        <f t="shared" si="17"/>
        <v>0.5835401624</v>
      </c>
      <c r="Z269" s="334">
        <f t="shared" si="18"/>
        <v>583540.1624</v>
      </c>
      <c r="AA269" s="258">
        <f t="shared" si="19"/>
        <v>0.5835401624</v>
      </c>
      <c r="AB269" s="320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299"/>
      <c r="AM269" s="299"/>
      <c r="AN269" s="299"/>
      <c r="AO269" s="299"/>
      <c r="AP269" s="299"/>
      <c r="AQ269" s="299"/>
      <c r="AR269" s="299"/>
      <c r="AS269" s="299"/>
      <c r="AT269" s="299"/>
      <c r="AU269" s="299"/>
      <c r="AV269" s="299"/>
    </row>
    <row r="270" ht="19.5" customHeight="1">
      <c r="A270" s="276" t="s">
        <v>364</v>
      </c>
      <c r="B270" s="277">
        <v>315.109985</v>
      </c>
      <c r="C270" s="278">
        <v>330.320007</v>
      </c>
      <c r="D270" s="278">
        <v>305.179993</v>
      </c>
      <c r="E270" s="278">
        <v>314.559998</v>
      </c>
      <c r="F270" s="278">
        <v>308.629242</v>
      </c>
      <c r="G270" s="278">
        <v>6.55263E8</v>
      </c>
      <c r="H270" s="283" t="s">
        <v>364</v>
      </c>
      <c r="I270" s="278">
        <v>58.110001</v>
      </c>
      <c r="J270" s="278">
        <v>63.605</v>
      </c>
      <c r="K270" s="278">
        <v>54.48</v>
      </c>
      <c r="L270" s="278">
        <v>57.685001</v>
      </c>
      <c r="M270" s="278">
        <v>57.297649</v>
      </c>
      <c r="N270" s="278">
        <v>7.81004E7</v>
      </c>
      <c r="O270" s="278"/>
      <c r="P270" s="254">
        <f t="shared" si="21"/>
        <v>595752.8545</v>
      </c>
      <c r="Q270" s="254"/>
      <c r="R270" s="254"/>
      <c r="S270" s="254"/>
      <c r="T270" s="282"/>
      <c r="U270" s="258"/>
      <c r="V270" s="254"/>
      <c r="W270" s="254"/>
      <c r="X270" s="254">
        <f t="shared" si="16"/>
        <v>595752.8545</v>
      </c>
      <c r="Y270" s="258">
        <f t="shared" si="17"/>
        <v>0.5957528545</v>
      </c>
      <c r="Z270" s="334">
        <f t="shared" si="18"/>
        <v>595752.8545</v>
      </c>
      <c r="AA270" s="258">
        <f t="shared" si="19"/>
        <v>0.5957528545</v>
      </c>
      <c r="AB270" s="320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299"/>
      <c r="AM270" s="299"/>
      <c r="AN270" s="299"/>
      <c r="AO270" s="299"/>
      <c r="AP270" s="299"/>
      <c r="AQ270" s="299"/>
      <c r="AR270" s="299"/>
      <c r="AS270" s="299"/>
      <c r="AT270" s="299"/>
      <c r="AU270" s="299"/>
      <c r="AV270" s="299"/>
    </row>
    <row r="271" ht="19.5" customHeight="1">
      <c r="A271" s="276" t="s">
        <v>365</v>
      </c>
      <c r="B271" s="277">
        <v>318.109985</v>
      </c>
      <c r="C271" s="278">
        <v>338.190002</v>
      </c>
      <c r="D271" s="278">
        <v>310.880005</v>
      </c>
      <c r="E271" s="278">
        <v>314.140015</v>
      </c>
      <c r="F271" s="278">
        <v>308.217194</v>
      </c>
      <c r="G271" s="278">
        <v>7.954686E8</v>
      </c>
      <c r="H271" s="283" t="s">
        <v>365</v>
      </c>
      <c r="I271" s="278">
        <v>58.939999</v>
      </c>
      <c r="J271" s="278">
        <v>66.480003</v>
      </c>
      <c r="K271" s="278">
        <v>56.044998</v>
      </c>
      <c r="L271" s="278">
        <v>57.27</v>
      </c>
      <c r="M271" s="278">
        <v>56.885437</v>
      </c>
      <c r="N271" s="278">
        <v>7.47164E7</v>
      </c>
      <c r="O271" s="278"/>
      <c r="P271" s="254">
        <f t="shared" si="21"/>
        <v>605213.3865</v>
      </c>
      <c r="Q271" s="254"/>
      <c r="R271" s="254"/>
      <c r="S271" s="254"/>
      <c r="T271" s="282"/>
      <c r="U271" s="258"/>
      <c r="V271" s="254"/>
      <c r="W271" s="254"/>
      <c r="X271" s="254">
        <f t="shared" si="16"/>
        <v>605213.3865</v>
      </c>
      <c r="Y271" s="258">
        <f t="shared" si="17"/>
        <v>0.6052133865</v>
      </c>
      <c r="Z271" s="334">
        <f t="shared" si="18"/>
        <v>605213.3865</v>
      </c>
      <c r="AA271" s="258">
        <f t="shared" si="19"/>
        <v>0.6052133865</v>
      </c>
      <c r="AB271" s="320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299"/>
      <c r="AM271" s="299"/>
      <c r="AN271" s="299"/>
      <c r="AO271" s="299"/>
      <c r="AP271" s="299"/>
      <c r="AQ271" s="299"/>
      <c r="AR271" s="299"/>
      <c r="AS271" s="299"/>
      <c r="AT271" s="299"/>
      <c r="AU271" s="299"/>
      <c r="AV271" s="299"/>
    </row>
    <row r="272" ht="19.5" customHeight="1">
      <c r="A272" s="276" t="s">
        <v>366</v>
      </c>
      <c r="B272" s="277">
        <v>319.269989</v>
      </c>
      <c r="C272" s="278">
        <v>324.329987</v>
      </c>
      <c r="D272" s="278">
        <v>297.450012</v>
      </c>
      <c r="E272" s="278">
        <v>319.130005</v>
      </c>
      <c r="F272" s="278">
        <v>313.113098</v>
      </c>
      <c r="G272" s="278">
        <v>1.6211736E9</v>
      </c>
      <c r="H272" s="283" t="s">
        <v>366</v>
      </c>
      <c r="I272" s="278">
        <v>59.115002</v>
      </c>
      <c r="J272" s="278">
        <v>60.919998</v>
      </c>
      <c r="K272" s="278">
        <v>51.200001</v>
      </c>
      <c r="L272" s="278">
        <v>58.595001</v>
      </c>
      <c r="M272" s="278">
        <v>58.201542</v>
      </c>
      <c r="N272" s="278">
        <v>1.168626E8</v>
      </c>
      <c r="O272" s="278"/>
      <c r="P272" s="254">
        <f t="shared" si="21"/>
        <v>577401.5467</v>
      </c>
      <c r="Q272" s="254"/>
      <c r="R272" s="254"/>
      <c r="S272" s="254"/>
      <c r="T272" s="282"/>
      <c r="U272" s="258"/>
      <c r="V272" s="254"/>
      <c r="W272" s="254"/>
      <c r="X272" s="254">
        <f t="shared" si="16"/>
        <v>577401.5467</v>
      </c>
      <c r="Y272" s="258">
        <f t="shared" si="17"/>
        <v>0.5774015467</v>
      </c>
      <c r="Z272" s="334">
        <f t="shared" si="18"/>
        <v>577401.5467</v>
      </c>
      <c r="AA272" s="258">
        <f t="shared" si="19"/>
        <v>0.5774015467</v>
      </c>
      <c r="AB272" s="320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299"/>
      <c r="AT272" s="299"/>
      <c r="AU272" s="299"/>
      <c r="AV272" s="299"/>
    </row>
    <row r="273" ht="19.5" customHeight="1">
      <c r="A273" s="276" t="s">
        <v>367</v>
      </c>
      <c r="B273" s="277">
        <v>323.070007</v>
      </c>
      <c r="C273" s="278">
        <v>342.799988</v>
      </c>
      <c r="D273" s="278">
        <v>322.809998</v>
      </c>
      <c r="E273" s="278">
        <v>337.98999</v>
      </c>
      <c r="F273" s="278">
        <v>332.036346</v>
      </c>
      <c r="G273" s="278">
        <v>7.711398E8</v>
      </c>
      <c r="H273" s="283" t="s">
        <v>367</v>
      </c>
      <c r="I273" s="278">
        <v>60.115002</v>
      </c>
      <c r="J273" s="278">
        <v>67.449997</v>
      </c>
      <c r="K273" s="278">
        <v>60.009998</v>
      </c>
      <c r="L273" s="278">
        <v>65.535004</v>
      </c>
      <c r="M273" s="278">
        <v>65.09494</v>
      </c>
      <c r="N273" s="278">
        <v>5.64114E7</v>
      </c>
      <c r="O273" s="278"/>
      <c r="P273" s="254">
        <f t="shared" si="21"/>
        <v>624962.9673</v>
      </c>
      <c r="Q273" s="254"/>
      <c r="R273" s="254"/>
      <c r="S273" s="254"/>
      <c r="T273" s="282"/>
      <c r="U273" s="258"/>
      <c r="V273" s="254"/>
      <c r="W273" s="254"/>
      <c r="X273" s="254">
        <f t="shared" si="16"/>
        <v>624962.9673</v>
      </c>
      <c r="Y273" s="258">
        <f t="shared" si="17"/>
        <v>0.6249629673</v>
      </c>
      <c r="Z273" s="334">
        <f t="shared" si="18"/>
        <v>624962.9673</v>
      </c>
      <c r="AA273" s="258">
        <f t="shared" si="19"/>
        <v>0.6249629673</v>
      </c>
      <c r="AB273" s="320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299"/>
      <c r="AT273" s="299"/>
      <c r="AU273" s="299"/>
      <c r="AV273" s="299"/>
    </row>
    <row r="274" ht="19.5" customHeight="1">
      <c r="A274" s="276" t="s">
        <v>368</v>
      </c>
      <c r="B274" s="277">
        <v>339.230011</v>
      </c>
      <c r="C274" s="278">
        <v>340.0</v>
      </c>
      <c r="D274" s="278">
        <v>316.0</v>
      </c>
      <c r="E274" s="278">
        <v>333.929993</v>
      </c>
      <c r="F274" s="278">
        <v>328.047821</v>
      </c>
      <c r="G274" s="278">
        <v>9.654108E8</v>
      </c>
      <c r="H274" s="283" t="s">
        <v>368</v>
      </c>
      <c r="I274" s="278">
        <v>66.040001</v>
      </c>
      <c r="J274" s="278">
        <v>66.334999</v>
      </c>
      <c r="K274" s="278">
        <v>57.189999</v>
      </c>
      <c r="L274" s="278">
        <v>63.689999</v>
      </c>
      <c r="M274" s="278">
        <v>63.262321</v>
      </c>
      <c r="N274" s="278">
        <v>7.58614E7</v>
      </c>
      <c r="O274" s="278"/>
      <c r="P274" s="254">
        <f t="shared" si="21"/>
        <v>610112.0852</v>
      </c>
      <c r="Q274" s="254"/>
      <c r="R274" s="254"/>
      <c r="S274" s="254"/>
      <c r="T274" s="282"/>
      <c r="U274" s="258"/>
      <c r="V274" s="254"/>
      <c r="W274" s="254"/>
      <c r="X274" s="254">
        <f t="shared" si="16"/>
        <v>610112.0852</v>
      </c>
      <c r="Y274" s="258">
        <f t="shared" si="17"/>
        <v>0.6101120852</v>
      </c>
      <c r="Z274" s="334">
        <f t="shared" si="18"/>
        <v>610112.0852</v>
      </c>
      <c r="AA274" s="258">
        <f t="shared" si="19"/>
        <v>0.6101120852</v>
      </c>
      <c r="AB274" s="320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9"/>
      <c r="AT274" s="299"/>
      <c r="AU274" s="299"/>
      <c r="AV274" s="299"/>
    </row>
    <row r="275" ht="19.5" customHeight="1">
      <c r="A275" s="276" t="s">
        <v>369</v>
      </c>
      <c r="B275" s="277">
        <v>335.299988</v>
      </c>
      <c r="C275" s="278">
        <v>355.230011</v>
      </c>
      <c r="D275" s="278">
        <v>328.279999</v>
      </c>
      <c r="E275" s="278">
        <v>354.429993</v>
      </c>
      <c r="F275" s="278">
        <v>348.186798</v>
      </c>
      <c r="G275" s="278">
        <v>7.512885E8</v>
      </c>
      <c r="H275" s="283" t="s">
        <v>369</v>
      </c>
      <c r="I275" s="278">
        <v>64.260002</v>
      </c>
      <c r="J275" s="278">
        <v>72.120003</v>
      </c>
      <c r="K275" s="278">
        <v>61.57</v>
      </c>
      <c r="L275" s="278">
        <v>71.809998</v>
      </c>
      <c r="M275" s="278">
        <v>71.327797</v>
      </c>
      <c r="N275" s="278">
        <v>4.58176E7</v>
      </c>
      <c r="O275" s="278"/>
      <c r="P275" s="254">
        <f t="shared" si="21"/>
        <v>632154.8356</v>
      </c>
      <c r="Q275" s="254"/>
      <c r="R275" s="254"/>
      <c r="S275" s="254"/>
      <c r="T275" s="282"/>
      <c r="U275" s="258"/>
      <c r="V275" s="254"/>
      <c r="W275" s="254"/>
      <c r="X275" s="254">
        <f t="shared" si="16"/>
        <v>632154.8356</v>
      </c>
      <c r="Y275" s="258">
        <f t="shared" si="17"/>
        <v>0.6321548356</v>
      </c>
      <c r="Z275" s="334">
        <f t="shared" si="18"/>
        <v>632154.8356</v>
      </c>
      <c r="AA275" s="258">
        <f t="shared" si="19"/>
        <v>0.6321548356</v>
      </c>
      <c r="AB275" s="320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299"/>
      <c r="AT275" s="299"/>
      <c r="AU275" s="299"/>
      <c r="AV275" s="299"/>
    </row>
    <row r="276" ht="19.5" customHeight="1">
      <c r="A276" s="276" t="s">
        <v>370</v>
      </c>
      <c r="B276" s="277">
        <v>354.070007</v>
      </c>
      <c r="C276" s="278">
        <v>368.890015</v>
      </c>
      <c r="D276" s="278">
        <v>352.040009</v>
      </c>
      <c r="E276" s="278">
        <v>364.570007</v>
      </c>
      <c r="F276" s="278">
        <v>358.563568</v>
      </c>
      <c r="G276" s="278">
        <v>8.132857E8</v>
      </c>
      <c r="H276" s="283" t="s">
        <v>370</v>
      </c>
      <c r="I276" s="278">
        <v>71.639999</v>
      </c>
      <c r="J276" s="278">
        <v>77.639999</v>
      </c>
      <c r="K276" s="278">
        <v>70.730003</v>
      </c>
      <c r="L276" s="278">
        <v>75.800003</v>
      </c>
      <c r="M276" s="278">
        <v>75.291016</v>
      </c>
      <c r="N276" s="278">
        <v>5.52846E7</v>
      </c>
      <c r="O276" s="278"/>
      <c r="P276" s="254">
        <f t="shared" si="21"/>
        <v>676241.8099</v>
      </c>
      <c r="Q276" s="254"/>
      <c r="R276" s="254"/>
      <c r="S276" s="254"/>
      <c r="T276" s="282"/>
      <c r="U276" s="258"/>
      <c r="V276" s="254"/>
      <c r="W276" s="254"/>
      <c r="X276" s="254">
        <f t="shared" si="16"/>
        <v>676241.8099</v>
      </c>
      <c r="Y276" s="258">
        <f t="shared" si="17"/>
        <v>0.6762418099</v>
      </c>
      <c r="Z276" s="334">
        <f t="shared" si="18"/>
        <v>676241.8099</v>
      </c>
      <c r="AA276" s="258">
        <f t="shared" si="19"/>
        <v>0.6762418099</v>
      </c>
      <c r="AB276" s="320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299"/>
      <c r="AT276" s="299"/>
      <c r="AU276" s="299"/>
      <c r="AV276" s="299"/>
    </row>
    <row r="277" ht="19.5" customHeight="1">
      <c r="A277" s="276" t="s">
        <v>371</v>
      </c>
      <c r="B277" s="277">
        <v>366.279999</v>
      </c>
      <c r="C277" s="278">
        <v>380.76001</v>
      </c>
      <c r="D277" s="278">
        <v>359.959991</v>
      </c>
      <c r="E277" s="278">
        <v>379.950012</v>
      </c>
      <c r="F277" s="278">
        <v>373.690186</v>
      </c>
      <c r="G277" s="278">
        <v>6.834665E8</v>
      </c>
      <c r="H277" s="283" t="s">
        <v>371</v>
      </c>
      <c r="I277" s="278">
        <v>76.510002</v>
      </c>
      <c r="J277" s="278">
        <v>82.510002</v>
      </c>
      <c r="K277" s="278">
        <v>73.800003</v>
      </c>
      <c r="L277" s="278">
        <v>82.160004</v>
      </c>
      <c r="M277" s="278">
        <v>81.608299</v>
      </c>
      <c r="N277" s="278">
        <v>4.73665E7</v>
      </c>
      <c r="O277" s="278"/>
      <c r="P277" s="254">
        <f t="shared" si="21"/>
        <v>689788.8202</v>
      </c>
      <c r="Q277" s="254"/>
      <c r="R277" s="254"/>
      <c r="S277" s="254"/>
      <c r="T277" s="282"/>
      <c r="U277" s="258"/>
      <c r="V277" s="254"/>
      <c r="W277" s="254"/>
      <c r="X277" s="254">
        <f t="shared" si="16"/>
        <v>689788.8202</v>
      </c>
      <c r="Y277" s="258">
        <f t="shared" si="17"/>
        <v>0.6897888202</v>
      </c>
      <c r="Z277" s="334">
        <f t="shared" si="18"/>
        <v>689788.8202</v>
      </c>
      <c r="AA277" s="258">
        <f t="shared" si="19"/>
        <v>0.6897888202</v>
      </c>
      <c r="AB277" s="320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299"/>
      <c r="AM277" s="299"/>
      <c r="AN277" s="299"/>
      <c r="AO277" s="299"/>
      <c r="AP277" s="299"/>
      <c r="AQ277" s="299"/>
      <c r="AR277" s="299"/>
      <c r="AS277" s="299"/>
      <c r="AT277" s="299"/>
      <c r="AU277" s="299"/>
      <c r="AV277" s="299"/>
    </row>
    <row r="278" ht="19.5" customHeight="1">
      <c r="A278" s="276" t="s">
        <v>372</v>
      </c>
      <c r="B278" s="277">
        <v>381.040009</v>
      </c>
      <c r="C278" s="278">
        <v>382.779999</v>
      </c>
      <c r="D278" s="278">
        <v>357.100006</v>
      </c>
      <c r="E278" s="278">
        <v>357.959991</v>
      </c>
      <c r="F278" s="278">
        <v>352.0625</v>
      </c>
      <c r="G278" s="278">
        <v>9.318499E8</v>
      </c>
      <c r="H278" s="283" t="s">
        <v>372</v>
      </c>
      <c r="I278" s="278">
        <v>82.639999</v>
      </c>
      <c r="J278" s="278">
        <v>83.370003</v>
      </c>
      <c r="K278" s="278">
        <v>72.730003</v>
      </c>
      <c r="L278" s="278">
        <v>72.769997</v>
      </c>
      <c r="M278" s="278">
        <v>72.281357</v>
      </c>
      <c r="N278" s="278">
        <v>6.29031E7</v>
      </c>
      <c r="O278" s="278"/>
      <c r="P278" s="254">
        <f t="shared" si="21"/>
        <v>682641.5842</v>
      </c>
      <c r="Q278" s="254"/>
      <c r="R278" s="254"/>
      <c r="S278" s="254"/>
      <c r="T278" s="282"/>
      <c r="U278" s="258"/>
      <c r="V278" s="254"/>
      <c r="W278" s="254"/>
      <c r="X278" s="254">
        <f t="shared" si="16"/>
        <v>682641.5842</v>
      </c>
      <c r="Y278" s="258">
        <f t="shared" si="17"/>
        <v>0.6826415842</v>
      </c>
      <c r="Z278" s="334">
        <f t="shared" si="18"/>
        <v>682641.5842</v>
      </c>
      <c r="AA278" s="258">
        <f t="shared" si="19"/>
        <v>0.6826415842</v>
      </c>
      <c r="AB278" s="320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299"/>
      <c r="AM278" s="299"/>
      <c r="AN278" s="299"/>
      <c r="AO278" s="299"/>
      <c r="AP278" s="299"/>
      <c r="AQ278" s="299"/>
      <c r="AR278" s="299"/>
      <c r="AS278" s="299"/>
      <c r="AT278" s="299"/>
      <c r="AU278" s="299"/>
      <c r="AV278" s="299"/>
    </row>
    <row r="279" ht="19.5" customHeight="1">
      <c r="A279" s="276" t="s">
        <v>373</v>
      </c>
      <c r="B279" s="277">
        <v>358.600006</v>
      </c>
      <c r="C279" s="278">
        <v>386.279999</v>
      </c>
      <c r="D279" s="278">
        <v>350.320007</v>
      </c>
      <c r="E279" s="278">
        <v>386.109985</v>
      </c>
      <c r="F279" s="278">
        <v>380.169678</v>
      </c>
      <c r="G279" s="278">
        <v>8.787479E8</v>
      </c>
      <c r="H279" s="283" t="s">
        <v>373</v>
      </c>
      <c r="I279" s="278">
        <v>73.089996</v>
      </c>
      <c r="J279" s="278">
        <v>84.599998</v>
      </c>
      <c r="K279" s="278">
        <v>69.730003</v>
      </c>
      <c r="L279" s="278">
        <v>84.540001</v>
      </c>
      <c r="M279" s="278">
        <v>83.972328</v>
      </c>
      <c r="N279" s="278">
        <v>5.71178E7</v>
      </c>
      <c r="O279" s="278"/>
      <c r="P279" s="254">
        <f t="shared" si="21"/>
        <v>668014.0965</v>
      </c>
      <c r="Q279" s="254"/>
      <c r="R279" s="254"/>
      <c r="S279" s="254"/>
      <c r="T279" s="282"/>
      <c r="U279" s="258"/>
      <c r="V279" s="254"/>
      <c r="W279" s="254"/>
      <c r="X279" s="254">
        <f t="shared" si="16"/>
        <v>668014.0965</v>
      </c>
      <c r="Y279" s="258">
        <f t="shared" si="17"/>
        <v>0.6680140965</v>
      </c>
      <c r="Z279" s="334">
        <f t="shared" si="18"/>
        <v>668014.0965</v>
      </c>
      <c r="AA279" s="258">
        <f t="shared" si="19"/>
        <v>0.6680140965</v>
      </c>
      <c r="AB279" s="320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299"/>
      <c r="AM279" s="299"/>
      <c r="AN279" s="299"/>
      <c r="AO279" s="299"/>
      <c r="AP279" s="299"/>
      <c r="AQ279" s="299"/>
      <c r="AR279" s="299"/>
      <c r="AS279" s="299"/>
      <c r="AT279" s="299"/>
      <c r="AU279" s="299"/>
      <c r="AV279" s="299"/>
    </row>
    <row r="280" ht="19.5" customHeight="1">
      <c r="A280" s="276" t="s">
        <v>374</v>
      </c>
      <c r="B280" s="277">
        <v>386.559998</v>
      </c>
      <c r="C280" s="278">
        <v>408.709991</v>
      </c>
      <c r="D280" s="278">
        <v>384.420013</v>
      </c>
      <c r="E280" s="278">
        <v>393.820007</v>
      </c>
      <c r="F280" s="278">
        <v>387.761139</v>
      </c>
      <c r="G280" s="278">
        <v>9.222445E8</v>
      </c>
      <c r="H280" s="283" t="s">
        <v>374</v>
      </c>
      <c r="I280" s="278">
        <v>84.739998</v>
      </c>
      <c r="J280" s="278">
        <v>94.540001</v>
      </c>
      <c r="K280" s="278">
        <v>83.790001</v>
      </c>
      <c r="L280" s="278">
        <v>87.610001</v>
      </c>
      <c r="M280" s="278">
        <v>87.021706</v>
      </c>
      <c r="N280" s="278">
        <v>6.23369E7</v>
      </c>
      <c r="O280" s="278"/>
      <c r="P280" s="254">
        <f t="shared" si="21"/>
        <v>731371.6484</v>
      </c>
      <c r="Q280" s="254"/>
      <c r="R280" s="254"/>
      <c r="S280" s="254"/>
      <c r="T280" s="282"/>
      <c r="U280" s="258"/>
      <c r="V280" s="254"/>
      <c r="W280" s="254"/>
      <c r="X280" s="254">
        <f t="shared" si="16"/>
        <v>731371.6484</v>
      </c>
      <c r="Y280" s="258">
        <f t="shared" si="17"/>
        <v>0.7313716484</v>
      </c>
      <c r="Z280" s="334">
        <f t="shared" si="18"/>
        <v>731371.6484</v>
      </c>
      <c r="AA280" s="258">
        <f t="shared" si="19"/>
        <v>0.7313716484</v>
      </c>
      <c r="AB280" s="320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299"/>
      <c r="AM280" s="299"/>
      <c r="AN280" s="299"/>
      <c r="AO280" s="299"/>
      <c r="AP280" s="299"/>
      <c r="AQ280" s="299"/>
      <c r="AR280" s="299"/>
      <c r="AS280" s="299"/>
      <c r="AT280" s="299"/>
      <c r="AU280" s="299"/>
      <c r="AV280" s="299"/>
    </row>
    <row r="281" ht="19.5" customHeight="1">
      <c r="A281" s="276" t="s">
        <v>375</v>
      </c>
      <c r="B281" s="337">
        <v>398.279999</v>
      </c>
      <c r="C281" s="338">
        <v>404.579987</v>
      </c>
      <c r="D281" s="338">
        <v>377.470001</v>
      </c>
      <c r="E281" s="338">
        <v>397.850006</v>
      </c>
      <c r="F281" s="338">
        <v>391.729095</v>
      </c>
      <c r="G281" s="338">
        <v>1.2328172E9</v>
      </c>
      <c r="H281" s="340" t="s">
        <v>375</v>
      </c>
      <c r="I281" s="338">
        <v>89.650002</v>
      </c>
      <c r="J281" s="338">
        <v>92.25</v>
      </c>
      <c r="K281" s="338">
        <v>80.330002</v>
      </c>
      <c r="L281" s="338">
        <v>89.019997</v>
      </c>
      <c r="M281" s="338">
        <v>88.422226</v>
      </c>
      <c r="N281" s="338">
        <v>1.017614E8</v>
      </c>
      <c r="O281" s="338"/>
      <c r="P281" s="254">
        <f t="shared" si="21"/>
        <v>716482.3566</v>
      </c>
      <c r="Q281" s="254"/>
      <c r="R281" s="254"/>
      <c r="S281" s="254"/>
      <c r="T281" s="339">
        <f>(P281-P269)/P269</f>
        <v>0.2278201276</v>
      </c>
      <c r="U281" s="258"/>
      <c r="V281" s="254"/>
      <c r="W281" s="254"/>
      <c r="X281" s="254">
        <f t="shared" si="16"/>
        <v>716482.3566</v>
      </c>
      <c r="Y281" s="258">
        <f t="shared" si="17"/>
        <v>0.7164823566</v>
      </c>
      <c r="Z281" s="334">
        <f t="shared" si="18"/>
        <v>716482.3566</v>
      </c>
      <c r="AA281" s="258">
        <f t="shared" si="19"/>
        <v>0.7164823566</v>
      </c>
      <c r="AB281" s="320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299"/>
      <c r="AM281" s="299"/>
      <c r="AN281" s="299"/>
      <c r="AO281" s="299"/>
      <c r="AP281" s="299"/>
      <c r="AQ281" s="299"/>
      <c r="AR281" s="299"/>
      <c r="AS281" s="299"/>
      <c r="AT281" s="299"/>
      <c r="AU281" s="299"/>
      <c r="AV281" s="299"/>
    </row>
    <row r="282" ht="19.5" customHeight="1">
      <c r="A282" s="276" t="s">
        <v>376</v>
      </c>
      <c r="B282" s="277">
        <v>399.049988</v>
      </c>
      <c r="C282" s="278">
        <v>402.279999</v>
      </c>
      <c r="D282" s="278">
        <v>334.149994</v>
      </c>
      <c r="E282" s="278">
        <v>363.049988</v>
      </c>
      <c r="F282" s="278">
        <v>357.921021</v>
      </c>
      <c r="G282" s="278">
        <v>1.847203E9</v>
      </c>
      <c r="H282" s="283" t="s">
        <v>376</v>
      </c>
      <c r="I282" s="278">
        <v>89.650002</v>
      </c>
      <c r="J282" s="278">
        <v>91.099998</v>
      </c>
      <c r="K282" s="278">
        <v>62.369999</v>
      </c>
      <c r="L282" s="278">
        <v>73.709999</v>
      </c>
      <c r="M282" s="278">
        <v>73.21505</v>
      </c>
      <c r="N282" s="278">
        <v>2.354233E8</v>
      </c>
      <c r="O282" s="278"/>
      <c r="P282" s="254">
        <f t="shared" si="21"/>
        <v>632589.2332</v>
      </c>
      <c r="Q282" s="254"/>
      <c r="R282" s="254"/>
      <c r="S282" s="254"/>
      <c r="T282" s="282"/>
      <c r="U282" s="258"/>
      <c r="V282" s="254"/>
      <c r="W282" s="254"/>
      <c r="X282" s="254">
        <f t="shared" si="16"/>
        <v>632589.2332</v>
      </c>
      <c r="Y282" s="258">
        <f t="shared" si="17"/>
        <v>0.6325892332</v>
      </c>
      <c r="Z282" s="334">
        <f t="shared" si="18"/>
        <v>632589.2332</v>
      </c>
      <c r="AA282" s="258">
        <f t="shared" si="19"/>
        <v>0.6325892332</v>
      </c>
      <c r="AB282" s="320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299"/>
      <c r="AM282" s="299"/>
      <c r="AN282" s="299"/>
      <c r="AO282" s="299"/>
      <c r="AP282" s="299"/>
      <c r="AQ282" s="299"/>
      <c r="AR282" s="299"/>
      <c r="AS282" s="299"/>
      <c r="AT282" s="299"/>
      <c r="AU282" s="299"/>
      <c r="AV282" s="299"/>
    </row>
    <row r="283" ht="19.5" customHeight="1">
      <c r="A283" s="276" t="s">
        <v>377</v>
      </c>
      <c r="B283" s="277">
        <v>364.429993</v>
      </c>
      <c r="C283" s="278">
        <v>370.100006</v>
      </c>
      <c r="D283" s="278">
        <v>318.26001</v>
      </c>
      <c r="E283" s="278">
        <v>346.799988</v>
      </c>
      <c r="F283" s="278">
        <v>341.900604</v>
      </c>
      <c r="G283" s="278">
        <v>1.5229236E9</v>
      </c>
      <c r="H283" s="283" t="s">
        <v>377</v>
      </c>
      <c r="I283" s="278">
        <v>74.139999</v>
      </c>
      <c r="J283" s="278">
        <v>76.449997</v>
      </c>
      <c r="K283" s="278">
        <v>56.119999</v>
      </c>
      <c r="L283" s="278">
        <v>66.669998</v>
      </c>
      <c r="M283" s="278">
        <v>66.222313</v>
      </c>
      <c r="N283" s="278">
        <v>1.590101E8</v>
      </c>
      <c r="O283" s="278"/>
      <c r="P283" s="254">
        <f t="shared" si="21"/>
        <v>600840.768</v>
      </c>
      <c r="Q283" s="254"/>
      <c r="R283" s="254"/>
      <c r="S283" s="254"/>
      <c r="T283" s="282"/>
      <c r="U283" s="258"/>
      <c r="V283" s="254"/>
      <c r="W283" s="254"/>
      <c r="X283" s="254">
        <f t="shared" si="16"/>
        <v>600840.768</v>
      </c>
      <c r="Y283" s="258">
        <f t="shared" si="17"/>
        <v>0.600840768</v>
      </c>
      <c r="Z283" s="334">
        <f t="shared" si="18"/>
        <v>600840.768</v>
      </c>
      <c r="AA283" s="258">
        <f t="shared" si="19"/>
        <v>0.600840768</v>
      </c>
      <c r="AB283" s="320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299"/>
      <c r="AM283" s="299"/>
      <c r="AN283" s="299"/>
      <c r="AO283" s="299"/>
      <c r="AP283" s="299"/>
      <c r="AQ283" s="299"/>
      <c r="AR283" s="299"/>
      <c r="AS283" s="299"/>
      <c r="AT283" s="299"/>
      <c r="AU283" s="299"/>
      <c r="AV283" s="299"/>
    </row>
    <row r="284" ht="19.5" customHeight="1">
      <c r="A284" s="276" t="s">
        <v>378</v>
      </c>
      <c r="B284" s="277">
        <v>345.75</v>
      </c>
      <c r="C284" s="278">
        <v>371.829987</v>
      </c>
      <c r="D284" s="278">
        <v>317.450012</v>
      </c>
      <c r="E284" s="278">
        <v>362.540009</v>
      </c>
      <c r="F284" s="278">
        <v>357.418304</v>
      </c>
      <c r="G284" s="278">
        <v>1.6867928E9</v>
      </c>
      <c r="H284" s="283" t="s">
        <v>378</v>
      </c>
      <c r="I284" s="278">
        <v>66.120003</v>
      </c>
      <c r="J284" s="278">
        <v>75.860001</v>
      </c>
      <c r="K284" s="278">
        <v>55.43</v>
      </c>
      <c r="L284" s="278">
        <v>71.919998</v>
      </c>
      <c r="M284" s="278">
        <v>71.437057</v>
      </c>
      <c r="N284" s="278">
        <v>1.740802E8</v>
      </c>
      <c r="O284" s="278"/>
      <c r="P284" s="254">
        <f t="shared" si="21"/>
        <v>597644.912</v>
      </c>
      <c r="Q284" s="254"/>
      <c r="R284" s="254"/>
      <c r="S284" s="254"/>
      <c r="T284" s="282"/>
      <c r="U284" s="258"/>
      <c r="V284" s="254"/>
      <c r="W284" s="254"/>
      <c r="X284" s="254">
        <f t="shared" si="16"/>
        <v>597644.912</v>
      </c>
      <c r="Y284" s="258">
        <f t="shared" si="17"/>
        <v>0.597644912</v>
      </c>
      <c r="Z284" s="334">
        <f t="shared" si="18"/>
        <v>597644.912</v>
      </c>
      <c r="AA284" s="258">
        <f t="shared" si="19"/>
        <v>0.597644912</v>
      </c>
      <c r="AB284" s="320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299"/>
      <c r="AM284" s="299"/>
      <c r="AN284" s="299"/>
      <c r="AO284" s="299"/>
      <c r="AP284" s="299"/>
      <c r="AQ284" s="299"/>
      <c r="AR284" s="299"/>
      <c r="AS284" s="299"/>
      <c r="AT284" s="299"/>
      <c r="AU284" s="299"/>
      <c r="AV284" s="299"/>
    </row>
    <row r="285" ht="19.5" customHeight="1">
      <c r="A285" s="276" t="s">
        <v>379</v>
      </c>
      <c r="B285" s="277">
        <v>362.809998</v>
      </c>
      <c r="C285" s="278">
        <v>369.309998</v>
      </c>
      <c r="D285" s="278">
        <v>312.600006</v>
      </c>
      <c r="E285" s="278">
        <v>313.25</v>
      </c>
      <c r="F285" s="278">
        <v>309.20636</v>
      </c>
      <c r="G285" s="278">
        <v>1.5019591E9</v>
      </c>
      <c r="H285" s="283" t="s">
        <v>379</v>
      </c>
      <c r="I285" s="278">
        <v>72.220001</v>
      </c>
      <c r="J285" s="278">
        <v>74.769997</v>
      </c>
      <c r="K285" s="278">
        <v>53.009998</v>
      </c>
      <c r="L285" s="278">
        <v>53.200001</v>
      </c>
      <c r="M285" s="278">
        <v>52.842766</v>
      </c>
      <c r="N285" s="278">
        <v>1.590007E8</v>
      </c>
      <c r="O285" s="278"/>
      <c r="P285" s="254">
        <f t="shared" si="21"/>
        <v>586847.4175</v>
      </c>
      <c r="Q285" s="254"/>
      <c r="R285" s="254"/>
      <c r="S285" s="254"/>
      <c r="T285" s="282"/>
      <c r="U285" s="258"/>
      <c r="V285" s="254"/>
      <c r="W285" s="254"/>
      <c r="X285" s="254">
        <f t="shared" si="16"/>
        <v>586847.4175</v>
      </c>
      <c r="Y285" s="258">
        <f t="shared" si="17"/>
        <v>0.5868474175</v>
      </c>
      <c r="Z285" s="334">
        <f t="shared" si="18"/>
        <v>586847.4175</v>
      </c>
      <c r="AA285" s="258">
        <f t="shared" si="19"/>
        <v>0.5868474175</v>
      </c>
      <c r="AB285" s="320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299"/>
      <c r="AM285" s="299"/>
      <c r="AN285" s="299"/>
      <c r="AO285" s="299"/>
      <c r="AP285" s="299"/>
      <c r="AQ285" s="299"/>
      <c r="AR285" s="299"/>
      <c r="AS285" s="299"/>
      <c r="AT285" s="299"/>
      <c r="AU285" s="299"/>
      <c r="AV285" s="299"/>
    </row>
    <row r="286" ht="19.5" customHeight="1">
      <c r="A286" s="276" t="s">
        <v>380</v>
      </c>
      <c r="B286" s="277">
        <v>312.829987</v>
      </c>
      <c r="C286" s="278">
        <v>330.290009</v>
      </c>
      <c r="D286" s="278">
        <v>280.209991</v>
      </c>
      <c r="E286" s="278">
        <v>308.279999</v>
      </c>
      <c r="F286" s="278">
        <v>304.300568</v>
      </c>
      <c r="G286" s="278">
        <v>1.9511625E9</v>
      </c>
      <c r="H286" s="283" t="s">
        <v>380</v>
      </c>
      <c r="I286" s="278">
        <v>53.060001</v>
      </c>
      <c r="J286" s="278">
        <v>59.060001</v>
      </c>
      <c r="K286" s="278">
        <v>41.959999</v>
      </c>
      <c r="L286" s="278">
        <v>50.669998</v>
      </c>
      <c r="M286" s="278">
        <v>50.329754</v>
      </c>
      <c r="N286" s="278">
        <v>1.978816E8</v>
      </c>
      <c r="O286" s="278"/>
      <c r="P286" s="254">
        <f t="shared" si="21"/>
        <v>524374.6207</v>
      </c>
      <c r="Q286" s="254"/>
      <c r="R286" s="254"/>
      <c r="S286" s="254"/>
      <c r="T286" s="282"/>
      <c r="U286" s="258"/>
      <c r="V286" s="254"/>
      <c r="W286" s="254"/>
      <c r="X286" s="254">
        <f t="shared" si="16"/>
        <v>524374.6207</v>
      </c>
      <c r="Y286" s="258">
        <f t="shared" si="17"/>
        <v>0.5243746207</v>
      </c>
      <c r="Z286" s="334">
        <f t="shared" si="18"/>
        <v>524374.6207</v>
      </c>
      <c r="AA286" s="258">
        <f t="shared" si="19"/>
        <v>0.5243746207</v>
      </c>
      <c r="AB286" s="320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299"/>
      <c r="AM286" s="299"/>
      <c r="AN286" s="299"/>
      <c r="AO286" s="299"/>
      <c r="AP286" s="299"/>
      <c r="AQ286" s="299"/>
      <c r="AR286" s="299"/>
      <c r="AS286" s="299"/>
      <c r="AT286" s="299"/>
      <c r="AU286" s="299"/>
      <c r="AV286" s="299"/>
    </row>
    <row r="287" ht="19.5" customHeight="1">
      <c r="A287" s="276" t="s">
        <v>381</v>
      </c>
      <c r="B287" s="277">
        <v>310.470001</v>
      </c>
      <c r="C287" s="278">
        <v>314.559998</v>
      </c>
      <c r="D287" s="278">
        <v>269.279999</v>
      </c>
      <c r="E287" s="278">
        <v>280.279999</v>
      </c>
      <c r="F287" s="278">
        <v>276.661987</v>
      </c>
      <c r="G287" s="278">
        <v>1.359608E9</v>
      </c>
      <c r="H287" s="283" t="s">
        <v>381</v>
      </c>
      <c r="I287" s="278">
        <v>51.41</v>
      </c>
      <c r="J287" s="278">
        <v>52.700001</v>
      </c>
      <c r="K287" s="278">
        <v>38.240002</v>
      </c>
      <c r="L287" s="278">
        <v>41.41</v>
      </c>
      <c r="M287" s="278">
        <v>41.131935</v>
      </c>
      <c r="N287" s="278">
        <v>1.292261E8</v>
      </c>
      <c r="O287" s="278"/>
      <c r="P287" s="254">
        <f t="shared" si="21"/>
        <v>502253.9709</v>
      </c>
      <c r="Q287" s="254"/>
      <c r="R287" s="254"/>
      <c r="S287" s="254"/>
      <c r="T287" s="282"/>
      <c r="U287" s="258"/>
      <c r="V287" s="254"/>
      <c r="W287" s="254"/>
      <c r="X287" s="254">
        <f t="shared" si="16"/>
        <v>502253.9709</v>
      </c>
      <c r="Y287" s="258">
        <f t="shared" si="17"/>
        <v>0.5022539709</v>
      </c>
      <c r="Z287" s="334">
        <f t="shared" si="18"/>
        <v>502253.9709</v>
      </c>
      <c r="AA287" s="258">
        <f t="shared" si="19"/>
        <v>0.5022539709</v>
      </c>
      <c r="AB287" s="320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299"/>
      <c r="AM287" s="299"/>
      <c r="AN287" s="299"/>
      <c r="AO287" s="299"/>
      <c r="AP287" s="299"/>
      <c r="AQ287" s="299"/>
      <c r="AR287" s="299"/>
      <c r="AS287" s="299"/>
      <c r="AT287" s="299"/>
      <c r="AU287" s="299"/>
      <c r="AV287" s="299"/>
    </row>
    <row r="288" ht="19.5" customHeight="1">
      <c r="A288" s="276" t="s">
        <v>382</v>
      </c>
      <c r="B288" s="277">
        <v>278.950012</v>
      </c>
      <c r="C288" s="278">
        <v>316.390015</v>
      </c>
      <c r="D288" s="278">
        <v>276.75</v>
      </c>
      <c r="E288" s="278">
        <v>315.459991</v>
      </c>
      <c r="F288" s="278">
        <v>311.98645</v>
      </c>
      <c r="G288" s="278">
        <v>1.1780255E9</v>
      </c>
      <c r="H288" s="283" t="s">
        <v>382</v>
      </c>
      <c r="I288" s="278">
        <v>40.98</v>
      </c>
      <c r="J288" s="278">
        <v>52.299999</v>
      </c>
      <c r="K288" s="278">
        <v>40.34</v>
      </c>
      <c r="L288" s="278">
        <v>52.02</v>
      </c>
      <c r="M288" s="278">
        <v>51.670692</v>
      </c>
      <c r="N288" s="278">
        <v>8.72705E7</v>
      </c>
      <c r="O288" s="278"/>
      <c r="P288" s="254">
        <f t="shared" si="21"/>
        <v>514520.1536</v>
      </c>
      <c r="Q288" s="254"/>
      <c r="R288" s="254"/>
      <c r="S288" s="254"/>
      <c r="T288" s="282"/>
      <c r="U288" s="258"/>
      <c r="V288" s="254"/>
      <c r="W288" s="254"/>
      <c r="X288" s="254">
        <f t="shared" si="16"/>
        <v>514520.1536</v>
      </c>
      <c r="Y288" s="258">
        <f t="shared" si="17"/>
        <v>0.5145201536</v>
      </c>
      <c r="Z288" s="334">
        <f t="shared" si="18"/>
        <v>514520.1536</v>
      </c>
      <c r="AA288" s="258">
        <f t="shared" si="19"/>
        <v>0.5145201536</v>
      </c>
      <c r="AB288" s="320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299"/>
      <c r="AM288" s="299"/>
      <c r="AN288" s="299"/>
      <c r="AO288" s="299"/>
      <c r="AP288" s="299"/>
      <c r="AQ288" s="299"/>
      <c r="AR288" s="299"/>
      <c r="AS288" s="299"/>
      <c r="AT288" s="299"/>
      <c r="AU288" s="299"/>
      <c r="AV288" s="299"/>
    </row>
    <row r="289" ht="19.5" customHeight="1">
      <c r="A289" s="276" t="s">
        <v>383</v>
      </c>
      <c r="B289" s="277">
        <v>313.649994</v>
      </c>
      <c r="C289" s="278">
        <v>334.420013</v>
      </c>
      <c r="D289" s="278">
        <v>298.440002</v>
      </c>
      <c r="E289" s="278">
        <v>299.269989</v>
      </c>
      <c r="F289" s="278">
        <v>295.974701</v>
      </c>
      <c r="G289" s="278">
        <v>1.0699201E9</v>
      </c>
      <c r="H289" s="283" t="s">
        <v>383</v>
      </c>
      <c r="I289" s="278">
        <v>51.419998</v>
      </c>
      <c r="J289" s="278">
        <v>58.220001</v>
      </c>
      <c r="K289" s="278">
        <v>46.099998</v>
      </c>
      <c r="L289" s="278">
        <v>46.369999</v>
      </c>
      <c r="M289" s="278">
        <v>46.058628</v>
      </c>
      <c r="N289" s="278">
        <v>9.09502E7</v>
      </c>
      <c r="O289" s="278"/>
      <c r="P289" s="254">
        <f t="shared" si="21"/>
        <v>553178.4848</v>
      </c>
      <c r="Q289" s="254"/>
      <c r="R289" s="254"/>
      <c r="S289" s="254"/>
      <c r="T289" s="282"/>
      <c r="U289" s="258"/>
      <c r="V289" s="254"/>
      <c r="W289" s="254"/>
      <c r="X289" s="254">
        <f t="shared" si="16"/>
        <v>553178.4848</v>
      </c>
      <c r="Y289" s="258">
        <f t="shared" si="17"/>
        <v>0.5531784848</v>
      </c>
      <c r="Z289" s="334">
        <f t="shared" si="18"/>
        <v>553178.4848</v>
      </c>
      <c r="AA289" s="258">
        <f t="shared" si="19"/>
        <v>0.5531784848</v>
      </c>
      <c r="AB289" s="320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299"/>
      <c r="AM289" s="299"/>
      <c r="AN289" s="299"/>
      <c r="AO289" s="299"/>
      <c r="AP289" s="299"/>
      <c r="AQ289" s="299"/>
      <c r="AR289" s="299"/>
      <c r="AS289" s="299"/>
      <c r="AT289" s="299"/>
      <c r="AU289" s="299"/>
      <c r="AV289" s="299"/>
    </row>
    <row r="290" ht="19.5" customHeight="1">
      <c r="A290" s="276" t="s">
        <v>384</v>
      </c>
      <c r="B290" s="277">
        <v>296.720001</v>
      </c>
      <c r="C290" s="278">
        <v>311.079987</v>
      </c>
      <c r="D290" s="278">
        <v>267.100006</v>
      </c>
      <c r="E290" s="278">
        <v>267.26001</v>
      </c>
      <c r="F290" s="278">
        <v>264.3172</v>
      </c>
      <c r="G290" s="278">
        <v>1.3709887E9</v>
      </c>
      <c r="H290" s="283" t="s">
        <v>384</v>
      </c>
      <c r="I290" s="278">
        <v>45.549999</v>
      </c>
      <c r="J290" s="278">
        <v>49.959999</v>
      </c>
      <c r="K290" s="278">
        <v>36.630001</v>
      </c>
      <c r="L290" s="278">
        <v>36.66</v>
      </c>
      <c r="M290" s="278">
        <v>36.413834</v>
      </c>
      <c r="N290" s="278">
        <v>1.142396E8</v>
      </c>
      <c r="O290" s="278"/>
      <c r="P290" s="254">
        <f t="shared" si="21"/>
        <v>493421.0415</v>
      </c>
      <c r="Q290" s="254"/>
      <c r="R290" s="254"/>
      <c r="S290" s="254"/>
      <c r="T290" s="282"/>
      <c r="U290" s="258"/>
      <c r="V290" s="254"/>
      <c r="W290" s="254"/>
      <c r="X290" s="254">
        <f t="shared" si="16"/>
        <v>493421.0415</v>
      </c>
      <c r="Y290" s="258">
        <f t="shared" si="17"/>
        <v>0.4934210415</v>
      </c>
      <c r="Z290" s="334">
        <f t="shared" si="18"/>
        <v>493421.0415</v>
      </c>
      <c r="AA290" s="258">
        <f t="shared" si="19"/>
        <v>0.4934210415</v>
      </c>
      <c r="AB290" s="320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299"/>
      <c r="AM290" s="299"/>
      <c r="AN290" s="299"/>
      <c r="AO290" s="299"/>
      <c r="AP290" s="299"/>
      <c r="AQ290" s="299"/>
      <c r="AR290" s="299"/>
      <c r="AS290" s="299"/>
      <c r="AT290" s="299"/>
      <c r="AU290" s="299"/>
      <c r="AV290" s="299"/>
    </row>
    <row r="291" ht="19.5" customHeight="1">
      <c r="A291" s="276" t="s">
        <v>385</v>
      </c>
      <c r="B291" s="277">
        <v>269.070007</v>
      </c>
      <c r="C291" s="278">
        <v>284.600006</v>
      </c>
      <c r="D291" s="278">
        <v>254.259995</v>
      </c>
      <c r="E291" s="278">
        <v>277.950012</v>
      </c>
      <c r="F291" s="278">
        <v>275.383514</v>
      </c>
      <c r="G291" s="278">
        <v>1.356809E9</v>
      </c>
      <c r="H291" s="283" t="s">
        <v>385</v>
      </c>
      <c r="I291" s="278">
        <v>37.139999</v>
      </c>
      <c r="J291" s="278">
        <v>41.349998</v>
      </c>
      <c r="K291" s="278">
        <v>32.98</v>
      </c>
      <c r="L291" s="278">
        <v>39.080002</v>
      </c>
      <c r="M291" s="278">
        <v>38.817581</v>
      </c>
      <c r="N291" s="278">
        <v>1.28472E8</v>
      </c>
      <c r="O291" s="278"/>
      <c r="P291" s="254">
        <f t="shared" si="21"/>
        <v>468034.6764</v>
      </c>
      <c r="Q291" s="254"/>
      <c r="R291" s="254"/>
      <c r="S291" s="254"/>
      <c r="T291" s="282"/>
      <c r="U291" s="258"/>
      <c r="V291" s="254"/>
      <c r="W291" s="254"/>
      <c r="X291" s="254">
        <f t="shared" si="16"/>
        <v>468034.6764</v>
      </c>
      <c r="Y291" s="258">
        <f t="shared" si="17"/>
        <v>0.4680346764</v>
      </c>
      <c r="Z291" s="334">
        <f t="shared" si="18"/>
        <v>468034.6764</v>
      </c>
      <c r="AA291" s="258">
        <f t="shared" si="19"/>
        <v>0.4680346764</v>
      </c>
      <c r="AB291" s="320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299"/>
      <c r="AM291" s="299"/>
      <c r="AN291" s="299"/>
      <c r="AO291" s="299"/>
      <c r="AP291" s="299"/>
      <c r="AQ291" s="299"/>
      <c r="AR291" s="299"/>
      <c r="AS291" s="299"/>
      <c r="AT291" s="299"/>
      <c r="AU291" s="299"/>
      <c r="AV291" s="299"/>
    </row>
    <row r="292" ht="19.5" customHeight="1">
      <c r="A292" s="276" t="s">
        <v>386</v>
      </c>
      <c r="B292" s="277">
        <v>281.5</v>
      </c>
      <c r="C292" s="278">
        <v>293.470001</v>
      </c>
      <c r="D292" s="278">
        <v>259.079987</v>
      </c>
      <c r="E292" s="278">
        <v>293.359985</v>
      </c>
      <c r="F292" s="278">
        <v>290.651154</v>
      </c>
      <c r="G292" s="278">
        <v>1.1957628E9</v>
      </c>
      <c r="H292" s="283" t="s">
        <v>386</v>
      </c>
      <c r="I292" s="278">
        <v>40.110001</v>
      </c>
      <c r="J292" s="278">
        <v>43.049999</v>
      </c>
      <c r="K292" s="278">
        <v>33.900002</v>
      </c>
      <c r="L292" s="278">
        <v>42.900002</v>
      </c>
      <c r="M292" s="278">
        <v>42.611935</v>
      </c>
      <c r="N292" s="278">
        <v>1.058583E8</v>
      </c>
      <c r="O292" s="278"/>
      <c r="P292" s="254">
        <f t="shared" si="21"/>
        <v>475240.516</v>
      </c>
      <c r="Q292" s="254"/>
      <c r="R292" s="254"/>
      <c r="S292" s="254"/>
      <c r="T292" s="282"/>
      <c r="U292" s="258"/>
      <c r="V292" s="254"/>
      <c r="W292" s="254"/>
      <c r="X292" s="254">
        <f t="shared" si="16"/>
        <v>475240.516</v>
      </c>
      <c r="Y292" s="258">
        <f t="shared" si="17"/>
        <v>0.475240516</v>
      </c>
      <c r="Z292" s="334">
        <f t="shared" si="18"/>
        <v>475240.516</v>
      </c>
      <c r="AA292" s="258">
        <f t="shared" si="19"/>
        <v>0.475240516</v>
      </c>
      <c r="AB292" s="320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299"/>
      <c r="AM292" s="299"/>
      <c r="AN292" s="299"/>
      <c r="AO292" s="299"/>
      <c r="AP292" s="299"/>
      <c r="AQ292" s="299"/>
      <c r="AR292" s="299"/>
      <c r="AS292" s="299"/>
      <c r="AT292" s="299"/>
      <c r="AU292" s="299"/>
      <c r="AV292" s="299"/>
    </row>
    <row r="293" ht="19.5" customHeight="1">
      <c r="A293" s="276" t="s">
        <v>387</v>
      </c>
      <c r="B293" s="337">
        <v>293.690002</v>
      </c>
      <c r="C293" s="338">
        <v>296.880005</v>
      </c>
      <c r="D293" s="338">
        <v>259.730011</v>
      </c>
      <c r="E293" s="338">
        <v>266.279999</v>
      </c>
      <c r="F293" s="338">
        <v>263.821228</v>
      </c>
      <c r="G293" s="338">
        <v>1.0570377E9</v>
      </c>
      <c r="H293" s="340" t="s">
        <v>387</v>
      </c>
      <c r="I293" s="338">
        <v>42.970001</v>
      </c>
      <c r="J293" s="338">
        <v>43.720001</v>
      </c>
      <c r="K293" s="338">
        <v>33.380001</v>
      </c>
      <c r="L293" s="338">
        <v>35.040001</v>
      </c>
      <c r="M293" s="338">
        <v>34.80471</v>
      </c>
      <c r="N293" s="338">
        <v>9.87134E7</v>
      </c>
      <c r="O293" s="338"/>
      <c r="P293" s="254">
        <f t="shared" si="21"/>
        <v>474766.2137</v>
      </c>
      <c r="Q293" s="254"/>
      <c r="R293" s="254"/>
      <c r="S293" s="254"/>
      <c r="T293" s="339">
        <f>(P293-P281)/P281</f>
        <v>-0.3373651015</v>
      </c>
      <c r="U293" s="258"/>
      <c r="V293" s="254"/>
      <c r="W293" s="254"/>
      <c r="X293" s="254">
        <f t="shared" si="16"/>
        <v>474766.2137</v>
      </c>
      <c r="Y293" s="258">
        <f t="shared" si="17"/>
        <v>0.4747662137</v>
      </c>
      <c r="Z293" s="334">
        <f t="shared" si="18"/>
        <v>474766.2137</v>
      </c>
      <c r="AA293" s="258">
        <f t="shared" si="19"/>
        <v>0.4747662137</v>
      </c>
      <c r="AB293" s="320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299"/>
      <c r="AM293" s="299"/>
      <c r="AN293" s="299"/>
      <c r="AO293" s="299"/>
      <c r="AP293" s="299"/>
      <c r="AQ293" s="299"/>
      <c r="AR293" s="299"/>
      <c r="AS293" s="299"/>
      <c r="AT293" s="299"/>
      <c r="AU293" s="299"/>
      <c r="AV293" s="299"/>
    </row>
    <row r="294" ht="19.5" customHeight="1">
      <c r="A294" s="276" t="s">
        <v>388</v>
      </c>
      <c r="B294" s="277">
        <v>268.649994</v>
      </c>
      <c r="C294" s="278">
        <v>298.26001</v>
      </c>
      <c r="D294" s="278">
        <v>260.339996</v>
      </c>
      <c r="E294" s="278">
        <v>294.619995</v>
      </c>
      <c r="F294" s="278">
        <v>292.598358</v>
      </c>
      <c r="G294" s="278">
        <v>9.619273E8</v>
      </c>
      <c r="H294" s="283" t="s">
        <v>388</v>
      </c>
      <c r="I294" s="278">
        <v>35.639999</v>
      </c>
      <c r="J294" s="278">
        <v>43.560001</v>
      </c>
      <c r="K294" s="278">
        <v>33.419998</v>
      </c>
      <c r="L294" s="278">
        <v>42.470001</v>
      </c>
      <c r="M294" s="278">
        <v>42.308758</v>
      </c>
      <c r="N294" s="278">
        <v>9.56641E7</v>
      </c>
      <c r="O294" s="278"/>
      <c r="P294" s="254">
        <f t="shared" si="21"/>
        <v>474214.552</v>
      </c>
      <c r="Q294" s="254"/>
      <c r="R294" s="254"/>
      <c r="S294" s="254"/>
      <c r="T294" s="282"/>
      <c r="U294" s="258"/>
      <c r="V294" s="254"/>
      <c r="W294" s="254"/>
      <c r="X294" s="254">
        <f t="shared" si="16"/>
        <v>474214.552</v>
      </c>
      <c r="Y294" s="258">
        <f t="shared" si="17"/>
        <v>0.474214552</v>
      </c>
      <c r="Z294" s="334">
        <f t="shared" si="18"/>
        <v>474214.552</v>
      </c>
      <c r="AA294" s="258">
        <f t="shared" si="19"/>
        <v>0.474214552</v>
      </c>
      <c r="AB294" s="320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299"/>
      <c r="AM294" s="299"/>
      <c r="AN294" s="299"/>
      <c r="AO294" s="299"/>
      <c r="AP294" s="299"/>
      <c r="AQ294" s="299"/>
      <c r="AR294" s="299"/>
      <c r="AS294" s="299"/>
      <c r="AT294" s="299"/>
      <c r="AU294" s="299"/>
      <c r="AV294" s="299"/>
    </row>
    <row r="295" ht="19.5" customHeight="1">
      <c r="A295" s="276" t="s">
        <v>389</v>
      </c>
      <c r="B295" s="277">
        <v>294.410004</v>
      </c>
      <c r="C295" s="278">
        <v>313.679993</v>
      </c>
      <c r="D295" s="278">
        <v>290.049988</v>
      </c>
      <c r="E295" s="278">
        <v>293.559998</v>
      </c>
      <c r="F295" s="278">
        <v>291.545685</v>
      </c>
      <c r="G295" s="278">
        <v>1.0944248E9</v>
      </c>
      <c r="H295" s="283" t="s">
        <v>389</v>
      </c>
      <c r="I295" s="278">
        <v>42.400002</v>
      </c>
      <c r="J295" s="278">
        <v>48.009998</v>
      </c>
      <c r="K295" s="278">
        <v>40.75</v>
      </c>
      <c r="L295" s="278">
        <v>41.73</v>
      </c>
      <c r="M295" s="278">
        <v>41.57156</v>
      </c>
      <c r="N295" s="278">
        <v>1.067048E8</v>
      </c>
      <c r="O295" s="278"/>
      <c r="P295" s="254">
        <f t="shared" si="21"/>
        <v>526665.2348</v>
      </c>
      <c r="Q295" s="254"/>
      <c r="R295" s="254"/>
      <c r="S295" s="254"/>
      <c r="T295" s="282"/>
      <c r="U295" s="258"/>
      <c r="V295" s="254"/>
      <c r="W295" s="254"/>
      <c r="X295" s="254">
        <f t="shared" si="16"/>
        <v>526665.2348</v>
      </c>
      <c r="Y295" s="258">
        <f t="shared" si="17"/>
        <v>0.5266652348</v>
      </c>
      <c r="Z295" s="334">
        <f t="shared" si="18"/>
        <v>526665.2348</v>
      </c>
      <c r="AA295" s="258">
        <f t="shared" si="19"/>
        <v>0.5266652348</v>
      </c>
      <c r="AB295" s="320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299"/>
      <c r="AM295" s="299"/>
      <c r="AN295" s="299"/>
      <c r="AO295" s="299"/>
      <c r="AP295" s="299"/>
      <c r="AQ295" s="299"/>
      <c r="AR295" s="299"/>
      <c r="AS295" s="299"/>
      <c r="AT295" s="299"/>
      <c r="AU295" s="299"/>
      <c r="AV295" s="299"/>
    </row>
    <row r="296" ht="19.5" customHeight="1">
      <c r="A296" s="276" t="s">
        <v>390</v>
      </c>
      <c r="B296" s="277">
        <v>293.26001</v>
      </c>
      <c r="C296" s="278">
        <v>321.170013</v>
      </c>
      <c r="D296" s="278">
        <v>285.190002</v>
      </c>
      <c r="E296" s="278">
        <v>320.929993</v>
      </c>
      <c r="F296" s="278">
        <v>318.727844</v>
      </c>
      <c r="G296" s="278">
        <v>1.5447826E9</v>
      </c>
      <c r="H296" s="283" t="s">
        <v>390</v>
      </c>
      <c r="I296" s="278">
        <v>41.639999</v>
      </c>
      <c r="J296" s="278">
        <v>49.630001</v>
      </c>
      <c r="K296" s="278">
        <v>39.240002</v>
      </c>
      <c r="L296" s="278">
        <v>49.57</v>
      </c>
      <c r="M296" s="278">
        <v>49.381794</v>
      </c>
      <c r="N296" s="278">
        <v>1.41906E8</v>
      </c>
      <c r="O296" s="278"/>
      <c r="P296" s="254">
        <f t="shared" si="21"/>
        <v>516173.9318</v>
      </c>
      <c r="Q296" s="254"/>
      <c r="R296" s="254"/>
      <c r="S296" s="254"/>
      <c r="T296" s="282"/>
      <c r="U296" s="258"/>
      <c r="V296" s="254"/>
      <c r="W296" s="254"/>
      <c r="X296" s="254">
        <f t="shared" si="16"/>
        <v>516173.9318</v>
      </c>
      <c r="Y296" s="258">
        <f t="shared" si="17"/>
        <v>0.5161739318</v>
      </c>
      <c r="Z296" s="334">
        <f t="shared" si="18"/>
        <v>516173.9318</v>
      </c>
      <c r="AA296" s="258">
        <f t="shared" si="19"/>
        <v>0.5161739318</v>
      </c>
      <c r="AB296" s="320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299"/>
      <c r="AM296" s="299"/>
      <c r="AN296" s="299"/>
      <c r="AO296" s="299"/>
      <c r="AP296" s="299"/>
      <c r="AQ296" s="299"/>
      <c r="AR296" s="299"/>
      <c r="AS296" s="299"/>
      <c r="AT296" s="299"/>
      <c r="AU296" s="299"/>
      <c r="AV296" s="299"/>
    </row>
    <row r="297" ht="19.5" customHeight="1">
      <c r="A297" s="276" t="s">
        <v>391</v>
      </c>
      <c r="B297" s="277">
        <v>318.769989</v>
      </c>
      <c r="C297" s="278">
        <v>322.649994</v>
      </c>
      <c r="D297" s="278">
        <v>309.890015</v>
      </c>
      <c r="E297" s="278">
        <v>322.559998</v>
      </c>
      <c r="F297" s="278">
        <v>320.84256</v>
      </c>
      <c r="G297" s="278">
        <v>9.934946E8</v>
      </c>
      <c r="H297" s="283" t="s">
        <v>391</v>
      </c>
      <c r="I297" s="278">
        <v>48.889999</v>
      </c>
      <c r="J297" s="278">
        <v>49.759998</v>
      </c>
      <c r="K297" s="278">
        <v>45.98</v>
      </c>
      <c r="L297" s="278">
        <v>49.740002</v>
      </c>
      <c r="M297" s="278">
        <v>49.551155</v>
      </c>
      <c r="N297" s="278">
        <v>7.41259E7</v>
      </c>
      <c r="O297" s="278"/>
      <c r="P297" s="254">
        <f t="shared" si="21"/>
        <v>559212.559</v>
      </c>
      <c r="Q297" s="254"/>
      <c r="R297" s="254"/>
      <c r="S297" s="254"/>
      <c r="T297" s="282"/>
      <c r="U297" s="258"/>
      <c r="V297" s="254"/>
      <c r="W297" s="254"/>
      <c r="X297" s="254">
        <f t="shared" si="16"/>
        <v>559212.559</v>
      </c>
      <c r="Y297" s="258">
        <f t="shared" si="17"/>
        <v>0.559212559</v>
      </c>
      <c r="Z297" s="334">
        <f t="shared" si="18"/>
        <v>559212.559</v>
      </c>
      <c r="AA297" s="258">
        <f t="shared" si="19"/>
        <v>0.559212559</v>
      </c>
      <c r="AB297" s="320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299"/>
      <c r="AM297" s="299"/>
      <c r="AN297" s="299"/>
      <c r="AO297" s="299"/>
      <c r="AP297" s="299"/>
      <c r="AQ297" s="299"/>
      <c r="AR297" s="299"/>
      <c r="AS297" s="299"/>
      <c r="AT297" s="299"/>
      <c r="AU297" s="299"/>
      <c r="AV297" s="299"/>
    </row>
    <row r="298" ht="19.5" customHeight="1">
      <c r="A298" s="276" t="s">
        <v>392</v>
      </c>
      <c r="B298" s="277">
        <v>322.089996</v>
      </c>
      <c r="C298" s="278">
        <v>353.929993</v>
      </c>
      <c r="D298" s="278">
        <v>315.119995</v>
      </c>
      <c r="E298" s="278">
        <v>347.98999</v>
      </c>
      <c r="F298" s="278">
        <v>346.137146</v>
      </c>
      <c r="G298" s="278">
        <v>1.1490793E9</v>
      </c>
      <c r="H298" s="283" t="s">
        <v>392</v>
      </c>
      <c r="I298" s="278">
        <v>49.599998</v>
      </c>
      <c r="J298" s="278">
        <v>59.389999</v>
      </c>
      <c r="K298" s="278">
        <v>47.41</v>
      </c>
      <c r="L298" s="278">
        <v>57.32</v>
      </c>
      <c r="M298" s="278">
        <v>57.102371</v>
      </c>
      <c r="N298" s="278">
        <v>8.46147E7</v>
      </c>
      <c r="O298" s="278"/>
      <c r="P298" s="254">
        <f t="shared" si="21"/>
        <v>566983.6617</v>
      </c>
      <c r="Q298" s="254"/>
      <c r="R298" s="254"/>
      <c r="S298" s="254"/>
      <c r="T298" s="282"/>
      <c r="U298" s="258"/>
      <c r="V298" s="254"/>
      <c r="W298" s="254"/>
      <c r="X298" s="254">
        <f t="shared" si="16"/>
        <v>566983.6617</v>
      </c>
      <c r="Y298" s="258">
        <f t="shared" si="17"/>
        <v>0.5669836617</v>
      </c>
      <c r="Z298" s="334">
        <f t="shared" si="18"/>
        <v>566983.6617</v>
      </c>
      <c r="AA298" s="258">
        <f t="shared" si="19"/>
        <v>0.5669836617</v>
      </c>
      <c r="AB298" s="320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299"/>
      <c r="AM298" s="299"/>
      <c r="AN298" s="299"/>
      <c r="AO298" s="299"/>
      <c r="AP298" s="299"/>
      <c r="AQ298" s="299"/>
      <c r="AR298" s="299"/>
      <c r="AS298" s="299"/>
      <c r="AT298" s="299"/>
      <c r="AU298" s="299"/>
      <c r="AV298" s="299"/>
    </row>
    <row r="299" ht="19.5" customHeight="1">
      <c r="A299" s="276" t="s">
        <v>393</v>
      </c>
      <c r="B299" s="277">
        <v>347.730011</v>
      </c>
      <c r="C299" s="278">
        <v>372.850006</v>
      </c>
      <c r="D299" s="278">
        <v>346.660004</v>
      </c>
      <c r="E299" s="278">
        <v>369.420013</v>
      </c>
      <c r="F299" s="278">
        <v>367.453094</v>
      </c>
      <c r="G299" s="278">
        <v>1.1377103E9</v>
      </c>
      <c r="H299" s="283" t="s">
        <v>393</v>
      </c>
      <c r="I299" s="278">
        <v>57.290001</v>
      </c>
      <c r="J299" s="278">
        <v>65.620003</v>
      </c>
      <c r="K299" s="278">
        <v>56.950001</v>
      </c>
      <c r="L299" s="278">
        <v>64.379997</v>
      </c>
      <c r="M299" s="278">
        <v>64.135559</v>
      </c>
      <c r="N299" s="278">
        <v>7.68441E7</v>
      </c>
      <c r="O299" s="278"/>
      <c r="P299" s="254">
        <f t="shared" si="21"/>
        <v>622065.7576</v>
      </c>
      <c r="Q299" s="254"/>
      <c r="R299" s="254"/>
      <c r="S299" s="254"/>
      <c r="T299" s="282"/>
      <c r="U299" s="258"/>
      <c r="V299" s="254"/>
      <c r="W299" s="254"/>
      <c r="X299" s="254">
        <f t="shared" si="16"/>
        <v>622065.7576</v>
      </c>
      <c r="Y299" s="258">
        <f t="shared" si="17"/>
        <v>0.6220657576</v>
      </c>
      <c r="Z299" s="334">
        <f t="shared" si="18"/>
        <v>622065.7576</v>
      </c>
      <c r="AA299" s="258">
        <f t="shared" si="19"/>
        <v>0.6220657576</v>
      </c>
      <c r="AB299" s="320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299"/>
      <c r="AM299" s="299"/>
      <c r="AN299" s="299"/>
      <c r="AO299" s="299"/>
      <c r="AP299" s="299"/>
      <c r="AQ299" s="299"/>
      <c r="AR299" s="299"/>
      <c r="AS299" s="299"/>
      <c r="AT299" s="299"/>
      <c r="AU299" s="299"/>
      <c r="AV299" s="299"/>
    </row>
    <row r="300" ht="19.5" customHeight="1">
      <c r="A300" s="276" t="s">
        <v>394</v>
      </c>
      <c r="B300" s="277">
        <v>370.070007</v>
      </c>
      <c r="C300" s="278">
        <v>387.980011</v>
      </c>
      <c r="D300" s="278">
        <v>363.410004</v>
      </c>
      <c r="E300" s="278">
        <v>383.679993</v>
      </c>
      <c r="F300" s="278">
        <v>382.160675</v>
      </c>
      <c r="G300" s="278">
        <v>9.749974E8</v>
      </c>
      <c r="H300" s="283" t="s">
        <v>394</v>
      </c>
      <c r="I300" s="278">
        <v>64.580002</v>
      </c>
      <c r="J300" s="278">
        <v>70.739998</v>
      </c>
      <c r="K300" s="278">
        <v>62.200001</v>
      </c>
      <c r="L300" s="278">
        <v>69.029999</v>
      </c>
      <c r="M300" s="278">
        <v>68.767914</v>
      </c>
      <c r="N300" s="278">
        <v>8.75018E7</v>
      </c>
      <c r="O300" s="278"/>
      <c r="P300" s="254">
        <f t="shared" si="21"/>
        <v>650456.2113</v>
      </c>
      <c r="Q300" s="254"/>
      <c r="R300" s="254"/>
      <c r="S300" s="254"/>
      <c r="T300" s="282"/>
      <c r="U300" s="258"/>
      <c r="V300" s="254"/>
      <c r="W300" s="254"/>
      <c r="X300" s="254">
        <f t="shared" si="16"/>
        <v>650456.2113</v>
      </c>
      <c r="Y300" s="258">
        <f t="shared" si="17"/>
        <v>0.6504562113</v>
      </c>
      <c r="Z300" s="334">
        <f t="shared" si="18"/>
        <v>650456.2113</v>
      </c>
      <c r="AA300" s="258">
        <f t="shared" si="19"/>
        <v>0.6504562113</v>
      </c>
      <c r="AB300" s="320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299"/>
      <c r="AM300" s="299"/>
      <c r="AN300" s="299"/>
      <c r="AO300" s="299"/>
      <c r="AP300" s="299"/>
      <c r="AQ300" s="299"/>
      <c r="AR300" s="299"/>
      <c r="AS300" s="299"/>
      <c r="AT300" s="299"/>
      <c r="AU300" s="299"/>
      <c r="AV300" s="299"/>
    </row>
    <row r="301" ht="19.5" customHeight="1">
      <c r="A301" s="276" t="s">
        <v>395</v>
      </c>
      <c r="B301" s="277">
        <v>382.309998</v>
      </c>
      <c r="C301" s="278">
        <v>383.559998</v>
      </c>
      <c r="D301" s="278">
        <v>354.709991</v>
      </c>
      <c r="E301" s="278">
        <v>377.98999</v>
      </c>
      <c r="F301" s="278">
        <v>376.493195</v>
      </c>
      <c r="G301" s="278">
        <v>1.2022204E9</v>
      </c>
      <c r="H301" s="283" t="s">
        <v>395</v>
      </c>
      <c r="I301" s="278">
        <v>68.470001</v>
      </c>
      <c r="J301" s="278">
        <v>68.900002</v>
      </c>
      <c r="K301" s="278">
        <v>58.639999</v>
      </c>
      <c r="L301" s="278">
        <v>66.279999</v>
      </c>
      <c r="M301" s="278">
        <v>66.028351</v>
      </c>
      <c r="N301" s="278">
        <v>9.8946E7</v>
      </c>
      <c r="O301" s="278"/>
      <c r="P301" s="254">
        <f t="shared" si="21"/>
        <v>633217.6632</v>
      </c>
      <c r="Q301" s="254"/>
      <c r="R301" s="254"/>
      <c r="S301" s="254"/>
      <c r="T301" s="282"/>
      <c r="U301" s="258"/>
      <c r="V301" s="254"/>
      <c r="W301" s="254"/>
      <c r="X301" s="254">
        <f t="shared" si="16"/>
        <v>633217.6632</v>
      </c>
      <c r="Y301" s="258">
        <f t="shared" si="17"/>
        <v>0.6332176632</v>
      </c>
      <c r="Z301" s="334">
        <f t="shared" si="18"/>
        <v>633217.6632</v>
      </c>
      <c r="AA301" s="258">
        <f t="shared" si="19"/>
        <v>0.6332176632</v>
      </c>
      <c r="AB301" s="320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299"/>
      <c r="AM301" s="299"/>
      <c r="AN301" s="299"/>
      <c r="AO301" s="299"/>
      <c r="AP301" s="299"/>
      <c r="AQ301" s="299"/>
      <c r="AR301" s="299"/>
      <c r="AS301" s="299"/>
      <c r="AT301" s="299"/>
      <c r="AU301" s="299"/>
      <c r="AV301" s="299"/>
    </row>
    <row r="302" ht="19.5" customHeight="1">
      <c r="A302" s="276" t="s">
        <v>396</v>
      </c>
      <c r="B302" s="277">
        <v>380.399994</v>
      </c>
      <c r="C302" s="278">
        <v>380.829987</v>
      </c>
      <c r="D302" s="278">
        <v>351.359985</v>
      </c>
      <c r="E302" s="278">
        <v>358.269989</v>
      </c>
      <c r="F302" s="278">
        <v>356.851288</v>
      </c>
      <c r="G302" s="278">
        <v>9.597146E8</v>
      </c>
      <c r="H302" s="283" t="s">
        <v>396</v>
      </c>
      <c r="I302" s="278">
        <v>67.169998</v>
      </c>
      <c r="J302" s="278">
        <v>67.290001</v>
      </c>
      <c r="K302" s="278">
        <v>57.099998</v>
      </c>
      <c r="L302" s="278">
        <v>59.349998</v>
      </c>
      <c r="M302" s="278">
        <v>59.124664</v>
      </c>
      <c r="N302" s="278">
        <v>7.61258E7</v>
      </c>
      <c r="O302" s="278"/>
      <c r="P302" s="254">
        <f t="shared" si="21"/>
        <v>625570.666</v>
      </c>
      <c r="Q302" s="254"/>
      <c r="R302" s="254"/>
      <c r="S302" s="254"/>
      <c r="T302" s="282"/>
      <c r="U302" s="258"/>
      <c r="V302" s="254"/>
      <c r="W302" s="254"/>
      <c r="X302" s="254">
        <f t="shared" si="16"/>
        <v>625570.666</v>
      </c>
      <c r="Y302" s="258">
        <f t="shared" si="17"/>
        <v>0.625570666</v>
      </c>
      <c r="Z302" s="334">
        <f t="shared" si="18"/>
        <v>625570.666</v>
      </c>
      <c r="AA302" s="258">
        <f t="shared" si="19"/>
        <v>0.625570666</v>
      </c>
      <c r="AB302" s="320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299"/>
      <c r="AM302" s="299"/>
      <c r="AN302" s="299"/>
      <c r="AO302" s="299"/>
      <c r="AP302" s="299"/>
      <c r="AQ302" s="299"/>
      <c r="AR302" s="299"/>
      <c r="AS302" s="299"/>
      <c r="AT302" s="299"/>
      <c r="AU302" s="299"/>
      <c r="AV302" s="299"/>
    </row>
    <row r="303" ht="19.5" customHeight="1">
      <c r="A303" s="276" t="s">
        <v>397</v>
      </c>
      <c r="B303" s="277">
        <v>358.540009</v>
      </c>
      <c r="C303" s="278">
        <v>373.73999</v>
      </c>
      <c r="D303" s="278">
        <v>342.350006</v>
      </c>
      <c r="E303" s="278">
        <v>350.869995</v>
      </c>
      <c r="F303" s="278">
        <v>349.986481</v>
      </c>
      <c r="G303" s="278">
        <v>1.2384244E9</v>
      </c>
      <c r="H303" s="283" t="s">
        <v>397</v>
      </c>
      <c r="I303" s="278">
        <v>59.389999</v>
      </c>
      <c r="J303" s="278">
        <v>64.260002</v>
      </c>
      <c r="K303" s="278">
        <v>53.720001</v>
      </c>
      <c r="L303" s="278">
        <v>56.419998</v>
      </c>
      <c r="M303" s="278">
        <v>56.362152</v>
      </c>
      <c r="N303" s="278">
        <v>1.272724E8</v>
      </c>
      <c r="O303" s="278"/>
      <c r="P303" s="254">
        <f t="shared" si="21"/>
        <v>607862.393</v>
      </c>
      <c r="Q303" s="254"/>
      <c r="R303" s="254"/>
      <c r="S303" s="254"/>
      <c r="T303" s="282"/>
      <c r="U303" s="258"/>
      <c r="V303" s="254"/>
      <c r="W303" s="254"/>
      <c r="X303" s="254">
        <f t="shared" si="16"/>
        <v>607862.393</v>
      </c>
      <c r="Y303" s="258">
        <f t="shared" si="17"/>
        <v>0.607862393</v>
      </c>
      <c r="Z303" s="334">
        <f t="shared" si="18"/>
        <v>607862.393</v>
      </c>
      <c r="AA303" s="258">
        <f t="shared" si="19"/>
        <v>0.607862393</v>
      </c>
      <c r="AB303" s="320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299"/>
      <c r="AM303" s="299"/>
      <c r="AN303" s="299"/>
      <c r="AO303" s="299"/>
      <c r="AP303" s="299"/>
      <c r="AQ303" s="299"/>
      <c r="AR303" s="299"/>
      <c r="AS303" s="299"/>
      <c r="AT303" s="299"/>
      <c r="AU303" s="299"/>
      <c r="AV303" s="299"/>
    </row>
    <row r="304" ht="19.5" customHeight="1">
      <c r="A304" s="276" t="s">
        <v>398</v>
      </c>
      <c r="B304" s="277">
        <v>351.720001</v>
      </c>
      <c r="C304" s="278">
        <v>394.140015</v>
      </c>
      <c r="D304" s="278">
        <v>351.619995</v>
      </c>
      <c r="E304" s="278">
        <v>388.829987</v>
      </c>
      <c r="F304" s="278">
        <v>387.850891</v>
      </c>
      <c r="G304" s="278">
        <v>9.713191E8</v>
      </c>
      <c r="H304" s="283" t="s">
        <v>398</v>
      </c>
      <c r="I304" s="278">
        <v>56.66</v>
      </c>
      <c r="J304" s="278">
        <v>70.629997</v>
      </c>
      <c r="K304" s="278">
        <v>56.639999</v>
      </c>
      <c r="L304" s="278">
        <v>68.709999</v>
      </c>
      <c r="M304" s="278">
        <v>68.639557</v>
      </c>
      <c r="N304" s="278">
        <v>9.37581E7</v>
      </c>
      <c r="O304" s="278"/>
      <c r="P304" s="254">
        <f t="shared" si="21"/>
        <v>622655.1322</v>
      </c>
      <c r="Q304" s="254"/>
      <c r="R304" s="254"/>
      <c r="S304" s="254"/>
      <c r="T304" s="282"/>
      <c r="U304" s="258"/>
      <c r="V304" s="254"/>
      <c r="W304" s="254"/>
      <c r="X304" s="254">
        <f t="shared" si="16"/>
        <v>622655.1322</v>
      </c>
      <c r="Y304" s="258">
        <f t="shared" si="17"/>
        <v>0.6226551322</v>
      </c>
      <c r="Z304" s="334">
        <f t="shared" si="18"/>
        <v>622655.1322</v>
      </c>
      <c r="AA304" s="258">
        <f t="shared" si="19"/>
        <v>0.6226551322</v>
      </c>
      <c r="AB304" s="320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299"/>
      <c r="AM304" s="299"/>
      <c r="AN304" s="299"/>
      <c r="AO304" s="299"/>
      <c r="AP304" s="299"/>
      <c r="AQ304" s="299"/>
      <c r="AR304" s="299"/>
      <c r="AS304" s="299"/>
      <c r="AT304" s="299"/>
      <c r="AU304" s="299"/>
      <c r="AV304" s="299"/>
    </row>
    <row r="305" ht="19.5" customHeight="1">
      <c r="A305" s="276" t="s">
        <v>399</v>
      </c>
      <c r="B305" s="337">
        <v>387.75</v>
      </c>
      <c r="C305" s="338">
        <v>412.920013</v>
      </c>
      <c r="D305" s="338">
        <v>382.660004</v>
      </c>
      <c r="E305" s="338">
        <v>409.519989</v>
      </c>
      <c r="F305" s="338">
        <v>408.48877</v>
      </c>
      <c r="G305" s="338">
        <v>8.672359E8</v>
      </c>
      <c r="H305" s="340" t="s">
        <v>399</v>
      </c>
      <c r="I305" s="338">
        <v>68.300003</v>
      </c>
      <c r="J305" s="338">
        <v>77.290001</v>
      </c>
      <c r="K305" s="338">
        <v>66.489998</v>
      </c>
      <c r="L305" s="338">
        <v>76.0</v>
      </c>
      <c r="M305" s="338">
        <v>75.922081</v>
      </c>
      <c r="N305" s="338">
        <v>6.67206E7</v>
      </c>
      <c r="O305" s="338"/>
      <c r="P305" s="254">
        <f t="shared" si="21"/>
        <v>675954.6824</v>
      </c>
      <c r="Q305" s="254"/>
      <c r="R305" s="254"/>
      <c r="S305" s="254"/>
      <c r="T305" s="339">
        <f>(P305-P293)/P293</f>
        <v>0.4237632396</v>
      </c>
      <c r="U305" s="258"/>
      <c r="V305" s="254"/>
      <c r="W305" s="254"/>
      <c r="X305" s="254">
        <f t="shared" si="16"/>
        <v>675954.6824</v>
      </c>
      <c r="Y305" s="258">
        <f t="shared" si="17"/>
        <v>0.6759546824</v>
      </c>
      <c r="Z305" s="334">
        <f t="shared" si="18"/>
        <v>675954.6824</v>
      </c>
      <c r="AA305" s="258">
        <f t="shared" si="19"/>
        <v>0.6759546824</v>
      </c>
      <c r="AB305" s="320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299"/>
      <c r="AM305" s="299"/>
      <c r="AN305" s="299"/>
      <c r="AO305" s="299"/>
      <c r="AP305" s="299"/>
      <c r="AQ305" s="299"/>
      <c r="AR305" s="299"/>
      <c r="AS305" s="299"/>
      <c r="AT305" s="299"/>
      <c r="AU305" s="299"/>
      <c r="AV305" s="299"/>
    </row>
    <row r="306" ht="19.5" customHeight="1">
      <c r="A306" s="276" t="s">
        <v>400</v>
      </c>
      <c r="B306" s="277">
        <v>405.839996</v>
      </c>
      <c r="C306" s="278">
        <v>411.25</v>
      </c>
      <c r="D306" s="278">
        <v>395.339996</v>
      </c>
      <c r="E306" s="278">
        <v>409.559998</v>
      </c>
      <c r="F306" s="278">
        <v>409.559998</v>
      </c>
      <c r="G306" s="278">
        <v>3.990175E8</v>
      </c>
      <c r="H306" s="283" t="s">
        <v>400</v>
      </c>
      <c r="I306" s="278">
        <v>74.639999</v>
      </c>
      <c r="J306" s="278">
        <v>76.389999</v>
      </c>
      <c r="K306" s="278">
        <v>70.739998</v>
      </c>
      <c r="L306" s="278">
        <v>75.779999</v>
      </c>
      <c r="M306" s="278">
        <v>75.779999</v>
      </c>
      <c r="N306" s="278">
        <v>3.32369E7</v>
      </c>
      <c r="O306" s="278"/>
      <c r="P306" s="254">
        <f t="shared" si="21"/>
        <v>696686.7506</v>
      </c>
      <c r="Q306" s="254"/>
      <c r="R306" s="254"/>
      <c r="S306" s="254"/>
      <c r="T306" s="282"/>
      <c r="U306" s="258"/>
      <c r="V306" s="254"/>
      <c r="W306" s="254"/>
      <c r="X306" s="254">
        <f t="shared" si="16"/>
        <v>696686.7506</v>
      </c>
      <c r="Y306" s="258">
        <f t="shared" si="17"/>
        <v>0.6966867506</v>
      </c>
      <c r="Z306" s="334">
        <f t="shared" si="18"/>
        <v>696686.7506</v>
      </c>
      <c r="AA306" s="258">
        <f t="shared" si="19"/>
        <v>0.6966867506</v>
      </c>
      <c r="AB306" s="320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299"/>
      <c r="AM306" s="299"/>
      <c r="AN306" s="299"/>
      <c r="AO306" s="299"/>
      <c r="AP306" s="299"/>
      <c r="AQ306" s="299"/>
      <c r="AR306" s="299"/>
      <c r="AS306" s="299"/>
      <c r="AT306" s="299"/>
      <c r="AU306" s="299"/>
      <c r="AV306" s="299"/>
    </row>
    <row r="307" ht="19.5" customHeight="1">
      <c r="A307" s="276" t="s">
        <v>401</v>
      </c>
      <c r="B307" s="277">
        <v>410.399994</v>
      </c>
      <c r="C307" s="278">
        <v>411.25</v>
      </c>
      <c r="D307" s="278">
        <v>408.149994</v>
      </c>
      <c r="E307" s="278">
        <v>409.559998</v>
      </c>
      <c r="F307" s="278">
        <v>409.559998</v>
      </c>
      <c r="G307" s="278">
        <v>3.5848964E7</v>
      </c>
      <c r="H307" s="283" t="s">
        <v>401</v>
      </c>
      <c r="I307" s="278">
        <v>76.089996</v>
      </c>
      <c r="J307" s="278">
        <v>76.389</v>
      </c>
      <c r="K307" s="278">
        <v>75.254997</v>
      </c>
      <c r="L307" s="278">
        <v>75.779999</v>
      </c>
      <c r="M307" s="278">
        <v>75.779999</v>
      </c>
      <c r="N307" s="278">
        <v>3132173.0</v>
      </c>
      <c r="O307" s="278"/>
      <c r="P307" s="254">
        <f t="shared" si="21"/>
        <v>717594.4654</v>
      </c>
      <c r="Q307" s="254"/>
      <c r="R307" s="254"/>
      <c r="S307" s="254"/>
      <c r="T307" s="282"/>
      <c r="U307" s="258"/>
      <c r="V307" s="254"/>
      <c r="W307" s="254"/>
      <c r="X307" s="254">
        <f t="shared" si="16"/>
        <v>717594.4654</v>
      </c>
      <c r="Y307" s="258">
        <f t="shared" si="17"/>
        <v>0.7175944654</v>
      </c>
      <c r="Z307" s="334">
        <f t="shared" si="18"/>
        <v>717594.4654</v>
      </c>
      <c r="AA307" s="258">
        <f t="shared" si="19"/>
        <v>0.7175944654</v>
      </c>
      <c r="AB307" s="320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299"/>
      <c r="AM307" s="299"/>
      <c r="AN307" s="299"/>
      <c r="AO307" s="299"/>
      <c r="AP307" s="299"/>
      <c r="AQ307" s="299"/>
      <c r="AR307" s="299"/>
      <c r="AS307" s="299"/>
      <c r="AT307" s="299"/>
      <c r="AU307" s="299"/>
      <c r="AV307" s="299"/>
    </row>
    <row r="308" ht="19.5" customHeight="1">
      <c r="A308" s="291"/>
      <c r="B308" s="292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292"/>
      <c r="S308" s="292"/>
      <c r="T308" s="292"/>
      <c r="U308" s="292"/>
      <c r="V308" s="293"/>
      <c r="W308" s="293"/>
      <c r="X308" s="293"/>
      <c r="Y308" s="292"/>
      <c r="Z308" s="292"/>
      <c r="AA308" s="292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299"/>
      <c r="AM308" s="299"/>
      <c r="AN308" s="299"/>
      <c r="AO308" s="299"/>
      <c r="AP308" s="299"/>
      <c r="AQ308" s="299"/>
      <c r="AR308" s="299"/>
      <c r="AS308" s="299"/>
      <c r="AT308" s="299"/>
      <c r="AU308" s="299"/>
      <c r="AV308" s="299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300"/>
      <c r="W309" s="300"/>
      <c r="X309" s="300"/>
      <c r="Y309" s="299"/>
      <c r="Z309" s="299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299"/>
      <c r="AM309" s="299"/>
      <c r="AN309" s="299"/>
      <c r="AO309" s="299"/>
      <c r="AP309" s="299"/>
      <c r="AQ309" s="299"/>
      <c r="AR309" s="299"/>
      <c r="AS309" s="299"/>
      <c r="AT309" s="299"/>
      <c r="AU309" s="299"/>
      <c r="AV309" s="299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300"/>
      <c r="W310" s="300"/>
      <c r="X310" s="300"/>
      <c r="Y310" s="299"/>
      <c r="Z310" s="299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299"/>
      <c r="AM310" s="299"/>
      <c r="AN310" s="299"/>
      <c r="AO310" s="299"/>
      <c r="AP310" s="299"/>
      <c r="AQ310" s="299"/>
      <c r="AR310" s="299"/>
      <c r="AS310" s="299"/>
      <c r="AT310" s="299"/>
      <c r="AU310" s="299"/>
      <c r="AV310" s="299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300"/>
      <c r="W311" s="300"/>
      <c r="X311" s="300"/>
      <c r="Y311" s="299"/>
      <c r="Z311" s="299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299"/>
      <c r="AM311" s="299"/>
      <c r="AN311" s="299"/>
      <c r="AO311" s="299"/>
      <c r="AP311" s="299"/>
      <c r="AQ311" s="299"/>
      <c r="AR311" s="299"/>
      <c r="AS311" s="299"/>
      <c r="AT311" s="299"/>
      <c r="AU311" s="299"/>
      <c r="AV311" s="299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300"/>
      <c r="W312" s="300"/>
      <c r="X312" s="300"/>
      <c r="Y312" s="299"/>
      <c r="Z312" s="299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299"/>
      <c r="AM312" s="299"/>
      <c r="AN312" s="299"/>
      <c r="AO312" s="299"/>
      <c r="AP312" s="299"/>
      <c r="AQ312" s="299"/>
      <c r="AR312" s="299"/>
      <c r="AS312" s="299"/>
      <c r="AT312" s="299"/>
      <c r="AU312" s="299"/>
      <c r="AV312" s="299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300"/>
      <c r="W313" s="300"/>
      <c r="X313" s="300"/>
      <c r="Y313" s="299"/>
      <c r="Z313" s="299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299"/>
      <c r="AM313" s="299"/>
      <c r="AN313" s="299"/>
      <c r="AO313" s="299"/>
      <c r="AP313" s="299"/>
      <c r="AQ313" s="299"/>
      <c r="AR313" s="299"/>
      <c r="AS313" s="299"/>
      <c r="AT313" s="299"/>
      <c r="AU313" s="299"/>
      <c r="AV313" s="299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300"/>
      <c r="W314" s="300"/>
      <c r="X314" s="300"/>
      <c r="Y314" s="299"/>
      <c r="Z314" s="299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299"/>
      <c r="AM314" s="299"/>
      <c r="AN314" s="299"/>
      <c r="AO314" s="299"/>
      <c r="AP314" s="299"/>
      <c r="AQ314" s="299"/>
      <c r="AR314" s="299"/>
      <c r="AS314" s="299"/>
      <c r="AT314" s="299"/>
      <c r="AU314" s="299"/>
      <c r="AV314" s="299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300"/>
      <c r="W315" s="300"/>
      <c r="X315" s="300"/>
      <c r="Y315" s="299"/>
      <c r="Z315" s="299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299"/>
      <c r="AM315" s="299"/>
      <c r="AN315" s="299"/>
      <c r="AO315" s="299"/>
      <c r="AP315" s="299"/>
      <c r="AQ315" s="299"/>
      <c r="AR315" s="299"/>
      <c r="AS315" s="299"/>
      <c r="AT315" s="299"/>
      <c r="AU315" s="299"/>
      <c r="AV315" s="299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300"/>
      <c r="W316" s="300"/>
      <c r="X316" s="300"/>
      <c r="Y316" s="299"/>
      <c r="Z316" s="299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299"/>
      <c r="AM316" s="299"/>
      <c r="AN316" s="299"/>
      <c r="AO316" s="299"/>
      <c r="AP316" s="299"/>
      <c r="AQ316" s="299"/>
      <c r="AR316" s="299"/>
      <c r="AS316" s="299"/>
      <c r="AT316" s="299"/>
      <c r="AU316" s="299"/>
      <c r="AV316" s="299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300"/>
      <c r="W317" s="300"/>
      <c r="X317" s="300"/>
      <c r="Y317" s="299"/>
      <c r="Z317" s="299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299"/>
      <c r="AM317" s="299"/>
      <c r="AN317" s="299"/>
      <c r="AO317" s="299"/>
      <c r="AP317" s="299"/>
      <c r="AQ317" s="299"/>
      <c r="AR317" s="299"/>
      <c r="AS317" s="299"/>
      <c r="AT317" s="299"/>
      <c r="AU317" s="299"/>
      <c r="AV317" s="299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300"/>
      <c r="W318" s="300"/>
      <c r="X318" s="300"/>
      <c r="Y318" s="299"/>
      <c r="Z318" s="299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299"/>
      <c r="AM318" s="299"/>
      <c r="AN318" s="299"/>
      <c r="AO318" s="299"/>
      <c r="AP318" s="299"/>
      <c r="AQ318" s="299"/>
      <c r="AR318" s="299"/>
      <c r="AS318" s="299"/>
      <c r="AT318" s="299"/>
      <c r="AU318" s="299"/>
      <c r="AV318" s="299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300"/>
      <c r="W319" s="300"/>
      <c r="X319" s="300"/>
      <c r="Y319" s="299"/>
      <c r="Z319" s="299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299"/>
      <c r="AM319" s="299"/>
      <c r="AN319" s="299"/>
      <c r="AO319" s="299"/>
      <c r="AP319" s="299"/>
      <c r="AQ319" s="299"/>
      <c r="AR319" s="299"/>
      <c r="AS319" s="299"/>
      <c r="AT319" s="299"/>
      <c r="AU319" s="299"/>
      <c r="AV319" s="299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300"/>
      <c r="W320" s="300"/>
      <c r="X320" s="300"/>
      <c r="Y320" s="299"/>
      <c r="Z320" s="299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299"/>
      <c r="AM320" s="299"/>
      <c r="AN320" s="299"/>
      <c r="AO320" s="299"/>
      <c r="AP320" s="299"/>
      <c r="AQ320" s="299"/>
      <c r="AR320" s="299"/>
      <c r="AS320" s="299"/>
      <c r="AT320" s="299"/>
      <c r="AU320" s="299"/>
      <c r="AV320" s="299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300"/>
      <c r="W321" s="300"/>
      <c r="X321" s="300"/>
      <c r="Y321" s="299"/>
      <c r="Z321" s="299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299"/>
      <c r="AM321" s="299"/>
      <c r="AN321" s="299"/>
      <c r="AO321" s="299"/>
      <c r="AP321" s="299"/>
      <c r="AQ321" s="299"/>
      <c r="AR321" s="299"/>
      <c r="AS321" s="299"/>
      <c r="AT321" s="299"/>
      <c r="AU321" s="299"/>
      <c r="AV321" s="299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300"/>
      <c r="W322" s="300"/>
      <c r="X322" s="300"/>
      <c r="Y322" s="299"/>
      <c r="Z322" s="299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299"/>
      <c r="AM322" s="299"/>
      <c r="AN322" s="299"/>
      <c r="AO322" s="299"/>
      <c r="AP322" s="299"/>
      <c r="AQ322" s="299"/>
      <c r="AR322" s="299"/>
      <c r="AS322" s="299"/>
      <c r="AT322" s="299"/>
      <c r="AU322" s="299"/>
      <c r="AV322" s="299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300"/>
      <c r="W323" s="300"/>
      <c r="X323" s="300"/>
      <c r="Y323" s="299"/>
      <c r="Z323" s="299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299"/>
      <c r="AM323" s="299"/>
      <c r="AN323" s="299"/>
      <c r="AO323" s="299"/>
      <c r="AP323" s="299"/>
      <c r="AQ323" s="299"/>
      <c r="AR323" s="299"/>
      <c r="AS323" s="299"/>
      <c r="AT323" s="299"/>
      <c r="AU323" s="299"/>
      <c r="AV323" s="299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300"/>
      <c r="W324" s="300"/>
      <c r="X324" s="300"/>
      <c r="Y324" s="299"/>
      <c r="Z324" s="299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299"/>
      <c r="AM324" s="299"/>
      <c r="AN324" s="299"/>
      <c r="AO324" s="299"/>
      <c r="AP324" s="299"/>
      <c r="AQ324" s="299"/>
      <c r="AR324" s="299"/>
      <c r="AS324" s="299"/>
      <c r="AT324" s="299"/>
      <c r="AU324" s="299"/>
      <c r="AV324" s="299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300"/>
      <c r="W325" s="300"/>
      <c r="X325" s="300"/>
      <c r="Y325" s="299"/>
      <c r="Z325" s="299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299"/>
      <c r="AM325" s="299"/>
      <c r="AN325" s="299"/>
      <c r="AO325" s="299"/>
      <c r="AP325" s="299"/>
      <c r="AQ325" s="299"/>
      <c r="AR325" s="299"/>
      <c r="AS325" s="299"/>
      <c r="AT325" s="299"/>
      <c r="AU325" s="299"/>
      <c r="AV325" s="299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300"/>
      <c r="W326" s="300"/>
      <c r="X326" s="300"/>
      <c r="Y326" s="299"/>
      <c r="Z326" s="299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299"/>
      <c r="AM326" s="299"/>
      <c r="AN326" s="299"/>
      <c r="AO326" s="299"/>
      <c r="AP326" s="299"/>
      <c r="AQ326" s="299"/>
      <c r="AR326" s="299"/>
      <c r="AS326" s="299"/>
      <c r="AT326" s="299"/>
      <c r="AU326" s="299"/>
      <c r="AV326" s="299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300"/>
      <c r="W327" s="300"/>
      <c r="X327" s="300"/>
      <c r="Y327" s="299"/>
      <c r="Z327" s="299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299"/>
      <c r="AM327" s="299"/>
      <c r="AN327" s="299"/>
      <c r="AO327" s="299"/>
      <c r="AP327" s="299"/>
      <c r="AQ327" s="299"/>
      <c r="AR327" s="299"/>
      <c r="AS327" s="299"/>
      <c r="AT327" s="299"/>
      <c r="AU327" s="299"/>
      <c r="AV327" s="299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300"/>
      <c r="W328" s="300"/>
      <c r="X328" s="300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299"/>
      <c r="AM328" s="299"/>
      <c r="AN328" s="299"/>
      <c r="AO328" s="299"/>
      <c r="AP328" s="299"/>
      <c r="AQ328" s="299"/>
      <c r="AR328" s="299"/>
      <c r="AS328" s="299"/>
      <c r="AT328" s="299"/>
      <c r="AU328" s="299"/>
      <c r="AV328" s="299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300"/>
      <c r="W329" s="300"/>
      <c r="X329" s="300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299"/>
      <c r="AM329" s="299"/>
      <c r="AN329" s="299"/>
      <c r="AO329" s="299"/>
      <c r="AP329" s="299"/>
      <c r="AQ329" s="299"/>
      <c r="AR329" s="299"/>
      <c r="AS329" s="299"/>
      <c r="AT329" s="299"/>
      <c r="AU329" s="299"/>
      <c r="AV329" s="299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300"/>
      <c r="W330" s="300"/>
      <c r="X330" s="300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299"/>
      <c r="AM330" s="299"/>
      <c r="AN330" s="299"/>
      <c r="AO330" s="299"/>
      <c r="AP330" s="299"/>
      <c r="AQ330" s="299"/>
      <c r="AR330" s="299"/>
      <c r="AS330" s="299"/>
      <c r="AT330" s="299"/>
      <c r="AU330" s="299"/>
      <c r="AV330" s="299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300"/>
      <c r="W331" s="300"/>
      <c r="X331" s="300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299"/>
      <c r="AM331" s="299"/>
      <c r="AN331" s="299"/>
      <c r="AO331" s="299"/>
      <c r="AP331" s="299"/>
      <c r="AQ331" s="299"/>
      <c r="AR331" s="299"/>
      <c r="AS331" s="299"/>
      <c r="AT331" s="299"/>
      <c r="AU331" s="299"/>
      <c r="AV331" s="299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300"/>
      <c r="W332" s="300"/>
      <c r="X332" s="300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299"/>
      <c r="AM332" s="299"/>
      <c r="AN332" s="299"/>
      <c r="AO332" s="299"/>
      <c r="AP332" s="299"/>
      <c r="AQ332" s="299"/>
      <c r="AR332" s="299"/>
      <c r="AS332" s="299"/>
      <c r="AT332" s="299"/>
      <c r="AU332" s="299"/>
      <c r="AV332" s="299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300"/>
      <c r="W333" s="300"/>
      <c r="X333" s="300"/>
      <c r="Y333" s="299"/>
      <c r="Z333" s="299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299"/>
      <c r="AM333" s="299"/>
      <c r="AN333" s="299"/>
      <c r="AO333" s="299"/>
      <c r="AP333" s="299"/>
      <c r="AQ333" s="299"/>
      <c r="AR333" s="299"/>
      <c r="AS333" s="299"/>
      <c r="AT333" s="299"/>
      <c r="AU333" s="299"/>
      <c r="AV333" s="299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300"/>
      <c r="W334" s="300"/>
      <c r="X334" s="300"/>
      <c r="Y334" s="299"/>
      <c r="Z334" s="299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299"/>
      <c r="AM334" s="299"/>
      <c r="AN334" s="299"/>
      <c r="AO334" s="299"/>
      <c r="AP334" s="299"/>
      <c r="AQ334" s="299"/>
      <c r="AR334" s="299"/>
      <c r="AS334" s="299"/>
      <c r="AT334" s="299"/>
      <c r="AU334" s="299"/>
      <c r="AV334" s="299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300"/>
      <c r="W335" s="300"/>
      <c r="X335" s="300"/>
      <c r="Y335" s="299"/>
      <c r="Z335" s="299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299"/>
      <c r="AM335" s="299"/>
      <c r="AN335" s="299"/>
      <c r="AO335" s="299"/>
      <c r="AP335" s="299"/>
      <c r="AQ335" s="299"/>
      <c r="AR335" s="299"/>
      <c r="AS335" s="299"/>
      <c r="AT335" s="299"/>
      <c r="AU335" s="299"/>
      <c r="AV335" s="299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300"/>
      <c r="W336" s="300"/>
      <c r="X336" s="300"/>
      <c r="Y336" s="299"/>
      <c r="Z336" s="299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299"/>
      <c r="AM336" s="299"/>
      <c r="AN336" s="299"/>
      <c r="AO336" s="299"/>
      <c r="AP336" s="299"/>
      <c r="AQ336" s="299"/>
      <c r="AR336" s="299"/>
      <c r="AS336" s="299"/>
      <c r="AT336" s="299"/>
      <c r="AU336" s="299"/>
      <c r="AV336" s="299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300"/>
      <c r="W337" s="300"/>
      <c r="X337" s="300"/>
      <c r="Y337" s="299"/>
      <c r="Z337" s="299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299"/>
      <c r="AM337" s="299"/>
      <c r="AN337" s="299"/>
      <c r="AO337" s="299"/>
      <c r="AP337" s="299"/>
      <c r="AQ337" s="299"/>
      <c r="AR337" s="299"/>
      <c r="AS337" s="299"/>
      <c r="AT337" s="299"/>
      <c r="AU337" s="299"/>
      <c r="AV337" s="299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300"/>
      <c r="W338" s="300"/>
      <c r="X338" s="300"/>
      <c r="Y338" s="299"/>
      <c r="Z338" s="299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299"/>
      <c r="AM338" s="299"/>
      <c r="AN338" s="299"/>
      <c r="AO338" s="299"/>
      <c r="AP338" s="299"/>
      <c r="AQ338" s="299"/>
      <c r="AR338" s="299"/>
      <c r="AS338" s="299"/>
      <c r="AT338" s="299"/>
      <c r="AU338" s="299"/>
      <c r="AV338" s="299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300"/>
      <c r="W339" s="300"/>
      <c r="X339" s="300"/>
      <c r="Y339" s="299"/>
      <c r="Z339" s="299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299"/>
      <c r="AM339" s="299"/>
      <c r="AN339" s="299"/>
      <c r="AO339" s="299"/>
      <c r="AP339" s="299"/>
      <c r="AQ339" s="299"/>
      <c r="AR339" s="299"/>
      <c r="AS339" s="299"/>
      <c r="AT339" s="299"/>
      <c r="AU339" s="299"/>
      <c r="AV339" s="299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300"/>
      <c r="W340" s="300"/>
      <c r="X340" s="300"/>
      <c r="Y340" s="299"/>
      <c r="Z340" s="299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299"/>
      <c r="AM340" s="299"/>
      <c r="AN340" s="299"/>
      <c r="AO340" s="299"/>
      <c r="AP340" s="299"/>
      <c r="AQ340" s="299"/>
      <c r="AR340" s="299"/>
      <c r="AS340" s="299"/>
      <c r="AT340" s="299"/>
      <c r="AU340" s="299"/>
      <c r="AV340" s="299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300"/>
      <c r="W341" s="300"/>
      <c r="X341" s="300"/>
      <c r="Y341" s="299"/>
      <c r="Z341" s="299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299"/>
      <c r="AM341" s="299"/>
      <c r="AN341" s="299"/>
      <c r="AO341" s="299"/>
      <c r="AP341" s="299"/>
      <c r="AQ341" s="299"/>
      <c r="AR341" s="299"/>
      <c r="AS341" s="299"/>
      <c r="AT341" s="299"/>
      <c r="AU341" s="299"/>
      <c r="AV341" s="299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300"/>
      <c r="W342" s="300"/>
      <c r="X342" s="300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299"/>
      <c r="AM342" s="299"/>
      <c r="AN342" s="299"/>
      <c r="AO342" s="299"/>
      <c r="AP342" s="299"/>
      <c r="AQ342" s="299"/>
      <c r="AR342" s="299"/>
      <c r="AS342" s="299"/>
      <c r="AT342" s="299"/>
      <c r="AU342" s="299"/>
      <c r="AV342" s="299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300"/>
      <c r="W343" s="300"/>
      <c r="X343" s="300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299"/>
      <c r="AM343" s="299"/>
      <c r="AN343" s="299"/>
      <c r="AO343" s="299"/>
      <c r="AP343" s="299"/>
      <c r="AQ343" s="299"/>
      <c r="AR343" s="299"/>
      <c r="AS343" s="299"/>
      <c r="AT343" s="299"/>
      <c r="AU343" s="299"/>
      <c r="AV343" s="299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300"/>
      <c r="W344" s="300"/>
      <c r="X344" s="300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299"/>
      <c r="AM344" s="299"/>
      <c r="AN344" s="299"/>
      <c r="AO344" s="299"/>
      <c r="AP344" s="299"/>
      <c r="AQ344" s="299"/>
      <c r="AR344" s="299"/>
      <c r="AS344" s="299"/>
      <c r="AT344" s="299"/>
      <c r="AU344" s="299"/>
      <c r="AV344" s="299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300"/>
      <c r="W345" s="300"/>
      <c r="X345" s="300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299"/>
      <c r="AM345" s="299"/>
      <c r="AN345" s="299"/>
      <c r="AO345" s="299"/>
      <c r="AP345" s="299"/>
      <c r="AQ345" s="299"/>
      <c r="AR345" s="299"/>
      <c r="AS345" s="299"/>
      <c r="AT345" s="299"/>
      <c r="AU345" s="299"/>
      <c r="AV345" s="299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300"/>
      <c r="W346" s="300"/>
      <c r="X346" s="300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299"/>
      <c r="AM346" s="299"/>
      <c r="AN346" s="299"/>
      <c r="AO346" s="299"/>
      <c r="AP346" s="299"/>
      <c r="AQ346" s="299"/>
      <c r="AR346" s="299"/>
      <c r="AS346" s="299"/>
      <c r="AT346" s="299"/>
      <c r="AU346" s="299"/>
      <c r="AV346" s="299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300"/>
      <c r="W347" s="300"/>
      <c r="X347" s="300"/>
      <c r="Y347" s="299"/>
      <c r="Z347" s="299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299"/>
      <c r="AM347" s="299"/>
      <c r="AN347" s="299"/>
      <c r="AO347" s="299"/>
      <c r="AP347" s="299"/>
      <c r="AQ347" s="299"/>
      <c r="AR347" s="299"/>
      <c r="AS347" s="299"/>
      <c r="AT347" s="299"/>
      <c r="AU347" s="299"/>
      <c r="AV347" s="299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300"/>
      <c r="W348" s="300"/>
      <c r="X348" s="300"/>
      <c r="Y348" s="299"/>
      <c r="Z348" s="299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299"/>
      <c r="AM348" s="299"/>
      <c r="AN348" s="299"/>
      <c r="AO348" s="299"/>
      <c r="AP348" s="299"/>
      <c r="AQ348" s="299"/>
      <c r="AR348" s="299"/>
      <c r="AS348" s="299"/>
      <c r="AT348" s="299"/>
      <c r="AU348" s="299"/>
      <c r="AV348" s="299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300"/>
      <c r="W349" s="300"/>
      <c r="X349" s="300"/>
      <c r="Y349" s="299"/>
      <c r="Z349" s="299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299"/>
      <c r="AM349" s="299"/>
      <c r="AN349" s="299"/>
      <c r="AO349" s="299"/>
      <c r="AP349" s="299"/>
      <c r="AQ349" s="299"/>
      <c r="AR349" s="299"/>
      <c r="AS349" s="299"/>
      <c r="AT349" s="299"/>
      <c r="AU349" s="299"/>
      <c r="AV349" s="299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300"/>
      <c r="W350" s="300"/>
      <c r="X350" s="300"/>
      <c r="Y350" s="299"/>
      <c r="Z350" s="299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299"/>
      <c r="AM350" s="299"/>
      <c r="AN350" s="299"/>
      <c r="AO350" s="299"/>
      <c r="AP350" s="299"/>
      <c r="AQ350" s="299"/>
      <c r="AR350" s="299"/>
      <c r="AS350" s="299"/>
      <c r="AT350" s="299"/>
      <c r="AU350" s="299"/>
      <c r="AV350" s="299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300"/>
      <c r="W351" s="300"/>
      <c r="X351" s="300"/>
      <c r="Y351" s="299"/>
      <c r="Z351" s="299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299"/>
      <c r="AM351" s="299"/>
      <c r="AN351" s="299"/>
      <c r="AO351" s="299"/>
      <c r="AP351" s="299"/>
      <c r="AQ351" s="299"/>
      <c r="AR351" s="299"/>
      <c r="AS351" s="299"/>
      <c r="AT351" s="299"/>
      <c r="AU351" s="299"/>
      <c r="AV351" s="299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300"/>
      <c r="W352" s="300"/>
      <c r="X352" s="300"/>
      <c r="Y352" s="299"/>
      <c r="Z352" s="299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299"/>
      <c r="AM352" s="299"/>
      <c r="AN352" s="299"/>
      <c r="AO352" s="299"/>
      <c r="AP352" s="299"/>
      <c r="AQ352" s="299"/>
      <c r="AR352" s="299"/>
      <c r="AS352" s="299"/>
      <c r="AT352" s="299"/>
      <c r="AU352" s="299"/>
      <c r="AV352" s="299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300"/>
      <c r="W353" s="300"/>
      <c r="X353" s="300"/>
      <c r="Y353" s="299"/>
      <c r="Z353" s="299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299"/>
      <c r="AM353" s="299"/>
      <c r="AN353" s="299"/>
      <c r="AO353" s="299"/>
      <c r="AP353" s="299"/>
      <c r="AQ353" s="299"/>
      <c r="AR353" s="299"/>
      <c r="AS353" s="299"/>
      <c r="AT353" s="299"/>
      <c r="AU353" s="299"/>
      <c r="AV353" s="299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300"/>
      <c r="W354" s="300"/>
      <c r="X354" s="300"/>
      <c r="Y354" s="299"/>
      <c r="Z354" s="299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299"/>
      <c r="AM354" s="299"/>
      <c r="AN354" s="299"/>
      <c r="AO354" s="299"/>
      <c r="AP354" s="299"/>
      <c r="AQ354" s="299"/>
      <c r="AR354" s="299"/>
      <c r="AS354" s="299"/>
      <c r="AT354" s="299"/>
      <c r="AU354" s="299"/>
      <c r="AV354" s="299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300"/>
      <c r="W355" s="300"/>
      <c r="X355" s="300"/>
      <c r="Y355" s="299"/>
      <c r="Z355" s="299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299"/>
      <c r="AM355" s="299"/>
      <c r="AN355" s="299"/>
      <c r="AO355" s="299"/>
      <c r="AP355" s="299"/>
      <c r="AQ355" s="299"/>
      <c r="AR355" s="299"/>
      <c r="AS355" s="299"/>
      <c r="AT355" s="299"/>
      <c r="AU355" s="299"/>
      <c r="AV355" s="299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300"/>
      <c r="W356" s="300"/>
      <c r="X356" s="300"/>
      <c r="Y356" s="299"/>
      <c r="Z356" s="299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299"/>
      <c r="AM356" s="299"/>
      <c r="AN356" s="299"/>
      <c r="AO356" s="299"/>
      <c r="AP356" s="299"/>
      <c r="AQ356" s="299"/>
      <c r="AR356" s="299"/>
      <c r="AS356" s="299"/>
      <c r="AT356" s="299"/>
      <c r="AU356" s="299"/>
      <c r="AV356" s="299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300"/>
      <c r="W357" s="300"/>
      <c r="X357" s="300"/>
      <c r="Y357" s="299"/>
      <c r="Z357" s="299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299"/>
      <c r="AM357" s="299"/>
      <c r="AN357" s="299"/>
      <c r="AO357" s="299"/>
      <c r="AP357" s="299"/>
      <c r="AQ357" s="299"/>
      <c r="AR357" s="299"/>
      <c r="AS357" s="299"/>
      <c r="AT357" s="299"/>
      <c r="AU357" s="299"/>
      <c r="AV357" s="299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300"/>
      <c r="W358" s="300"/>
      <c r="X358" s="300"/>
      <c r="Y358" s="299"/>
      <c r="Z358" s="299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299"/>
      <c r="AM358" s="299"/>
      <c r="AN358" s="299"/>
      <c r="AO358" s="299"/>
      <c r="AP358" s="299"/>
      <c r="AQ358" s="299"/>
      <c r="AR358" s="299"/>
      <c r="AS358" s="299"/>
      <c r="AT358" s="299"/>
      <c r="AU358" s="299"/>
      <c r="AV358" s="299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300"/>
      <c r="W359" s="300"/>
      <c r="X359" s="300"/>
      <c r="Y359" s="299"/>
      <c r="Z359" s="299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299"/>
      <c r="AM359" s="299"/>
      <c r="AN359" s="299"/>
      <c r="AO359" s="299"/>
      <c r="AP359" s="299"/>
      <c r="AQ359" s="299"/>
      <c r="AR359" s="299"/>
      <c r="AS359" s="299"/>
      <c r="AT359" s="299"/>
      <c r="AU359" s="299"/>
      <c r="AV359" s="299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300"/>
      <c r="W360" s="300"/>
      <c r="X360" s="300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299"/>
      <c r="AM360" s="299"/>
      <c r="AN360" s="299"/>
      <c r="AO360" s="299"/>
      <c r="AP360" s="299"/>
      <c r="AQ360" s="299"/>
      <c r="AR360" s="299"/>
      <c r="AS360" s="299"/>
      <c r="AT360" s="299"/>
      <c r="AU360" s="299"/>
      <c r="AV360" s="299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300"/>
      <c r="W361" s="300"/>
      <c r="X361" s="300"/>
      <c r="Y361" s="299"/>
      <c r="Z361" s="299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299"/>
      <c r="AM361" s="299"/>
      <c r="AN361" s="299"/>
      <c r="AO361" s="299"/>
      <c r="AP361" s="299"/>
      <c r="AQ361" s="299"/>
      <c r="AR361" s="299"/>
      <c r="AS361" s="299"/>
      <c r="AT361" s="299"/>
      <c r="AU361" s="299"/>
      <c r="AV361" s="299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300"/>
      <c r="W362" s="300"/>
      <c r="X362" s="300"/>
      <c r="Y362" s="299"/>
      <c r="Z362" s="299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299"/>
      <c r="AM362" s="299"/>
      <c r="AN362" s="299"/>
      <c r="AO362" s="299"/>
      <c r="AP362" s="299"/>
      <c r="AQ362" s="299"/>
      <c r="AR362" s="299"/>
      <c r="AS362" s="299"/>
      <c r="AT362" s="299"/>
      <c r="AU362" s="299"/>
      <c r="AV362" s="299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300"/>
      <c r="W363" s="300"/>
      <c r="X363" s="300"/>
      <c r="Y363" s="299"/>
      <c r="Z363" s="299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299"/>
      <c r="AM363" s="299"/>
      <c r="AN363" s="299"/>
      <c r="AO363" s="299"/>
      <c r="AP363" s="299"/>
      <c r="AQ363" s="299"/>
      <c r="AR363" s="299"/>
      <c r="AS363" s="299"/>
      <c r="AT363" s="299"/>
      <c r="AU363" s="299"/>
      <c r="AV363" s="299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300"/>
      <c r="W364" s="300"/>
      <c r="X364" s="300"/>
      <c r="Y364" s="299"/>
      <c r="Z364" s="299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299"/>
      <c r="AM364" s="299"/>
      <c r="AN364" s="299"/>
      <c r="AO364" s="299"/>
      <c r="AP364" s="299"/>
      <c r="AQ364" s="299"/>
      <c r="AR364" s="299"/>
      <c r="AS364" s="299"/>
      <c r="AT364" s="299"/>
      <c r="AU364" s="299"/>
      <c r="AV364" s="299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300"/>
      <c r="W365" s="300"/>
      <c r="X365" s="300"/>
      <c r="Y365" s="299"/>
      <c r="Z365" s="299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299"/>
      <c r="AM365" s="299"/>
      <c r="AN365" s="299"/>
      <c r="AO365" s="299"/>
      <c r="AP365" s="299"/>
      <c r="AQ365" s="299"/>
      <c r="AR365" s="299"/>
      <c r="AS365" s="299"/>
      <c r="AT365" s="299"/>
      <c r="AU365" s="299"/>
      <c r="AV365" s="299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300"/>
      <c r="W366" s="300"/>
      <c r="X366" s="300"/>
      <c r="Y366" s="299"/>
      <c r="Z366" s="299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299"/>
      <c r="AM366" s="299"/>
      <c r="AN366" s="299"/>
      <c r="AO366" s="299"/>
      <c r="AP366" s="299"/>
      <c r="AQ366" s="299"/>
      <c r="AR366" s="299"/>
      <c r="AS366" s="299"/>
      <c r="AT366" s="299"/>
      <c r="AU366" s="299"/>
      <c r="AV366" s="299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300"/>
      <c r="W367" s="300"/>
      <c r="X367" s="300"/>
      <c r="Y367" s="299"/>
      <c r="Z367" s="299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299"/>
      <c r="AM367" s="299"/>
      <c r="AN367" s="299"/>
      <c r="AO367" s="299"/>
      <c r="AP367" s="299"/>
      <c r="AQ367" s="299"/>
      <c r="AR367" s="299"/>
      <c r="AS367" s="299"/>
      <c r="AT367" s="299"/>
      <c r="AU367" s="299"/>
      <c r="AV367" s="299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300"/>
      <c r="W368" s="300"/>
      <c r="X368" s="300"/>
      <c r="Y368" s="299"/>
      <c r="Z368" s="299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299"/>
      <c r="AM368" s="299"/>
      <c r="AN368" s="299"/>
      <c r="AO368" s="299"/>
      <c r="AP368" s="299"/>
      <c r="AQ368" s="299"/>
      <c r="AR368" s="299"/>
      <c r="AS368" s="299"/>
      <c r="AT368" s="299"/>
      <c r="AU368" s="299"/>
      <c r="AV368" s="299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300"/>
      <c r="W369" s="300"/>
      <c r="X369" s="300"/>
      <c r="Y369" s="299"/>
      <c r="Z369" s="299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299"/>
      <c r="AM369" s="299"/>
      <c r="AN369" s="299"/>
      <c r="AO369" s="299"/>
      <c r="AP369" s="299"/>
      <c r="AQ369" s="299"/>
      <c r="AR369" s="299"/>
      <c r="AS369" s="299"/>
      <c r="AT369" s="299"/>
      <c r="AU369" s="299"/>
      <c r="AV369" s="299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300"/>
      <c r="W370" s="300"/>
      <c r="X370" s="300"/>
      <c r="Y370" s="299"/>
      <c r="Z370" s="299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299"/>
      <c r="AM370" s="299"/>
      <c r="AN370" s="299"/>
      <c r="AO370" s="299"/>
      <c r="AP370" s="299"/>
      <c r="AQ370" s="299"/>
      <c r="AR370" s="299"/>
      <c r="AS370" s="299"/>
      <c r="AT370" s="299"/>
      <c r="AU370" s="299"/>
      <c r="AV370" s="299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300"/>
      <c r="W371" s="300"/>
      <c r="X371" s="300"/>
      <c r="Y371" s="299"/>
      <c r="Z371" s="299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299"/>
      <c r="AM371" s="299"/>
      <c r="AN371" s="299"/>
      <c r="AO371" s="299"/>
      <c r="AP371" s="299"/>
      <c r="AQ371" s="299"/>
      <c r="AR371" s="299"/>
      <c r="AS371" s="299"/>
      <c r="AT371" s="299"/>
      <c r="AU371" s="299"/>
      <c r="AV371" s="299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300"/>
      <c r="W372" s="300"/>
      <c r="X372" s="300"/>
      <c r="Y372" s="299"/>
      <c r="Z372" s="299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299"/>
      <c r="AM372" s="299"/>
      <c r="AN372" s="299"/>
      <c r="AO372" s="299"/>
      <c r="AP372" s="299"/>
      <c r="AQ372" s="299"/>
      <c r="AR372" s="299"/>
      <c r="AS372" s="299"/>
      <c r="AT372" s="299"/>
      <c r="AU372" s="299"/>
      <c r="AV372" s="299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300"/>
      <c r="W373" s="300"/>
      <c r="X373" s="300"/>
      <c r="Y373" s="299"/>
      <c r="Z373" s="299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299"/>
      <c r="AM373" s="299"/>
      <c r="AN373" s="299"/>
      <c r="AO373" s="299"/>
      <c r="AP373" s="299"/>
      <c r="AQ373" s="299"/>
      <c r="AR373" s="299"/>
      <c r="AS373" s="299"/>
      <c r="AT373" s="299"/>
      <c r="AU373" s="299"/>
      <c r="AV373" s="299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300"/>
      <c r="W374" s="300"/>
      <c r="X374" s="300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299"/>
      <c r="AM374" s="299"/>
      <c r="AN374" s="299"/>
      <c r="AO374" s="299"/>
      <c r="AP374" s="299"/>
      <c r="AQ374" s="299"/>
      <c r="AR374" s="299"/>
      <c r="AS374" s="299"/>
      <c r="AT374" s="299"/>
      <c r="AU374" s="299"/>
      <c r="AV374" s="299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300"/>
      <c r="W375" s="300"/>
      <c r="X375" s="300"/>
      <c r="Y375" s="299"/>
      <c r="Z375" s="299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299"/>
      <c r="AM375" s="299"/>
      <c r="AN375" s="299"/>
      <c r="AO375" s="299"/>
      <c r="AP375" s="299"/>
      <c r="AQ375" s="299"/>
      <c r="AR375" s="299"/>
      <c r="AS375" s="299"/>
      <c r="AT375" s="299"/>
      <c r="AU375" s="299"/>
      <c r="AV375" s="299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300"/>
      <c r="W376" s="300"/>
      <c r="X376" s="300"/>
      <c r="Y376" s="299"/>
      <c r="Z376" s="299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299"/>
      <c r="AM376" s="299"/>
      <c r="AN376" s="299"/>
      <c r="AO376" s="299"/>
      <c r="AP376" s="299"/>
      <c r="AQ376" s="299"/>
      <c r="AR376" s="299"/>
      <c r="AS376" s="299"/>
      <c r="AT376" s="299"/>
      <c r="AU376" s="299"/>
      <c r="AV376" s="299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300"/>
      <c r="W377" s="300"/>
      <c r="X377" s="300"/>
      <c r="Y377" s="299"/>
      <c r="Z377" s="299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299"/>
      <c r="AM377" s="299"/>
      <c r="AN377" s="299"/>
      <c r="AO377" s="299"/>
      <c r="AP377" s="299"/>
      <c r="AQ377" s="299"/>
      <c r="AR377" s="299"/>
      <c r="AS377" s="299"/>
      <c r="AT377" s="299"/>
      <c r="AU377" s="299"/>
      <c r="AV377" s="299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300"/>
      <c r="W378" s="300"/>
      <c r="X378" s="300"/>
      <c r="Y378" s="299"/>
      <c r="Z378" s="299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299"/>
      <c r="AM378" s="299"/>
      <c r="AN378" s="299"/>
      <c r="AO378" s="299"/>
      <c r="AP378" s="299"/>
      <c r="AQ378" s="299"/>
      <c r="AR378" s="299"/>
      <c r="AS378" s="299"/>
      <c r="AT378" s="299"/>
      <c r="AU378" s="299"/>
      <c r="AV378" s="299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300"/>
      <c r="W379" s="300"/>
      <c r="X379" s="300"/>
      <c r="Y379" s="299"/>
      <c r="Z379" s="299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299"/>
      <c r="AM379" s="299"/>
      <c r="AN379" s="299"/>
      <c r="AO379" s="299"/>
      <c r="AP379" s="299"/>
      <c r="AQ379" s="299"/>
      <c r="AR379" s="299"/>
      <c r="AS379" s="299"/>
      <c r="AT379" s="299"/>
      <c r="AU379" s="299"/>
      <c r="AV379" s="299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300"/>
      <c r="W380" s="300"/>
      <c r="X380" s="300"/>
      <c r="Y380" s="299"/>
      <c r="Z380" s="299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299"/>
      <c r="AM380" s="299"/>
      <c r="AN380" s="299"/>
      <c r="AO380" s="299"/>
      <c r="AP380" s="299"/>
      <c r="AQ380" s="299"/>
      <c r="AR380" s="299"/>
      <c r="AS380" s="299"/>
      <c r="AT380" s="299"/>
      <c r="AU380" s="299"/>
      <c r="AV380" s="299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300"/>
      <c r="W381" s="300"/>
      <c r="X381" s="300"/>
      <c r="Y381" s="299"/>
      <c r="Z381" s="299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299"/>
      <c r="AM381" s="299"/>
      <c r="AN381" s="299"/>
      <c r="AO381" s="299"/>
      <c r="AP381" s="299"/>
      <c r="AQ381" s="299"/>
      <c r="AR381" s="299"/>
      <c r="AS381" s="299"/>
      <c r="AT381" s="299"/>
      <c r="AU381" s="299"/>
      <c r="AV381" s="299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300"/>
      <c r="W382" s="300"/>
      <c r="X382" s="300"/>
      <c r="Y382" s="299"/>
      <c r="Z382" s="299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299"/>
      <c r="AM382" s="299"/>
      <c r="AN382" s="299"/>
      <c r="AO382" s="299"/>
      <c r="AP382" s="299"/>
      <c r="AQ382" s="299"/>
      <c r="AR382" s="299"/>
      <c r="AS382" s="299"/>
      <c r="AT382" s="299"/>
      <c r="AU382" s="299"/>
      <c r="AV382" s="299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300"/>
      <c r="W383" s="300"/>
      <c r="X383" s="300"/>
      <c r="Y383" s="299"/>
      <c r="Z383" s="299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299"/>
      <c r="AM383" s="299"/>
      <c r="AN383" s="299"/>
      <c r="AO383" s="299"/>
      <c r="AP383" s="299"/>
      <c r="AQ383" s="299"/>
      <c r="AR383" s="299"/>
      <c r="AS383" s="299"/>
      <c r="AT383" s="299"/>
      <c r="AU383" s="299"/>
      <c r="AV383" s="299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300"/>
      <c r="W384" s="300"/>
      <c r="X384" s="300"/>
      <c r="Y384" s="299"/>
      <c r="Z384" s="299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299"/>
      <c r="AM384" s="299"/>
      <c r="AN384" s="299"/>
      <c r="AO384" s="299"/>
      <c r="AP384" s="299"/>
      <c r="AQ384" s="299"/>
      <c r="AR384" s="299"/>
      <c r="AS384" s="299"/>
      <c r="AT384" s="299"/>
      <c r="AU384" s="299"/>
      <c r="AV384" s="299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300"/>
      <c r="W385" s="300"/>
      <c r="X385" s="300"/>
      <c r="Y385" s="299"/>
      <c r="Z385" s="299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299"/>
      <c r="AM385" s="299"/>
      <c r="AN385" s="299"/>
      <c r="AO385" s="299"/>
      <c r="AP385" s="299"/>
      <c r="AQ385" s="299"/>
      <c r="AR385" s="299"/>
      <c r="AS385" s="299"/>
      <c r="AT385" s="299"/>
      <c r="AU385" s="299"/>
      <c r="AV385" s="299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300"/>
      <c r="W386" s="300"/>
      <c r="X386" s="300"/>
      <c r="Y386" s="299"/>
      <c r="Z386" s="299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299"/>
      <c r="AM386" s="299"/>
      <c r="AN386" s="299"/>
      <c r="AO386" s="299"/>
      <c r="AP386" s="299"/>
      <c r="AQ386" s="299"/>
      <c r="AR386" s="299"/>
      <c r="AS386" s="299"/>
      <c r="AT386" s="299"/>
      <c r="AU386" s="299"/>
      <c r="AV386" s="299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300"/>
      <c r="W387" s="300"/>
      <c r="X387" s="300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299"/>
      <c r="AM387" s="299"/>
      <c r="AN387" s="299"/>
      <c r="AO387" s="299"/>
      <c r="AP387" s="299"/>
      <c r="AQ387" s="299"/>
      <c r="AR387" s="299"/>
      <c r="AS387" s="299"/>
      <c r="AT387" s="299"/>
      <c r="AU387" s="299"/>
      <c r="AV387" s="299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300"/>
      <c r="W388" s="300"/>
      <c r="X388" s="300"/>
      <c r="Y388" s="299"/>
      <c r="Z388" s="299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299"/>
      <c r="AM388" s="299"/>
      <c r="AN388" s="299"/>
      <c r="AO388" s="299"/>
      <c r="AP388" s="299"/>
      <c r="AQ388" s="299"/>
      <c r="AR388" s="299"/>
      <c r="AS388" s="299"/>
      <c r="AT388" s="299"/>
      <c r="AU388" s="299"/>
      <c r="AV388" s="299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300"/>
      <c r="W389" s="300"/>
      <c r="X389" s="300"/>
      <c r="Y389" s="299"/>
      <c r="Z389" s="299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299"/>
      <c r="AM389" s="299"/>
      <c r="AN389" s="299"/>
      <c r="AO389" s="299"/>
      <c r="AP389" s="299"/>
      <c r="AQ389" s="299"/>
      <c r="AR389" s="299"/>
      <c r="AS389" s="299"/>
      <c r="AT389" s="299"/>
      <c r="AU389" s="299"/>
      <c r="AV389" s="299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300"/>
      <c r="W390" s="300"/>
      <c r="X390" s="300"/>
      <c r="Y390" s="299"/>
      <c r="Z390" s="299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299"/>
      <c r="AM390" s="299"/>
      <c r="AN390" s="299"/>
      <c r="AO390" s="299"/>
      <c r="AP390" s="299"/>
      <c r="AQ390" s="299"/>
      <c r="AR390" s="299"/>
      <c r="AS390" s="299"/>
      <c r="AT390" s="299"/>
      <c r="AU390" s="299"/>
      <c r="AV390" s="299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300"/>
      <c r="W391" s="300"/>
      <c r="X391" s="300"/>
      <c r="Y391" s="299"/>
      <c r="Z391" s="299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299"/>
      <c r="AM391" s="299"/>
      <c r="AN391" s="299"/>
      <c r="AO391" s="299"/>
      <c r="AP391" s="299"/>
      <c r="AQ391" s="299"/>
      <c r="AR391" s="299"/>
      <c r="AS391" s="299"/>
      <c r="AT391" s="299"/>
      <c r="AU391" s="299"/>
      <c r="AV391" s="299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300"/>
      <c r="W392" s="300"/>
      <c r="X392" s="300"/>
      <c r="Y392" s="299"/>
      <c r="Z392" s="299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299"/>
      <c r="AM392" s="299"/>
      <c r="AN392" s="299"/>
      <c r="AO392" s="299"/>
      <c r="AP392" s="299"/>
      <c r="AQ392" s="299"/>
      <c r="AR392" s="299"/>
      <c r="AS392" s="299"/>
      <c r="AT392" s="299"/>
      <c r="AU392" s="299"/>
      <c r="AV392" s="299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300"/>
      <c r="W393" s="300"/>
      <c r="X393" s="300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299"/>
      <c r="AM393" s="299"/>
      <c r="AN393" s="299"/>
      <c r="AO393" s="299"/>
      <c r="AP393" s="299"/>
      <c r="AQ393" s="299"/>
      <c r="AR393" s="299"/>
      <c r="AS393" s="299"/>
      <c r="AT393" s="299"/>
      <c r="AU393" s="299"/>
      <c r="AV393" s="299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300"/>
      <c r="W394" s="300"/>
      <c r="X394" s="300"/>
      <c r="Y394" s="299"/>
      <c r="Z394" s="299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299"/>
      <c r="AM394" s="299"/>
      <c r="AN394" s="299"/>
      <c r="AO394" s="299"/>
      <c r="AP394" s="299"/>
      <c r="AQ394" s="299"/>
      <c r="AR394" s="299"/>
      <c r="AS394" s="299"/>
      <c r="AT394" s="299"/>
      <c r="AU394" s="299"/>
      <c r="AV394" s="299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300"/>
      <c r="W395" s="300"/>
      <c r="X395" s="300"/>
      <c r="Y395" s="299"/>
      <c r="Z395" s="299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299"/>
      <c r="AM395" s="299"/>
      <c r="AN395" s="299"/>
      <c r="AO395" s="299"/>
      <c r="AP395" s="299"/>
      <c r="AQ395" s="299"/>
      <c r="AR395" s="299"/>
      <c r="AS395" s="299"/>
      <c r="AT395" s="299"/>
      <c r="AU395" s="299"/>
      <c r="AV395" s="299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300"/>
      <c r="W396" s="300"/>
      <c r="X396" s="300"/>
      <c r="Y396" s="299"/>
      <c r="Z396" s="299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299"/>
      <c r="AM396" s="299"/>
      <c r="AN396" s="299"/>
      <c r="AO396" s="299"/>
      <c r="AP396" s="299"/>
      <c r="AQ396" s="299"/>
      <c r="AR396" s="299"/>
      <c r="AS396" s="299"/>
      <c r="AT396" s="299"/>
      <c r="AU396" s="299"/>
      <c r="AV396" s="299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300"/>
      <c r="W397" s="300"/>
      <c r="X397" s="300"/>
      <c r="Y397" s="299"/>
      <c r="Z397" s="299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299"/>
      <c r="AM397" s="299"/>
      <c r="AN397" s="299"/>
      <c r="AO397" s="299"/>
      <c r="AP397" s="299"/>
      <c r="AQ397" s="299"/>
      <c r="AR397" s="299"/>
      <c r="AS397" s="299"/>
      <c r="AT397" s="299"/>
      <c r="AU397" s="299"/>
      <c r="AV397" s="299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300"/>
      <c r="W398" s="300"/>
      <c r="X398" s="300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299"/>
      <c r="AM398" s="299"/>
      <c r="AN398" s="299"/>
      <c r="AO398" s="299"/>
      <c r="AP398" s="299"/>
      <c r="AQ398" s="299"/>
      <c r="AR398" s="299"/>
      <c r="AS398" s="299"/>
      <c r="AT398" s="299"/>
      <c r="AU398" s="299"/>
      <c r="AV398" s="299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300"/>
      <c r="W399" s="300"/>
      <c r="X399" s="300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299"/>
      <c r="AM399" s="299"/>
      <c r="AN399" s="299"/>
      <c r="AO399" s="299"/>
      <c r="AP399" s="299"/>
      <c r="AQ399" s="299"/>
      <c r="AR399" s="299"/>
      <c r="AS399" s="299"/>
      <c r="AT399" s="299"/>
      <c r="AU399" s="299"/>
      <c r="AV399" s="299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300"/>
      <c r="W400" s="300"/>
      <c r="X400" s="300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299"/>
      <c r="AM400" s="299"/>
      <c r="AN400" s="299"/>
      <c r="AO400" s="299"/>
      <c r="AP400" s="299"/>
      <c r="AQ400" s="299"/>
      <c r="AR400" s="299"/>
      <c r="AS400" s="299"/>
      <c r="AT400" s="299"/>
      <c r="AU400" s="299"/>
      <c r="AV400" s="299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300"/>
      <c r="W401" s="300"/>
      <c r="X401" s="300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299"/>
      <c r="AM401" s="299"/>
      <c r="AN401" s="299"/>
      <c r="AO401" s="299"/>
      <c r="AP401" s="299"/>
      <c r="AQ401" s="299"/>
      <c r="AR401" s="299"/>
      <c r="AS401" s="299"/>
      <c r="AT401" s="299"/>
      <c r="AU401" s="299"/>
      <c r="AV401" s="299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300"/>
      <c r="W402" s="300"/>
      <c r="X402" s="300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299"/>
      <c r="AM402" s="299"/>
      <c r="AN402" s="299"/>
      <c r="AO402" s="299"/>
      <c r="AP402" s="299"/>
      <c r="AQ402" s="299"/>
      <c r="AR402" s="299"/>
      <c r="AS402" s="299"/>
      <c r="AT402" s="299"/>
      <c r="AU402" s="299"/>
      <c r="AV402" s="299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300"/>
      <c r="W403" s="300"/>
      <c r="X403" s="300"/>
      <c r="Y403" s="299"/>
      <c r="Z403" s="299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299"/>
      <c r="AM403" s="299"/>
      <c r="AN403" s="299"/>
      <c r="AO403" s="299"/>
      <c r="AP403" s="299"/>
      <c r="AQ403" s="299"/>
      <c r="AR403" s="299"/>
      <c r="AS403" s="299"/>
      <c r="AT403" s="299"/>
      <c r="AU403" s="299"/>
      <c r="AV403" s="299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300"/>
      <c r="W404" s="300"/>
      <c r="X404" s="300"/>
      <c r="Y404" s="299"/>
      <c r="Z404" s="299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299"/>
      <c r="AM404" s="299"/>
      <c r="AN404" s="299"/>
      <c r="AO404" s="299"/>
      <c r="AP404" s="299"/>
      <c r="AQ404" s="299"/>
      <c r="AR404" s="299"/>
      <c r="AS404" s="299"/>
      <c r="AT404" s="299"/>
      <c r="AU404" s="299"/>
      <c r="AV404" s="299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300"/>
      <c r="W405" s="300"/>
      <c r="X405" s="300"/>
      <c r="Y405" s="299"/>
      <c r="Z405" s="299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299"/>
      <c r="AM405" s="299"/>
      <c r="AN405" s="299"/>
      <c r="AO405" s="299"/>
      <c r="AP405" s="299"/>
      <c r="AQ405" s="299"/>
      <c r="AR405" s="299"/>
      <c r="AS405" s="299"/>
      <c r="AT405" s="299"/>
      <c r="AU405" s="299"/>
      <c r="AV405" s="299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300"/>
      <c r="W406" s="300"/>
      <c r="X406" s="300"/>
      <c r="Y406" s="299"/>
      <c r="Z406" s="299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299"/>
      <c r="AM406" s="299"/>
      <c r="AN406" s="299"/>
      <c r="AO406" s="299"/>
      <c r="AP406" s="299"/>
      <c r="AQ406" s="299"/>
      <c r="AR406" s="299"/>
      <c r="AS406" s="299"/>
      <c r="AT406" s="299"/>
      <c r="AU406" s="299"/>
      <c r="AV406" s="299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300"/>
      <c r="W407" s="300"/>
      <c r="X407" s="300"/>
      <c r="Y407" s="299"/>
      <c r="Z407" s="299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299"/>
      <c r="AM407" s="299"/>
      <c r="AN407" s="299"/>
      <c r="AO407" s="299"/>
      <c r="AP407" s="299"/>
      <c r="AQ407" s="299"/>
      <c r="AR407" s="299"/>
      <c r="AS407" s="299"/>
      <c r="AT407" s="299"/>
      <c r="AU407" s="299"/>
      <c r="AV407" s="299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300"/>
      <c r="W408" s="300"/>
      <c r="X408" s="300"/>
      <c r="Y408" s="299"/>
      <c r="Z408" s="299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299"/>
      <c r="AM408" s="299"/>
      <c r="AN408" s="299"/>
      <c r="AO408" s="299"/>
      <c r="AP408" s="299"/>
      <c r="AQ408" s="299"/>
      <c r="AR408" s="299"/>
      <c r="AS408" s="299"/>
      <c r="AT408" s="299"/>
      <c r="AU408" s="299"/>
      <c r="AV408" s="299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300"/>
      <c r="W409" s="300"/>
      <c r="X409" s="300"/>
      <c r="Y409" s="299"/>
      <c r="Z409" s="299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299"/>
      <c r="AM409" s="299"/>
      <c r="AN409" s="299"/>
      <c r="AO409" s="299"/>
      <c r="AP409" s="299"/>
      <c r="AQ409" s="299"/>
      <c r="AR409" s="299"/>
      <c r="AS409" s="299"/>
      <c r="AT409" s="299"/>
      <c r="AU409" s="299"/>
      <c r="AV409" s="299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300"/>
      <c r="W410" s="300"/>
      <c r="X410" s="300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299"/>
      <c r="AM410" s="299"/>
      <c r="AN410" s="299"/>
      <c r="AO410" s="299"/>
      <c r="AP410" s="299"/>
      <c r="AQ410" s="299"/>
      <c r="AR410" s="299"/>
      <c r="AS410" s="299"/>
      <c r="AT410" s="299"/>
      <c r="AU410" s="299"/>
      <c r="AV410" s="299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300"/>
      <c r="W411" s="300"/>
      <c r="X411" s="300"/>
      <c r="Y411" s="299"/>
      <c r="Z411" s="299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299"/>
      <c r="AM411" s="299"/>
      <c r="AN411" s="299"/>
      <c r="AO411" s="299"/>
      <c r="AP411" s="299"/>
      <c r="AQ411" s="299"/>
      <c r="AR411" s="299"/>
      <c r="AS411" s="299"/>
      <c r="AT411" s="299"/>
      <c r="AU411" s="299"/>
      <c r="AV411" s="299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300"/>
      <c r="W412" s="300"/>
      <c r="X412" s="300"/>
      <c r="Y412" s="299"/>
      <c r="Z412" s="299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299"/>
      <c r="AM412" s="299"/>
      <c r="AN412" s="299"/>
      <c r="AO412" s="299"/>
      <c r="AP412" s="299"/>
      <c r="AQ412" s="299"/>
      <c r="AR412" s="299"/>
      <c r="AS412" s="299"/>
      <c r="AT412" s="299"/>
      <c r="AU412" s="299"/>
      <c r="AV412" s="299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300"/>
      <c r="W413" s="300"/>
      <c r="X413" s="300"/>
      <c r="Y413" s="299"/>
      <c r="Z413" s="299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299"/>
      <c r="AM413" s="299"/>
      <c r="AN413" s="299"/>
      <c r="AO413" s="299"/>
      <c r="AP413" s="299"/>
      <c r="AQ413" s="299"/>
      <c r="AR413" s="299"/>
      <c r="AS413" s="299"/>
      <c r="AT413" s="299"/>
      <c r="AU413" s="299"/>
      <c r="AV413" s="299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300"/>
      <c r="W414" s="300"/>
      <c r="X414" s="300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299"/>
      <c r="AM414" s="299"/>
      <c r="AN414" s="299"/>
      <c r="AO414" s="299"/>
      <c r="AP414" s="299"/>
      <c r="AQ414" s="299"/>
      <c r="AR414" s="299"/>
      <c r="AS414" s="299"/>
      <c r="AT414" s="299"/>
      <c r="AU414" s="299"/>
      <c r="AV414" s="299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300"/>
      <c r="W415" s="300"/>
      <c r="X415" s="300"/>
      <c r="Y415" s="299"/>
      <c r="Z415" s="299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299"/>
      <c r="AM415" s="299"/>
      <c r="AN415" s="299"/>
      <c r="AO415" s="299"/>
      <c r="AP415" s="299"/>
      <c r="AQ415" s="299"/>
      <c r="AR415" s="299"/>
      <c r="AS415" s="299"/>
      <c r="AT415" s="299"/>
      <c r="AU415" s="299"/>
      <c r="AV415" s="299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300"/>
      <c r="W416" s="300"/>
      <c r="X416" s="300"/>
      <c r="Y416" s="299"/>
      <c r="Z416" s="299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299"/>
      <c r="AM416" s="299"/>
      <c r="AN416" s="299"/>
      <c r="AO416" s="299"/>
      <c r="AP416" s="299"/>
      <c r="AQ416" s="299"/>
      <c r="AR416" s="299"/>
      <c r="AS416" s="299"/>
      <c r="AT416" s="299"/>
      <c r="AU416" s="299"/>
      <c r="AV416" s="299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300"/>
      <c r="W417" s="300"/>
      <c r="X417" s="300"/>
      <c r="Y417" s="299"/>
      <c r="Z417" s="299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299"/>
      <c r="AM417" s="299"/>
      <c r="AN417" s="299"/>
      <c r="AO417" s="299"/>
      <c r="AP417" s="299"/>
      <c r="AQ417" s="299"/>
      <c r="AR417" s="299"/>
      <c r="AS417" s="299"/>
      <c r="AT417" s="299"/>
      <c r="AU417" s="299"/>
      <c r="AV417" s="299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300"/>
      <c r="W418" s="300"/>
      <c r="X418" s="300"/>
      <c r="Y418" s="299"/>
      <c r="Z418" s="299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299"/>
      <c r="AM418" s="299"/>
      <c r="AN418" s="299"/>
      <c r="AO418" s="299"/>
      <c r="AP418" s="299"/>
      <c r="AQ418" s="299"/>
      <c r="AR418" s="299"/>
      <c r="AS418" s="299"/>
      <c r="AT418" s="299"/>
      <c r="AU418" s="299"/>
      <c r="AV418" s="299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300"/>
      <c r="W419" s="300"/>
      <c r="X419" s="300"/>
      <c r="Y419" s="299"/>
      <c r="Z419" s="299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299"/>
      <c r="AM419" s="299"/>
      <c r="AN419" s="299"/>
      <c r="AO419" s="299"/>
      <c r="AP419" s="299"/>
      <c r="AQ419" s="299"/>
      <c r="AR419" s="299"/>
      <c r="AS419" s="299"/>
      <c r="AT419" s="299"/>
      <c r="AU419" s="299"/>
      <c r="AV419" s="299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300"/>
      <c r="W420" s="300"/>
      <c r="X420" s="300"/>
      <c r="Y420" s="299"/>
      <c r="Z420" s="299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299"/>
      <c r="AM420" s="299"/>
      <c r="AN420" s="299"/>
      <c r="AO420" s="299"/>
      <c r="AP420" s="299"/>
      <c r="AQ420" s="299"/>
      <c r="AR420" s="299"/>
      <c r="AS420" s="299"/>
      <c r="AT420" s="299"/>
      <c r="AU420" s="299"/>
      <c r="AV420" s="299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300"/>
      <c r="W421" s="300"/>
      <c r="X421" s="300"/>
      <c r="Y421" s="299"/>
      <c r="Z421" s="299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299"/>
      <c r="AM421" s="299"/>
      <c r="AN421" s="299"/>
      <c r="AO421" s="299"/>
      <c r="AP421" s="299"/>
      <c r="AQ421" s="299"/>
      <c r="AR421" s="299"/>
      <c r="AS421" s="299"/>
      <c r="AT421" s="299"/>
      <c r="AU421" s="299"/>
      <c r="AV421" s="299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300"/>
      <c r="W422" s="300"/>
      <c r="X422" s="300"/>
      <c r="Y422" s="299"/>
      <c r="Z422" s="299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299"/>
      <c r="AM422" s="299"/>
      <c r="AN422" s="299"/>
      <c r="AO422" s="299"/>
      <c r="AP422" s="299"/>
      <c r="AQ422" s="299"/>
      <c r="AR422" s="299"/>
      <c r="AS422" s="299"/>
      <c r="AT422" s="299"/>
      <c r="AU422" s="299"/>
      <c r="AV422" s="299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300"/>
      <c r="W423" s="300"/>
      <c r="X423" s="300"/>
      <c r="Y423" s="299"/>
      <c r="Z423" s="299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299"/>
      <c r="AM423" s="299"/>
      <c r="AN423" s="299"/>
      <c r="AO423" s="299"/>
      <c r="AP423" s="299"/>
      <c r="AQ423" s="299"/>
      <c r="AR423" s="299"/>
      <c r="AS423" s="299"/>
      <c r="AT423" s="299"/>
      <c r="AU423" s="299"/>
      <c r="AV423" s="299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300"/>
      <c r="W424" s="300"/>
      <c r="X424" s="300"/>
      <c r="Y424" s="299"/>
      <c r="Z424" s="299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299"/>
      <c r="AM424" s="299"/>
      <c r="AN424" s="299"/>
      <c r="AO424" s="299"/>
      <c r="AP424" s="299"/>
      <c r="AQ424" s="299"/>
      <c r="AR424" s="299"/>
      <c r="AS424" s="299"/>
      <c r="AT424" s="299"/>
      <c r="AU424" s="299"/>
      <c r="AV424" s="299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300"/>
      <c r="W425" s="300"/>
      <c r="X425" s="300"/>
      <c r="Y425" s="299"/>
      <c r="Z425" s="299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299"/>
      <c r="AM425" s="299"/>
      <c r="AN425" s="299"/>
      <c r="AO425" s="299"/>
      <c r="AP425" s="299"/>
      <c r="AQ425" s="299"/>
      <c r="AR425" s="299"/>
      <c r="AS425" s="299"/>
      <c r="AT425" s="299"/>
      <c r="AU425" s="299"/>
      <c r="AV425" s="299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300"/>
      <c r="W426" s="300"/>
      <c r="X426" s="300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299"/>
      <c r="AM426" s="299"/>
      <c r="AN426" s="299"/>
      <c r="AO426" s="299"/>
      <c r="AP426" s="299"/>
      <c r="AQ426" s="299"/>
      <c r="AR426" s="299"/>
      <c r="AS426" s="299"/>
      <c r="AT426" s="299"/>
      <c r="AU426" s="299"/>
      <c r="AV426" s="299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300"/>
      <c r="W427" s="300"/>
      <c r="X427" s="300"/>
      <c r="Y427" s="299"/>
      <c r="Z427" s="299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299"/>
      <c r="AM427" s="299"/>
      <c r="AN427" s="299"/>
      <c r="AO427" s="299"/>
      <c r="AP427" s="299"/>
      <c r="AQ427" s="299"/>
      <c r="AR427" s="299"/>
      <c r="AS427" s="299"/>
      <c r="AT427" s="299"/>
      <c r="AU427" s="299"/>
      <c r="AV427" s="299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300"/>
      <c r="W428" s="300"/>
      <c r="X428" s="300"/>
      <c r="Y428" s="299"/>
      <c r="Z428" s="299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299"/>
      <c r="AM428" s="299"/>
      <c r="AN428" s="299"/>
      <c r="AO428" s="299"/>
      <c r="AP428" s="299"/>
      <c r="AQ428" s="299"/>
      <c r="AR428" s="299"/>
      <c r="AS428" s="299"/>
      <c r="AT428" s="299"/>
      <c r="AU428" s="299"/>
      <c r="AV428" s="299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300"/>
      <c r="W429" s="300"/>
      <c r="X429" s="300"/>
      <c r="Y429" s="299"/>
      <c r="Z429" s="299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299"/>
      <c r="AM429" s="299"/>
      <c r="AN429" s="299"/>
      <c r="AO429" s="299"/>
      <c r="AP429" s="299"/>
      <c r="AQ429" s="299"/>
      <c r="AR429" s="299"/>
      <c r="AS429" s="299"/>
      <c r="AT429" s="299"/>
      <c r="AU429" s="299"/>
      <c r="AV429" s="299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300"/>
      <c r="W430" s="300"/>
      <c r="X430" s="300"/>
      <c r="Y430" s="299"/>
      <c r="Z430" s="299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299"/>
      <c r="AM430" s="299"/>
      <c r="AN430" s="299"/>
      <c r="AO430" s="299"/>
      <c r="AP430" s="299"/>
      <c r="AQ430" s="299"/>
      <c r="AR430" s="299"/>
      <c r="AS430" s="299"/>
      <c r="AT430" s="299"/>
      <c r="AU430" s="299"/>
      <c r="AV430" s="299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300"/>
      <c r="W431" s="300"/>
      <c r="X431" s="300"/>
      <c r="Y431" s="299"/>
      <c r="Z431" s="299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299"/>
      <c r="AM431" s="299"/>
      <c r="AN431" s="299"/>
      <c r="AO431" s="299"/>
      <c r="AP431" s="299"/>
      <c r="AQ431" s="299"/>
      <c r="AR431" s="299"/>
      <c r="AS431" s="299"/>
      <c r="AT431" s="299"/>
      <c r="AU431" s="299"/>
      <c r="AV431" s="299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300"/>
      <c r="W432" s="300"/>
      <c r="X432" s="300"/>
      <c r="Y432" s="299"/>
      <c r="Z432" s="299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299"/>
      <c r="AM432" s="299"/>
      <c r="AN432" s="299"/>
      <c r="AO432" s="299"/>
      <c r="AP432" s="299"/>
      <c r="AQ432" s="299"/>
      <c r="AR432" s="299"/>
      <c r="AS432" s="299"/>
      <c r="AT432" s="299"/>
      <c r="AU432" s="299"/>
      <c r="AV432" s="299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300"/>
      <c r="W433" s="300"/>
      <c r="X433" s="300"/>
      <c r="Y433" s="299"/>
      <c r="Z433" s="299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299"/>
      <c r="AM433" s="299"/>
      <c r="AN433" s="299"/>
      <c r="AO433" s="299"/>
      <c r="AP433" s="299"/>
      <c r="AQ433" s="299"/>
      <c r="AR433" s="299"/>
      <c r="AS433" s="299"/>
      <c r="AT433" s="299"/>
      <c r="AU433" s="299"/>
      <c r="AV433" s="299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300"/>
      <c r="W434" s="300"/>
      <c r="X434" s="300"/>
      <c r="Y434" s="299"/>
      <c r="Z434" s="299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299"/>
      <c r="AM434" s="299"/>
      <c r="AN434" s="299"/>
      <c r="AO434" s="299"/>
      <c r="AP434" s="299"/>
      <c r="AQ434" s="299"/>
      <c r="AR434" s="299"/>
      <c r="AS434" s="299"/>
      <c r="AT434" s="299"/>
      <c r="AU434" s="299"/>
      <c r="AV434" s="299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300"/>
      <c r="W435" s="300"/>
      <c r="X435" s="300"/>
      <c r="Y435" s="299"/>
      <c r="Z435" s="299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299"/>
      <c r="AM435" s="299"/>
      <c r="AN435" s="299"/>
      <c r="AO435" s="299"/>
      <c r="AP435" s="299"/>
      <c r="AQ435" s="299"/>
      <c r="AR435" s="299"/>
      <c r="AS435" s="299"/>
      <c r="AT435" s="299"/>
      <c r="AU435" s="299"/>
      <c r="AV435" s="299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300"/>
      <c r="W436" s="300"/>
      <c r="X436" s="300"/>
      <c r="Y436" s="299"/>
      <c r="Z436" s="299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299"/>
      <c r="AM436" s="299"/>
      <c r="AN436" s="299"/>
      <c r="AO436" s="299"/>
      <c r="AP436" s="299"/>
      <c r="AQ436" s="299"/>
      <c r="AR436" s="299"/>
      <c r="AS436" s="299"/>
      <c r="AT436" s="299"/>
      <c r="AU436" s="299"/>
      <c r="AV436" s="299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300"/>
      <c r="W437" s="300"/>
      <c r="X437" s="300"/>
      <c r="Y437" s="299"/>
      <c r="Z437" s="299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299"/>
      <c r="AM437" s="299"/>
      <c r="AN437" s="299"/>
      <c r="AO437" s="299"/>
      <c r="AP437" s="299"/>
      <c r="AQ437" s="299"/>
      <c r="AR437" s="299"/>
      <c r="AS437" s="299"/>
      <c r="AT437" s="299"/>
      <c r="AU437" s="299"/>
      <c r="AV437" s="299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300"/>
      <c r="W438" s="300"/>
      <c r="X438" s="300"/>
      <c r="Y438" s="299"/>
      <c r="Z438" s="299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299"/>
      <c r="AM438" s="299"/>
      <c r="AN438" s="299"/>
      <c r="AO438" s="299"/>
      <c r="AP438" s="299"/>
      <c r="AQ438" s="299"/>
      <c r="AR438" s="299"/>
      <c r="AS438" s="299"/>
      <c r="AT438" s="299"/>
      <c r="AU438" s="299"/>
      <c r="AV438" s="299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300"/>
      <c r="W439" s="300"/>
      <c r="X439" s="300"/>
      <c r="Y439" s="299"/>
      <c r="Z439" s="299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299"/>
      <c r="AM439" s="299"/>
      <c r="AN439" s="299"/>
      <c r="AO439" s="299"/>
      <c r="AP439" s="299"/>
      <c r="AQ439" s="299"/>
      <c r="AR439" s="299"/>
      <c r="AS439" s="299"/>
      <c r="AT439" s="299"/>
      <c r="AU439" s="299"/>
      <c r="AV439" s="299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300"/>
      <c r="W440" s="300"/>
      <c r="X440" s="300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299"/>
      <c r="AM440" s="299"/>
      <c r="AN440" s="299"/>
      <c r="AO440" s="299"/>
      <c r="AP440" s="299"/>
      <c r="AQ440" s="299"/>
      <c r="AR440" s="299"/>
      <c r="AS440" s="299"/>
      <c r="AT440" s="299"/>
      <c r="AU440" s="299"/>
      <c r="AV440" s="299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300"/>
      <c r="W441" s="300"/>
      <c r="X441" s="300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299"/>
      <c r="AM441" s="299"/>
      <c r="AN441" s="299"/>
      <c r="AO441" s="299"/>
      <c r="AP441" s="299"/>
      <c r="AQ441" s="299"/>
      <c r="AR441" s="299"/>
      <c r="AS441" s="299"/>
      <c r="AT441" s="299"/>
      <c r="AU441" s="299"/>
      <c r="AV441" s="299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300"/>
      <c r="W442" s="300"/>
      <c r="X442" s="300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299"/>
      <c r="AM442" s="299"/>
      <c r="AN442" s="299"/>
      <c r="AO442" s="299"/>
      <c r="AP442" s="299"/>
      <c r="AQ442" s="299"/>
      <c r="AR442" s="299"/>
      <c r="AS442" s="299"/>
      <c r="AT442" s="299"/>
      <c r="AU442" s="299"/>
      <c r="AV442" s="299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300"/>
      <c r="W443" s="300"/>
      <c r="X443" s="300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299"/>
      <c r="AM443" s="299"/>
      <c r="AN443" s="299"/>
      <c r="AO443" s="299"/>
      <c r="AP443" s="299"/>
      <c r="AQ443" s="299"/>
      <c r="AR443" s="299"/>
      <c r="AS443" s="299"/>
      <c r="AT443" s="299"/>
      <c r="AU443" s="299"/>
      <c r="AV443" s="299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300"/>
      <c r="W444" s="300"/>
      <c r="X444" s="300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299"/>
      <c r="AM444" s="299"/>
      <c r="AN444" s="299"/>
      <c r="AO444" s="299"/>
      <c r="AP444" s="299"/>
      <c r="AQ444" s="299"/>
      <c r="AR444" s="299"/>
      <c r="AS444" s="299"/>
      <c r="AT444" s="299"/>
      <c r="AU444" s="299"/>
      <c r="AV444" s="299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300"/>
      <c r="W445" s="300"/>
      <c r="X445" s="300"/>
      <c r="Y445" s="299"/>
      <c r="Z445" s="299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299"/>
      <c r="AM445" s="299"/>
      <c r="AN445" s="299"/>
      <c r="AO445" s="299"/>
      <c r="AP445" s="299"/>
      <c r="AQ445" s="299"/>
      <c r="AR445" s="299"/>
      <c r="AS445" s="299"/>
      <c r="AT445" s="299"/>
      <c r="AU445" s="299"/>
      <c r="AV445" s="299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300"/>
      <c r="W446" s="300"/>
      <c r="X446" s="300"/>
      <c r="Y446" s="299"/>
      <c r="Z446" s="299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299"/>
      <c r="AM446" s="299"/>
      <c r="AN446" s="299"/>
      <c r="AO446" s="299"/>
      <c r="AP446" s="299"/>
      <c r="AQ446" s="299"/>
      <c r="AR446" s="299"/>
      <c r="AS446" s="299"/>
      <c r="AT446" s="299"/>
      <c r="AU446" s="299"/>
      <c r="AV446" s="299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300"/>
      <c r="W447" s="300"/>
      <c r="X447" s="300"/>
      <c r="Y447" s="299"/>
      <c r="Z447" s="299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299"/>
      <c r="AM447" s="299"/>
      <c r="AN447" s="299"/>
      <c r="AO447" s="299"/>
      <c r="AP447" s="299"/>
      <c r="AQ447" s="299"/>
      <c r="AR447" s="299"/>
      <c r="AS447" s="299"/>
      <c r="AT447" s="299"/>
      <c r="AU447" s="299"/>
      <c r="AV447" s="299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300"/>
      <c r="W448" s="300"/>
      <c r="X448" s="300"/>
      <c r="Y448" s="299"/>
      <c r="Z448" s="299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299"/>
      <c r="AM448" s="299"/>
      <c r="AN448" s="299"/>
      <c r="AO448" s="299"/>
      <c r="AP448" s="299"/>
      <c r="AQ448" s="299"/>
      <c r="AR448" s="299"/>
      <c r="AS448" s="299"/>
      <c r="AT448" s="299"/>
      <c r="AU448" s="299"/>
      <c r="AV448" s="299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300"/>
      <c r="W449" s="300"/>
      <c r="X449" s="300"/>
      <c r="Y449" s="299"/>
      <c r="Z449" s="299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299"/>
      <c r="AM449" s="299"/>
      <c r="AN449" s="299"/>
      <c r="AO449" s="299"/>
      <c r="AP449" s="299"/>
      <c r="AQ449" s="299"/>
      <c r="AR449" s="299"/>
      <c r="AS449" s="299"/>
      <c r="AT449" s="299"/>
      <c r="AU449" s="299"/>
      <c r="AV449" s="299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300"/>
      <c r="W450" s="300"/>
      <c r="X450" s="300"/>
      <c r="Y450" s="299"/>
      <c r="Z450" s="299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299"/>
      <c r="AM450" s="299"/>
      <c r="AN450" s="299"/>
      <c r="AO450" s="299"/>
      <c r="AP450" s="299"/>
      <c r="AQ450" s="299"/>
      <c r="AR450" s="299"/>
      <c r="AS450" s="299"/>
      <c r="AT450" s="299"/>
      <c r="AU450" s="299"/>
      <c r="AV450" s="299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300"/>
      <c r="W451" s="300"/>
      <c r="X451" s="300"/>
      <c r="Y451" s="299"/>
      <c r="Z451" s="299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299"/>
      <c r="AM451" s="299"/>
      <c r="AN451" s="299"/>
      <c r="AO451" s="299"/>
      <c r="AP451" s="299"/>
      <c r="AQ451" s="299"/>
      <c r="AR451" s="299"/>
      <c r="AS451" s="299"/>
      <c r="AT451" s="299"/>
      <c r="AU451" s="299"/>
      <c r="AV451" s="299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300"/>
      <c r="W452" s="300"/>
      <c r="X452" s="300"/>
      <c r="Y452" s="299"/>
      <c r="Z452" s="299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299"/>
      <c r="AM452" s="299"/>
      <c r="AN452" s="299"/>
      <c r="AO452" s="299"/>
      <c r="AP452" s="299"/>
      <c r="AQ452" s="299"/>
      <c r="AR452" s="299"/>
      <c r="AS452" s="299"/>
      <c r="AT452" s="299"/>
      <c r="AU452" s="299"/>
      <c r="AV452" s="299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300"/>
      <c r="W453" s="300"/>
      <c r="X453" s="300"/>
      <c r="Y453" s="299"/>
      <c r="Z453" s="299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299"/>
      <c r="AM453" s="299"/>
      <c r="AN453" s="299"/>
      <c r="AO453" s="299"/>
      <c r="AP453" s="299"/>
      <c r="AQ453" s="299"/>
      <c r="AR453" s="299"/>
      <c r="AS453" s="299"/>
      <c r="AT453" s="299"/>
      <c r="AU453" s="299"/>
      <c r="AV453" s="299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300"/>
      <c r="W454" s="300"/>
      <c r="X454" s="300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299"/>
      <c r="AM454" s="299"/>
      <c r="AN454" s="299"/>
      <c r="AO454" s="299"/>
      <c r="AP454" s="299"/>
      <c r="AQ454" s="299"/>
      <c r="AR454" s="299"/>
      <c r="AS454" s="299"/>
      <c r="AT454" s="299"/>
      <c r="AU454" s="299"/>
      <c r="AV454" s="299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300"/>
      <c r="W455" s="300"/>
      <c r="X455" s="300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299"/>
      <c r="AM455" s="299"/>
      <c r="AN455" s="299"/>
      <c r="AO455" s="299"/>
      <c r="AP455" s="299"/>
      <c r="AQ455" s="299"/>
      <c r="AR455" s="299"/>
      <c r="AS455" s="299"/>
      <c r="AT455" s="299"/>
      <c r="AU455" s="299"/>
      <c r="AV455" s="299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300"/>
      <c r="W456" s="300"/>
      <c r="X456" s="300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299"/>
      <c r="AM456" s="299"/>
      <c r="AN456" s="299"/>
      <c r="AO456" s="299"/>
      <c r="AP456" s="299"/>
      <c r="AQ456" s="299"/>
      <c r="AR456" s="299"/>
      <c r="AS456" s="299"/>
      <c r="AT456" s="299"/>
      <c r="AU456" s="299"/>
      <c r="AV456" s="299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300"/>
      <c r="W457" s="300"/>
      <c r="X457" s="300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299"/>
      <c r="AM457" s="299"/>
      <c r="AN457" s="299"/>
      <c r="AO457" s="299"/>
      <c r="AP457" s="299"/>
      <c r="AQ457" s="299"/>
      <c r="AR457" s="299"/>
      <c r="AS457" s="299"/>
      <c r="AT457" s="299"/>
      <c r="AU457" s="299"/>
      <c r="AV457" s="299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300"/>
      <c r="W458" s="300"/>
      <c r="X458" s="300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299"/>
      <c r="AM458" s="299"/>
      <c r="AN458" s="299"/>
      <c r="AO458" s="299"/>
      <c r="AP458" s="299"/>
      <c r="AQ458" s="299"/>
      <c r="AR458" s="299"/>
      <c r="AS458" s="299"/>
      <c r="AT458" s="299"/>
      <c r="AU458" s="299"/>
      <c r="AV458" s="299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300"/>
      <c r="W459" s="300"/>
      <c r="X459" s="300"/>
      <c r="Y459" s="299"/>
      <c r="Z459" s="299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299"/>
      <c r="AM459" s="299"/>
      <c r="AN459" s="299"/>
      <c r="AO459" s="299"/>
      <c r="AP459" s="299"/>
      <c r="AQ459" s="299"/>
      <c r="AR459" s="299"/>
      <c r="AS459" s="299"/>
      <c r="AT459" s="299"/>
      <c r="AU459" s="299"/>
      <c r="AV459" s="299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300"/>
      <c r="W460" s="300"/>
      <c r="X460" s="300"/>
      <c r="Y460" s="299"/>
      <c r="Z460" s="299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299"/>
      <c r="AM460" s="299"/>
      <c r="AN460" s="299"/>
      <c r="AO460" s="299"/>
      <c r="AP460" s="299"/>
      <c r="AQ460" s="299"/>
      <c r="AR460" s="299"/>
      <c r="AS460" s="299"/>
      <c r="AT460" s="299"/>
      <c r="AU460" s="299"/>
      <c r="AV460" s="299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300"/>
      <c r="W461" s="300"/>
      <c r="X461" s="300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299"/>
      <c r="AM461" s="299"/>
      <c r="AN461" s="299"/>
      <c r="AO461" s="299"/>
      <c r="AP461" s="299"/>
      <c r="AQ461" s="299"/>
      <c r="AR461" s="299"/>
      <c r="AS461" s="299"/>
      <c r="AT461" s="299"/>
      <c r="AU461" s="299"/>
      <c r="AV461" s="299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300"/>
      <c r="W462" s="300"/>
      <c r="X462" s="300"/>
      <c r="Y462" s="299"/>
      <c r="Z462" s="299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299"/>
      <c r="AM462" s="299"/>
      <c r="AN462" s="299"/>
      <c r="AO462" s="299"/>
      <c r="AP462" s="299"/>
      <c r="AQ462" s="299"/>
      <c r="AR462" s="299"/>
      <c r="AS462" s="299"/>
      <c r="AT462" s="299"/>
      <c r="AU462" s="299"/>
      <c r="AV462" s="299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300"/>
      <c r="W463" s="300"/>
      <c r="X463" s="300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299"/>
      <c r="AM463" s="299"/>
      <c r="AN463" s="299"/>
      <c r="AO463" s="299"/>
      <c r="AP463" s="299"/>
      <c r="AQ463" s="299"/>
      <c r="AR463" s="299"/>
      <c r="AS463" s="299"/>
      <c r="AT463" s="299"/>
      <c r="AU463" s="299"/>
      <c r="AV463" s="299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300"/>
      <c r="W464" s="300"/>
      <c r="X464" s="300"/>
      <c r="Y464" s="299"/>
      <c r="Z464" s="299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299"/>
      <c r="AM464" s="299"/>
      <c r="AN464" s="299"/>
      <c r="AO464" s="299"/>
      <c r="AP464" s="299"/>
      <c r="AQ464" s="299"/>
      <c r="AR464" s="299"/>
      <c r="AS464" s="299"/>
      <c r="AT464" s="299"/>
      <c r="AU464" s="299"/>
      <c r="AV464" s="299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300"/>
      <c r="W465" s="300"/>
      <c r="X465" s="300"/>
      <c r="Y465" s="299"/>
      <c r="Z465" s="299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299"/>
      <c r="AM465" s="299"/>
      <c r="AN465" s="299"/>
      <c r="AO465" s="299"/>
      <c r="AP465" s="299"/>
      <c r="AQ465" s="299"/>
      <c r="AR465" s="299"/>
      <c r="AS465" s="299"/>
      <c r="AT465" s="299"/>
      <c r="AU465" s="299"/>
      <c r="AV465" s="299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300"/>
      <c r="W466" s="300"/>
      <c r="X466" s="300"/>
      <c r="Y466" s="299"/>
      <c r="Z466" s="299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299"/>
      <c r="AM466" s="299"/>
      <c r="AN466" s="299"/>
      <c r="AO466" s="299"/>
      <c r="AP466" s="299"/>
      <c r="AQ466" s="299"/>
      <c r="AR466" s="299"/>
      <c r="AS466" s="299"/>
      <c r="AT466" s="299"/>
      <c r="AU466" s="299"/>
      <c r="AV466" s="299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300"/>
      <c r="W467" s="300"/>
      <c r="X467" s="300"/>
      <c r="Y467" s="299"/>
      <c r="Z467" s="299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299"/>
      <c r="AM467" s="299"/>
      <c r="AN467" s="299"/>
      <c r="AO467" s="299"/>
      <c r="AP467" s="299"/>
      <c r="AQ467" s="299"/>
      <c r="AR467" s="299"/>
      <c r="AS467" s="299"/>
      <c r="AT467" s="299"/>
      <c r="AU467" s="299"/>
      <c r="AV467" s="299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300"/>
      <c r="W468" s="300"/>
      <c r="X468" s="300"/>
      <c r="Y468" s="299"/>
      <c r="Z468" s="299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299"/>
      <c r="AM468" s="299"/>
      <c r="AN468" s="299"/>
      <c r="AO468" s="299"/>
      <c r="AP468" s="299"/>
      <c r="AQ468" s="299"/>
      <c r="AR468" s="299"/>
      <c r="AS468" s="299"/>
      <c r="AT468" s="299"/>
      <c r="AU468" s="299"/>
      <c r="AV468" s="299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300"/>
      <c r="W469" s="300"/>
      <c r="X469" s="300"/>
      <c r="Y469" s="299"/>
      <c r="Z469" s="299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299"/>
      <c r="AM469" s="299"/>
      <c r="AN469" s="299"/>
      <c r="AO469" s="299"/>
      <c r="AP469" s="299"/>
      <c r="AQ469" s="299"/>
      <c r="AR469" s="299"/>
      <c r="AS469" s="299"/>
      <c r="AT469" s="299"/>
      <c r="AU469" s="299"/>
      <c r="AV469" s="299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300"/>
      <c r="W470" s="300"/>
      <c r="X470" s="300"/>
      <c r="Y470" s="299"/>
      <c r="Z470" s="299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299"/>
      <c r="AM470" s="299"/>
      <c r="AN470" s="299"/>
      <c r="AO470" s="299"/>
      <c r="AP470" s="299"/>
      <c r="AQ470" s="299"/>
      <c r="AR470" s="299"/>
      <c r="AS470" s="299"/>
      <c r="AT470" s="299"/>
      <c r="AU470" s="299"/>
      <c r="AV470" s="299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300"/>
      <c r="W471" s="300"/>
      <c r="X471" s="300"/>
      <c r="Y471" s="299"/>
      <c r="Z471" s="299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299"/>
      <c r="AM471" s="299"/>
      <c r="AN471" s="299"/>
      <c r="AO471" s="299"/>
      <c r="AP471" s="299"/>
      <c r="AQ471" s="299"/>
      <c r="AR471" s="299"/>
      <c r="AS471" s="299"/>
      <c r="AT471" s="299"/>
      <c r="AU471" s="299"/>
      <c r="AV471" s="299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300"/>
      <c r="W472" s="300"/>
      <c r="X472" s="300"/>
      <c r="Y472" s="299"/>
      <c r="Z472" s="299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299"/>
      <c r="AM472" s="299"/>
      <c r="AN472" s="299"/>
      <c r="AO472" s="299"/>
      <c r="AP472" s="299"/>
      <c r="AQ472" s="299"/>
      <c r="AR472" s="299"/>
      <c r="AS472" s="299"/>
      <c r="AT472" s="299"/>
      <c r="AU472" s="299"/>
      <c r="AV472" s="299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300"/>
      <c r="W473" s="300"/>
      <c r="X473" s="300"/>
      <c r="Y473" s="299"/>
      <c r="Z473" s="299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299"/>
      <c r="AM473" s="299"/>
      <c r="AN473" s="299"/>
      <c r="AO473" s="299"/>
      <c r="AP473" s="299"/>
      <c r="AQ473" s="299"/>
      <c r="AR473" s="299"/>
      <c r="AS473" s="299"/>
      <c r="AT473" s="299"/>
      <c r="AU473" s="299"/>
      <c r="AV473" s="299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300"/>
      <c r="W474" s="300"/>
      <c r="X474" s="300"/>
      <c r="Y474" s="299"/>
      <c r="Z474" s="299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299"/>
      <c r="AM474" s="299"/>
      <c r="AN474" s="299"/>
      <c r="AO474" s="299"/>
      <c r="AP474" s="299"/>
      <c r="AQ474" s="299"/>
      <c r="AR474" s="299"/>
      <c r="AS474" s="299"/>
      <c r="AT474" s="299"/>
      <c r="AU474" s="299"/>
      <c r="AV474" s="299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300"/>
      <c r="W475" s="300"/>
      <c r="X475" s="300"/>
      <c r="Y475" s="299"/>
      <c r="Z475" s="299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299"/>
      <c r="AM475" s="299"/>
      <c r="AN475" s="299"/>
      <c r="AO475" s="299"/>
      <c r="AP475" s="299"/>
      <c r="AQ475" s="299"/>
      <c r="AR475" s="299"/>
      <c r="AS475" s="299"/>
      <c r="AT475" s="299"/>
      <c r="AU475" s="299"/>
      <c r="AV475" s="299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300"/>
      <c r="W476" s="300"/>
      <c r="X476" s="300"/>
      <c r="Y476" s="299"/>
      <c r="Z476" s="299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299"/>
      <c r="AM476" s="299"/>
      <c r="AN476" s="299"/>
      <c r="AO476" s="299"/>
      <c r="AP476" s="299"/>
      <c r="AQ476" s="299"/>
      <c r="AR476" s="299"/>
      <c r="AS476" s="299"/>
      <c r="AT476" s="299"/>
      <c r="AU476" s="299"/>
      <c r="AV476" s="299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300"/>
      <c r="W477" s="300"/>
      <c r="X477" s="300"/>
      <c r="Y477" s="299"/>
      <c r="Z477" s="299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299"/>
      <c r="AM477" s="299"/>
      <c r="AN477" s="299"/>
      <c r="AO477" s="299"/>
      <c r="AP477" s="299"/>
      <c r="AQ477" s="299"/>
      <c r="AR477" s="299"/>
      <c r="AS477" s="299"/>
      <c r="AT477" s="299"/>
      <c r="AU477" s="299"/>
      <c r="AV477" s="299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300"/>
      <c r="W478" s="300"/>
      <c r="X478" s="300"/>
      <c r="Y478" s="299"/>
      <c r="Z478" s="299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299"/>
      <c r="AM478" s="299"/>
      <c r="AN478" s="299"/>
      <c r="AO478" s="299"/>
      <c r="AP478" s="299"/>
      <c r="AQ478" s="299"/>
      <c r="AR478" s="299"/>
      <c r="AS478" s="299"/>
      <c r="AT478" s="299"/>
      <c r="AU478" s="299"/>
      <c r="AV478" s="299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300"/>
      <c r="W479" s="300"/>
      <c r="X479" s="300"/>
      <c r="Y479" s="299"/>
      <c r="Z479" s="299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299"/>
      <c r="AM479" s="299"/>
      <c r="AN479" s="299"/>
      <c r="AO479" s="299"/>
      <c r="AP479" s="299"/>
      <c r="AQ479" s="299"/>
      <c r="AR479" s="299"/>
      <c r="AS479" s="299"/>
      <c r="AT479" s="299"/>
      <c r="AU479" s="299"/>
      <c r="AV479" s="299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300"/>
      <c r="W480" s="300"/>
      <c r="X480" s="300"/>
      <c r="Y480" s="299"/>
      <c r="Z480" s="299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299"/>
      <c r="AM480" s="299"/>
      <c r="AN480" s="299"/>
      <c r="AO480" s="299"/>
      <c r="AP480" s="299"/>
      <c r="AQ480" s="299"/>
      <c r="AR480" s="299"/>
      <c r="AS480" s="299"/>
      <c r="AT480" s="299"/>
      <c r="AU480" s="299"/>
      <c r="AV480" s="299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300"/>
      <c r="W481" s="300"/>
      <c r="X481" s="300"/>
      <c r="Y481" s="299"/>
      <c r="Z481" s="299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299"/>
      <c r="AM481" s="299"/>
      <c r="AN481" s="299"/>
      <c r="AO481" s="299"/>
      <c r="AP481" s="299"/>
      <c r="AQ481" s="299"/>
      <c r="AR481" s="299"/>
      <c r="AS481" s="299"/>
      <c r="AT481" s="299"/>
      <c r="AU481" s="299"/>
      <c r="AV481" s="299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300"/>
      <c r="W482" s="300"/>
      <c r="X482" s="300"/>
      <c r="Y482" s="299"/>
      <c r="Z482" s="299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299"/>
      <c r="AM482" s="299"/>
      <c r="AN482" s="299"/>
      <c r="AO482" s="299"/>
      <c r="AP482" s="299"/>
      <c r="AQ482" s="299"/>
      <c r="AR482" s="299"/>
      <c r="AS482" s="299"/>
      <c r="AT482" s="299"/>
      <c r="AU482" s="299"/>
      <c r="AV482" s="299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300"/>
      <c r="W483" s="300"/>
      <c r="X483" s="300"/>
      <c r="Y483" s="299"/>
      <c r="Z483" s="299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299"/>
      <c r="AM483" s="299"/>
      <c r="AN483" s="299"/>
      <c r="AO483" s="299"/>
      <c r="AP483" s="299"/>
      <c r="AQ483" s="299"/>
      <c r="AR483" s="299"/>
      <c r="AS483" s="299"/>
      <c r="AT483" s="299"/>
      <c r="AU483" s="299"/>
      <c r="AV483" s="299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300"/>
      <c r="W484" s="300"/>
      <c r="X484" s="300"/>
      <c r="Y484" s="299"/>
      <c r="Z484" s="299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299"/>
      <c r="AM484" s="299"/>
      <c r="AN484" s="299"/>
      <c r="AO484" s="299"/>
      <c r="AP484" s="299"/>
      <c r="AQ484" s="299"/>
      <c r="AR484" s="299"/>
      <c r="AS484" s="299"/>
      <c r="AT484" s="299"/>
      <c r="AU484" s="299"/>
      <c r="AV484" s="299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300"/>
      <c r="W485" s="300"/>
      <c r="X485" s="300"/>
      <c r="Y485" s="299"/>
      <c r="Z485" s="299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299"/>
      <c r="AM485" s="299"/>
      <c r="AN485" s="299"/>
      <c r="AO485" s="299"/>
      <c r="AP485" s="299"/>
      <c r="AQ485" s="299"/>
      <c r="AR485" s="299"/>
      <c r="AS485" s="299"/>
      <c r="AT485" s="299"/>
      <c r="AU485" s="299"/>
      <c r="AV485" s="299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300"/>
      <c r="W486" s="300"/>
      <c r="X486" s="300"/>
      <c r="Y486" s="299"/>
      <c r="Z486" s="299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299"/>
      <c r="AM486" s="299"/>
      <c r="AN486" s="299"/>
      <c r="AO486" s="299"/>
      <c r="AP486" s="299"/>
      <c r="AQ486" s="299"/>
      <c r="AR486" s="299"/>
      <c r="AS486" s="299"/>
      <c r="AT486" s="299"/>
      <c r="AU486" s="299"/>
      <c r="AV486" s="299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300"/>
      <c r="W487" s="300"/>
      <c r="X487" s="300"/>
      <c r="Y487" s="299"/>
      <c r="Z487" s="299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299"/>
      <c r="AM487" s="299"/>
      <c r="AN487" s="299"/>
      <c r="AO487" s="299"/>
      <c r="AP487" s="299"/>
      <c r="AQ487" s="299"/>
      <c r="AR487" s="299"/>
      <c r="AS487" s="299"/>
      <c r="AT487" s="299"/>
      <c r="AU487" s="299"/>
      <c r="AV487" s="299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300"/>
      <c r="W488" s="300"/>
      <c r="X488" s="300"/>
      <c r="Y488" s="299"/>
      <c r="Z488" s="299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299"/>
      <c r="AM488" s="299"/>
      <c r="AN488" s="299"/>
      <c r="AO488" s="299"/>
      <c r="AP488" s="299"/>
      <c r="AQ488" s="299"/>
      <c r="AR488" s="299"/>
      <c r="AS488" s="299"/>
      <c r="AT488" s="299"/>
      <c r="AU488" s="299"/>
      <c r="AV488" s="299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300"/>
      <c r="W489" s="300"/>
      <c r="X489" s="300"/>
      <c r="Y489" s="299"/>
      <c r="Z489" s="299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299"/>
      <c r="AM489" s="299"/>
      <c r="AN489" s="299"/>
      <c r="AO489" s="299"/>
      <c r="AP489" s="299"/>
      <c r="AQ489" s="299"/>
      <c r="AR489" s="299"/>
      <c r="AS489" s="299"/>
      <c r="AT489" s="299"/>
      <c r="AU489" s="299"/>
      <c r="AV489" s="299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300"/>
      <c r="W490" s="300"/>
      <c r="X490" s="300"/>
      <c r="Y490" s="299"/>
      <c r="Z490" s="299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299"/>
      <c r="AM490" s="299"/>
      <c r="AN490" s="299"/>
      <c r="AO490" s="299"/>
      <c r="AP490" s="299"/>
      <c r="AQ490" s="299"/>
      <c r="AR490" s="299"/>
      <c r="AS490" s="299"/>
      <c r="AT490" s="299"/>
      <c r="AU490" s="299"/>
      <c r="AV490" s="299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300"/>
      <c r="W491" s="300"/>
      <c r="X491" s="300"/>
      <c r="Y491" s="299"/>
      <c r="Z491" s="299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299"/>
      <c r="AM491" s="299"/>
      <c r="AN491" s="299"/>
      <c r="AO491" s="299"/>
      <c r="AP491" s="299"/>
      <c r="AQ491" s="299"/>
      <c r="AR491" s="299"/>
      <c r="AS491" s="299"/>
      <c r="AT491" s="299"/>
      <c r="AU491" s="299"/>
      <c r="AV491" s="299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300"/>
      <c r="W492" s="300"/>
      <c r="X492" s="300"/>
      <c r="Y492" s="299"/>
      <c r="Z492" s="299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299"/>
      <c r="AM492" s="299"/>
      <c r="AN492" s="299"/>
      <c r="AO492" s="299"/>
      <c r="AP492" s="299"/>
      <c r="AQ492" s="299"/>
      <c r="AR492" s="299"/>
      <c r="AS492" s="299"/>
      <c r="AT492" s="299"/>
      <c r="AU492" s="299"/>
      <c r="AV492" s="299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300"/>
      <c r="W493" s="300"/>
      <c r="X493" s="300"/>
      <c r="Y493" s="299"/>
      <c r="Z493" s="299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299"/>
      <c r="AM493" s="299"/>
      <c r="AN493" s="299"/>
      <c r="AO493" s="299"/>
      <c r="AP493" s="299"/>
      <c r="AQ493" s="299"/>
      <c r="AR493" s="299"/>
      <c r="AS493" s="299"/>
      <c r="AT493" s="299"/>
      <c r="AU493" s="299"/>
      <c r="AV493" s="299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300"/>
      <c r="W494" s="300"/>
      <c r="X494" s="300"/>
      <c r="Y494" s="299"/>
      <c r="Z494" s="299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299"/>
      <c r="AM494" s="299"/>
      <c r="AN494" s="299"/>
      <c r="AO494" s="299"/>
      <c r="AP494" s="299"/>
      <c r="AQ494" s="299"/>
      <c r="AR494" s="299"/>
      <c r="AS494" s="299"/>
      <c r="AT494" s="299"/>
      <c r="AU494" s="299"/>
      <c r="AV494" s="299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300"/>
      <c r="W495" s="300"/>
      <c r="X495" s="300"/>
      <c r="Y495" s="299"/>
      <c r="Z495" s="299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299"/>
      <c r="AM495" s="299"/>
      <c r="AN495" s="299"/>
      <c r="AO495" s="299"/>
      <c r="AP495" s="299"/>
      <c r="AQ495" s="299"/>
      <c r="AR495" s="299"/>
      <c r="AS495" s="299"/>
      <c r="AT495" s="299"/>
      <c r="AU495" s="299"/>
      <c r="AV495" s="299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300"/>
      <c r="W496" s="300"/>
      <c r="X496" s="300"/>
      <c r="Y496" s="299"/>
      <c r="Z496" s="299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299"/>
      <c r="AM496" s="299"/>
      <c r="AN496" s="299"/>
      <c r="AO496" s="299"/>
      <c r="AP496" s="299"/>
      <c r="AQ496" s="299"/>
      <c r="AR496" s="299"/>
      <c r="AS496" s="299"/>
      <c r="AT496" s="299"/>
      <c r="AU496" s="299"/>
      <c r="AV496" s="299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300"/>
      <c r="W497" s="300"/>
      <c r="X497" s="300"/>
      <c r="Y497" s="299"/>
      <c r="Z497" s="299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299"/>
      <c r="AM497" s="299"/>
      <c r="AN497" s="299"/>
      <c r="AO497" s="299"/>
      <c r="AP497" s="299"/>
      <c r="AQ497" s="299"/>
      <c r="AR497" s="299"/>
      <c r="AS497" s="299"/>
      <c r="AT497" s="299"/>
      <c r="AU497" s="299"/>
      <c r="AV497" s="299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300"/>
      <c r="W498" s="300"/>
      <c r="X498" s="300"/>
      <c r="Y498" s="299"/>
      <c r="Z498" s="299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299"/>
      <c r="AM498" s="299"/>
      <c r="AN498" s="299"/>
      <c r="AO498" s="299"/>
      <c r="AP498" s="299"/>
      <c r="AQ498" s="299"/>
      <c r="AR498" s="299"/>
      <c r="AS498" s="299"/>
      <c r="AT498" s="299"/>
      <c r="AU498" s="299"/>
      <c r="AV498" s="299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300"/>
      <c r="W499" s="300"/>
      <c r="X499" s="300"/>
      <c r="Y499" s="299"/>
      <c r="Z499" s="299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299"/>
      <c r="AM499" s="299"/>
      <c r="AN499" s="299"/>
      <c r="AO499" s="299"/>
      <c r="AP499" s="299"/>
      <c r="AQ499" s="299"/>
      <c r="AR499" s="299"/>
      <c r="AS499" s="299"/>
      <c r="AT499" s="299"/>
      <c r="AU499" s="299"/>
      <c r="AV499" s="299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300"/>
      <c r="W500" s="300"/>
      <c r="X500" s="300"/>
      <c r="Y500" s="299"/>
      <c r="Z500" s="299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299"/>
      <c r="AM500" s="299"/>
      <c r="AN500" s="299"/>
      <c r="AO500" s="299"/>
      <c r="AP500" s="299"/>
      <c r="AQ500" s="299"/>
      <c r="AR500" s="299"/>
      <c r="AS500" s="299"/>
      <c r="AT500" s="299"/>
      <c r="AU500" s="299"/>
      <c r="AV500" s="299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300"/>
      <c r="W501" s="300"/>
      <c r="X501" s="300"/>
      <c r="Y501" s="299"/>
      <c r="Z501" s="299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299"/>
      <c r="AM501" s="299"/>
      <c r="AN501" s="299"/>
      <c r="AO501" s="299"/>
      <c r="AP501" s="299"/>
      <c r="AQ501" s="299"/>
      <c r="AR501" s="299"/>
      <c r="AS501" s="299"/>
      <c r="AT501" s="299"/>
      <c r="AU501" s="299"/>
      <c r="AV501" s="299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300"/>
      <c r="W502" s="300"/>
      <c r="X502" s="300"/>
      <c r="Y502" s="299"/>
      <c r="Z502" s="299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299"/>
      <c r="AM502" s="299"/>
      <c r="AN502" s="299"/>
      <c r="AO502" s="299"/>
      <c r="AP502" s="299"/>
      <c r="AQ502" s="299"/>
      <c r="AR502" s="299"/>
      <c r="AS502" s="299"/>
      <c r="AT502" s="299"/>
      <c r="AU502" s="299"/>
      <c r="AV502" s="299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300"/>
      <c r="W503" s="300"/>
      <c r="X503" s="300"/>
      <c r="Y503" s="299"/>
      <c r="Z503" s="299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299"/>
      <c r="AM503" s="299"/>
      <c r="AN503" s="299"/>
      <c r="AO503" s="299"/>
      <c r="AP503" s="299"/>
      <c r="AQ503" s="299"/>
      <c r="AR503" s="299"/>
      <c r="AS503" s="299"/>
      <c r="AT503" s="299"/>
      <c r="AU503" s="299"/>
      <c r="AV503" s="299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300"/>
      <c r="W504" s="300"/>
      <c r="X504" s="300"/>
      <c r="Y504" s="299"/>
      <c r="Z504" s="299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299"/>
      <c r="AM504" s="299"/>
      <c r="AN504" s="299"/>
      <c r="AO504" s="299"/>
      <c r="AP504" s="299"/>
      <c r="AQ504" s="299"/>
      <c r="AR504" s="299"/>
      <c r="AS504" s="299"/>
      <c r="AT504" s="299"/>
      <c r="AU504" s="299"/>
      <c r="AV504" s="299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300"/>
      <c r="W505" s="300"/>
      <c r="X505" s="300"/>
      <c r="Y505" s="299"/>
      <c r="Z505" s="299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299"/>
      <c r="AM505" s="299"/>
      <c r="AN505" s="299"/>
      <c r="AO505" s="299"/>
      <c r="AP505" s="299"/>
      <c r="AQ505" s="299"/>
      <c r="AR505" s="299"/>
      <c r="AS505" s="299"/>
      <c r="AT505" s="299"/>
      <c r="AU505" s="299"/>
      <c r="AV505" s="299"/>
    </row>
    <row r="506" ht="19.5" customHeight="1">
      <c r="A506" s="298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300"/>
      <c r="W506" s="300"/>
      <c r="X506" s="300"/>
      <c r="Y506" s="299"/>
      <c r="Z506" s="299"/>
      <c r="AA506" s="299"/>
      <c r="AB506" s="299"/>
      <c r="AC506" s="299"/>
      <c r="AD506" s="299"/>
      <c r="AE506" s="299"/>
      <c r="AF506" s="299"/>
      <c r="AG506" s="299"/>
      <c r="AH506" s="299"/>
      <c r="AI506" s="299"/>
      <c r="AJ506" s="299"/>
      <c r="AK506" s="299"/>
      <c r="AL506" s="299"/>
      <c r="AM506" s="299"/>
      <c r="AN506" s="299"/>
      <c r="AO506" s="299"/>
      <c r="AP506" s="299"/>
      <c r="AQ506" s="299"/>
      <c r="AR506" s="299"/>
      <c r="AS506" s="299"/>
      <c r="AT506" s="299"/>
      <c r="AU506" s="299"/>
      <c r="AV506" s="299"/>
    </row>
    <row r="507" ht="19.5" customHeight="1">
      <c r="A507" s="298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300"/>
      <c r="W507" s="300"/>
      <c r="X507" s="300"/>
      <c r="Y507" s="299"/>
      <c r="Z507" s="299"/>
      <c r="AA507" s="299"/>
      <c r="AB507" s="299"/>
      <c r="AC507" s="299"/>
      <c r="AD507" s="299"/>
      <c r="AE507" s="299"/>
      <c r="AF507" s="299"/>
      <c r="AG507" s="299"/>
      <c r="AH507" s="299"/>
      <c r="AI507" s="299"/>
      <c r="AJ507" s="299"/>
      <c r="AK507" s="299"/>
      <c r="AL507" s="299"/>
      <c r="AM507" s="299"/>
      <c r="AN507" s="299"/>
      <c r="AO507" s="299"/>
      <c r="AP507" s="299"/>
      <c r="AQ507" s="299"/>
      <c r="AR507" s="299"/>
      <c r="AS507" s="299"/>
      <c r="AT507" s="299"/>
      <c r="AU507" s="299"/>
      <c r="AV507" s="299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G4"/>
    <mergeCell ref="H4:N4"/>
    <mergeCell ref="P4:T4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7" width="10.57"/>
    <col customWidth="1" min="18" max="18" width="12.43"/>
    <col customWidth="1" min="19" max="19" width="9.86"/>
    <col customWidth="1" min="20" max="20" width="12.43"/>
    <col customWidth="1" min="21" max="28" width="10.57"/>
    <col customWidth="1" min="29" max="29" width="13.43"/>
    <col customWidth="1" min="30" max="30" width="11.86"/>
    <col customWidth="1" min="31" max="49" width="14.43"/>
  </cols>
  <sheetData>
    <row r="1" ht="57.0" customHeight="1">
      <c r="A1" s="364" t="s">
        <v>425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3"/>
      <c r="W1" s="365"/>
      <c r="X1" s="366"/>
      <c r="Y1" s="367"/>
      <c r="Z1" s="367"/>
      <c r="AA1" s="368"/>
      <c r="AB1" s="367"/>
      <c r="AC1" s="369"/>
      <c r="AD1" s="370"/>
      <c r="AE1" s="160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2"/>
    </row>
    <row r="2" ht="33.0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5"/>
      <c r="O2" s="168" t="s">
        <v>66</v>
      </c>
      <c r="P2" s="169"/>
      <c r="Q2" s="170"/>
      <c r="R2" s="169" t="s">
        <v>68</v>
      </c>
      <c r="S2" s="171">
        <f>'狀況8,9 資料與模擬結果'!B5</f>
        <v>100000</v>
      </c>
      <c r="T2" s="371"/>
      <c r="U2" s="181"/>
      <c r="V2" s="173"/>
      <c r="W2" s="174"/>
      <c r="X2" s="175"/>
      <c r="Y2" s="176"/>
      <c r="Z2" s="176"/>
      <c r="AA2" s="177"/>
      <c r="AB2" s="178"/>
      <c r="AC2" s="179"/>
      <c r="AD2" s="178"/>
      <c r="AE2" s="180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2"/>
    </row>
    <row r="3" ht="21.75" customHeight="1">
      <c r="A3" s="183"/>
      <c r="B3" s="184"/>
      <c r="C3" s="184"/>
      <c r="D3" s="184"/>
      <c r="E3" s="184"/>
      <c r="F3" s="184"/>
      <c r="G3" s="185"/>
      <c r="H3" s="186"/>
      <c r="I3" s="187"/>
      <c r="J3" s="187"/>
      <c r="K3" s="187"/>
      <c r="L3" s="187"/>
      <c r="M3" s="187"/>
      <c r="N3" s="188"/>
      <c r="O3" s="189">
        <f>'狀況8,9 資料與模擬結果'!B4</f>
        <v>1000000</v>
      </c>
      <c r="P3" s="372" t="s">
        <v>69</v>
      </c>
      <c r="Q3" s="191">
        <v>0.3</v>
      </c>
      <c r="R3" s="373" t="s">
        <v>70</v>
      </c>
      <c r="S3" s="193">
        <f>O3*Q4</f>
        <v>20000</v>
      </c>
      <c r="T3" s="374" t="s">
        <v>71</v>
      </c>
      <c r="U3" s="374" t="s">
        <v>72</v>
      </c>
      <c r="V3" s="195"/>
      <c r="W3" s="196"/>
      <c r="X3" s="197"/>
      <c r="Y3" s="176"/>
      <c r="Z3" s="176"/>
      <c r="AA3" s="177"/>
      <c r="AB3" s="178"/>
      <c r="AC3" s="179"/>
      <c r="AD3" s="178"/>
      <c r="AE3" s="180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2"/>
    </row>
    <row r="4" ht="29.25" customHeight="1">
      <c r="A4" s="198" t="s">
        <v>73</v>
      </c>
      <c r="B4" s="198" t="s">
        <v>74</v>
      </c>
      <c r="C4" s="198" t="s">
        <v>75</v>
      </c>
      <c r="D4" s="198" t="s">
        <v>76</v>
      </c>
      <c r="E4" s="198" t="s">
        <v>77</v>
      </c>
      <c r="F4" s="198" t="s">
        <v>78</v>
      </c>
      <c r="G4" s="198" t="s">
        <v>79</v>
      </c>
      <c r="H4" s="199" t="s">
        <v>73</v>
      </c>
      <c r="I4" s="199" t="s">
        <v>74</v>
      </c>
      <c r="J4" s="199" t="s">
        <v>75</v>
      </c>
      <c r="K4" s="199" t="s">
        <v>76</v>
      </c>
      <c r="L4" s="199" t="s">
        <v>77</v>
      </c>
      <c r="M4" s="199" t="s">
        <v>78</v>
      </c>
      <c r="N4" s="199" t="s">
        <v>79</v>
      </c>
      <c r="O4" s="375"/>
      <c r="P4" s="200" t="s">
        <v>80</v>
      </c>
      <c r="Q4" s="201">
        <f>'狀況8,9 資料與模擬結果'!B6</f>
        <v>0.02</v>
      </c>
      <c r="R4" s="376"/>
      <c r="S4" s="194" t="s">
        <v>81</v>
      </c>
      <c r="T4" s="231">
        <f>-S2</f>
        <v>-100000</v>
      </c>
      <c r="U4" s="377"/>
      <c r="V4" s="205" t="s">
        <v>82</v>
      </c>
      <c r="W4" s="206" t="s">
        <v>83</v>
      </c>
      <c r="X4" s="206" t="s">
        <v>84</v>
      </c>
      <c r="Y4" s="206" t="s">
        <v>85</v>
      </c>
      <c r="Z4" s="206" t="s">
        <v>86</v>
      </c>
      <c r="AA4" s="207" t="s">
        <v>87</v>
      </c>
      <c r="AB4" s="206" t="s">
        <v>88</v>
      </c>
      <c r="AC4" s="208" t="s">
        <v>89</v>
      </c>
      <c r="AD4" s="206" t="s">
        <v>90</v>
      </c>
      <c r="AE4" s="180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2"/>
    </row>
    <row r="5" ht="19.5" customHeight="1">
      <c r="A5" s="198"/>
      <c r="B5" s="198"/>
      <c r="C5" s="198"/>
      <c r="D5" s="198"/>
      <c r="E5" s="198"/>
      <c r="F5" s="198"/>
      <c r="G5" s="198"/>
      <c r="H5" s="199"/>
      <c r="I5" s="199"/>
      <c r="J5" s="199"/>
      <c r="K5" s="199"/>
      <c r="L5" s="199"/>
      <c r="M5" s="199"/>
      <c r="N5" s="209"/>
      <c r="O5" s="210" t="s">
        <v>91</v>
      </c>
      <c r="P5" s="211" t="s">
        <v>92</v>
      </c>
      <c r="Q5" s="211" t="s">
        <v>93</v>
      </c>
      <c r="R5" s="212" t="s">
        <v>94</v>
      </c>
      <c r="S5" s="378">
        <v>0.05</v>
      </c>
      <c r="T5" s="214"/>
      <c r="U5" s="214"/>
      <c r="V5" s="215"/>
      <c r="W5" s="176"/>
      <c r="X5" s="206"/>
      <c r="Y5" s="176"/>
      <c r="Z5" s="176"/>
      <c r="AA5" s="177"/>
      <c r="AB5" s="206"/>
      <c r="AC5" s="208"/>
      <c r="AD5" s="206"/>
      <c r="AE5" s="180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2"/>
    </row>
    <row r="6" ht="23.25" customHeight="1">
      <c r="A6" s="198"/>
      <c r="B6" s="198"/>
      <c r="C6" s="198"/>
      <c r="D6" s="198"/>
      <c r="E6" s="198"/>
      <c r="F6" s="198"/>
      <c r="G6" s="198"/>
      <c r="H6" s="199"/>
      <c r="I6" s="199"/>
      <c r="J6" s="199"/>
      <c r="K6" s="199"/>
      <c r="L6" s="199"/>
      <c r="M6" s="199"/>
      <c r="N6" s="209"/>
      <c r="O6" s="216">
        <v>1.0</v>
      </c>
      <c r="P6" s="217" t="s">
        <v>426</v>
      </c>
      <c r="Q6" s="217" t="s">
        <v>427</v>
      </c>
      <c r="R6" s="218" t="s">
        <v>97</v>
      </c>
      <c r="S6" s="194" t="s">
        <v>98</v>
      </c>
      <c r="T6" s="374" t="s">
        <v>99</v>
      </c>
      <c r="U6" s="220"/>
      <c r="V6" s="215"/>
      <c r="W6" s="176"/>
      <c r="X6" s="206"/>
      <c r="Y6" s="176"/>
      <c r="Z6" s="176"/>
      <c r="AA6" s="177"/>
      <c r="AB6" s="206"/>
      <c r="AC6" s="208"/>
      <c r="AD6" s="206"/>
      <c r="AE6" s="180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2"/>
    </row>
    <row r="7" ht="23.25" customHeight="1">
      <c r="A7" s="198"/>
      <c r="B7" s="198"/>
      <c r="C7" s="198"/>
      <c r="D7" s="198"/>
      <c r="E7" s="198"/>
      <c r="F7" s="198"/>
      <c r="G7" s="198"/>
      <c r="H7" s="199"/>
      <c r="I7" s="199"/>
      <c r="J7" s="199"/>
      <c r="K7" s="199"/>
      <c r="L7" s="199"/>
      <c r="M7" s="199"/>
      <c r="N7" s="209"/>
      <c r="O7" s="221"/>
      <c r="P7" s="379"/>
      <c r="Q7" s="379"/>
      <c r="R7" s="380"/>
      <c r="S7" s="224">
        <f>'狀況8,9 資料與模擬結果'!B7</f>
        <v>0.02</v>
      </c>
      <c r="T7" s="219"/>
      <c r="U7" s="220"/>
      <c r="V7" s="215"/>
      <c r="W7" s="176"/>
      <c r="X7" s="206"/>
      <c r="Y7" s="176"/>
      <c r="Z7" s="176"/>
      <c r="AA7" s="177"/>
      <c r="AB7" s="206"/>
      <c r="AC7" s="208"/>
      <c r="AD7" s="206"/>
      <c r="AE7" s="180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2"/>
    </row>
    <row r="8" ht="20.25" customHeight="1">
      <c r="A8" s="225"/>
      <c r="B8" s="225"/>
      <c r="C8" s="225"/>
      <c r="D8" s="225"/>
      <c r="E8" s="225"/>
      <c r="F8" s="225"/>
      <c r="G8" s="225"/>
      <c r="H8" s="226"/>
      <c r="I8" s="226"/>
      <c r="J8" s="226"/>
      <c r="K8" s="226"/>
      <c r="L8" s="226"/>
      <c r="M8" s="226"/>
      <c r="N8" s="227"/>
      <c r="O8" s="381">
        <f>O3-T4</f>
        <v>1100000</v>
      </c>
      <c r="P8" s="229">
        <f>(O8+T20*(2*T8))*P6</f>
        <v>540000</v>
      </c>
      <c r="Q8" s="229">
        <f>(O8+T4*(2*T8))*Q6</f>
        <v>180000</v>
      </c>
      <c r="R8" s="230">
        <f>(O8+T4*(2*T8))*R6-T4*(2*T8)</f>
        <v>380000</v>
      </c>
      <c r="S8" s="382">
        <f>(O8)*S7</f>
        <v>22000</v>
      </c>
      <c r="T8" s="232">
        <v>1.0</v>
      </c>
      <c r="U8" s="213"/>
      <c r="V8" s="234"/>
      <c r="W8" s="235"/>
      <c r="X8" s="236"/>
      <c r="Y8" s="235"/>
      <c r="Z8" s="235"/>
      <c r="AA8" s="237"/>
      <c r="AB8" s="236"/>
      <c r="AC8" s="238"/>
      <c r="AD8" s="236"/>
      <c r="AE8" s="180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2"/>
    </row>
    <row r="9" ht="20.25" customHeight="1">
      <c r="A9" s="239" t="s">
        <v>100</v>
      </c>
      <c r="B9" s="240">
        <v>54.0</v>
      </c>
      <c r="C9" s="241">
        <v>57.28125</v>
      </c>
      <c r="D9" s="241">
        <v>48.84375</v>
      </c>
      <c r="E9" s="241">
        <v>53.71875</v>
      </c>
      <c r="F9" s="241">
        <v>45.873295</v>
      </c>
      <c r="G9" s="241">
        <v>2.563664E8</v>
      </c>
      <c r="H9" s="241"/>
      <c r="I9" s="241">
        <f t="shared" ref="I9:N9" si="1">(I10/B10*B9)/B10*B9</f>
        <v>4.386246722</v>
      </c>
      <c r="J9" s="241">
        <f t="shared" si="1"/>
        <v>4.931286174</v>
      </c>
      <c r="K9" s="241">
        <f t="shared" si="1"/>
        <v>3.582794021</v>
      </c>
      <c r="L9" s="241">
        <f t="shared" si="1"/>
        <v>4.307744225</v>
      </c>
      <c r="M9" s="241">
        <f t="shared" si="1"/>
        <v>3.662290705</v>
      </c>
      <c r="N9" s="241">
        <f t="shared" si="1"/>
        <v>1456309.017</v>
      </c>
      <c r="O9" s="242"/>
      <c r="P9" s="243"/>
      <c r="Q9" s="243"/>
      <c r="R9" s="244"/>
      <c r="S9" s="245"/>
      <c r="T9" s="245"/>
      <c r="U9" s="245"/>
      <c r="V9" s="246"/>
      <c r="W9" s="247"/>
      <c r="X9" s="248"/>
      <c r="Y9" s="247"/>
      <c r="Z9" s="247"/>
      <c r="AA9" s="249"/>
      <c r="AB9" s="248"/>
      <c r="AC9" s="250"/>
      <c r="AD9" s="248"/>
      <c r="AE9" s="180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2"/>
    </row>
    <row r="10" ht="19.5" customHeight="1">
      <c r="A10" s="251" t="s">
        <v>101</v>
      </c>
      <c r="B10" s="252">
        <v>53.5625</v>
      </c>
      <c r="C10" s="253">
        <v>56.0</v>
      </c>
      <c r="D10" s="253">
        <v>48.9375</v>
      </c>
      <c r="E10" s="253">
        <v>52.03125</v>
      </c>
      <c r="F10" s="253">
        <v>44.432236</v>
      </c>
      <c r="G10" s="253">
        <v>2.593E8</v>
      </c>
      <c r="H10" s="253"/>
      <c r="I10" s="253">
        <f t="shared" ref="I10:N10" si="2">(I11/B11*B10)/B11*B10</f>
        <v>4.315461193</v>
      </c>
      <c r="J10" s="253">
        <f t="shared" si="2"/>
        <v>4.713150275</v>
      </c>
      <c r="K10" s="253">
        <f t="shared" si="2"/>
        <v>3.596560748</v>
      </c>
      <c r="L10" s="253">
        <f t="shared" si="2"/>
        <v>4.041351555</v>
      </c>
      <c r="M10" s="253">
        <f t="shared" si="2"/>
        <v>3.435811123</v>
      </c>
      <c r="N10" s="253">
        <f t="shared" si="2"/>
        <v>1489828.79</v>
      </c>
      <c r="O10" s="253"/>
      <c r="P10" s="254"/>
      <c r="Q10" s="254"/>
      <c r="R10" s="254"/>
      <c r="S10" s="255"/>
      <c r="T10" s="173"/>
      <c r="U10" s="256"/>
      <c r="V10" s="257"/>
      <c r="W10" s="254"/>
      <c r="X10" s="258"/>
      <c r="Y10" s="254"/>
      <c r="Z10" s="254"/>
      <c r="AA10" s="259"/>
      <c r="AB10" s="258"/>
      <c r="AC10" s="260"/>
      <c r="AD10" s="258"/>
      <c r="AE10" s="180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2"/>
    </row>
    <row r="11" ht="19.5" customHeight="1">
      <c r="A11" s="251" t="s">
        <v>102</v>
      </c>
      <c r="B11" s="252">
        <v>51.9375</v>
      </c>
      <c r="C11" s="253">
        <v>59.9375</v>
      </c>
      <c r="D11" s="253">
        <v>49.570313</v>
      </c>
      <c r="E11" s="253">
        <v>57.625</v>
      </c>
      <c r="F11" s="253">
        <v>49.209061</v>
      </c>
      <c r="G11" s="253">
        <v>2.478722E8</v>
      </c>
      <c r="H11" s="253"/>
      <c r="I11" s="253">
        <f t="shared" ref="I11:N11" si="3">(I12/B12*B11)/B12*B11</f>
        <v>4.057584934</v>
      </c>
      <c r="J11" s="253">
        <f t="shared" si="3"/>
        <v>5.399238129</v>
      </c>
      <c r="K11" s="253">
        <f t="shared" si="3"/>
        <v>3.690176711</v>
      </c>
      <c r="L11" s="253">
        <f t="shared" si="3"/>
        <v>4.957012213</v>
      </c>
      <c r="M11" s="253">
        <f t="shared" si="3"/>
        <v>4.214277204</v>
      </c>
      <c r="N11" s="253">
        <f t="shared" si="3"/>
        <v>1361403.841</v>
      </c>
      <c r="O11" s="253"/>
      <c r="P11" s="254"/>
      <c r="Q11" s="254"/>
      <c r="R11" s="254"/>
      <c r="S11" s="254"/>
      <c r="T11" s="254"/>
      <c r="U11" s="254"/>
      <c r="V11" s="257"/>
      <c r="W11" s="254"/>
      <c r="X11" s="258"/>
      <c r="Y11" s="254"/>
      <c r="Z11" s="254"/>
      <c r="AA11" s="259"/>
      <c r="AB11" s="258"/>
      <c r="AC11" s="260"/>
      <c r="AD11" s="258"/>
      <c r="AE11" s="180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2"/>
    </row>
    <row r="12" ht="19.5" customHeight="1">
      <c r="A12" s="251" t="s">
        <v>103</v>
      </c>
      <c r="B12" s="252">
        <v>57.8125</v>
      </c>
      <c r="C12" s="253">
        <v>61.71875</v>
      </c>
      <c r="D12" s="253">
        <v>55.78125</v>
      </c>
      <c r="E12" s="253">
        <v>56.59375</v>
      </c>
      <c r="F12" s="253">
        <v>48.328407</v>
      </c>
      <c r="G12" s="253">
        <v>1.957904E8</v>
      </c>
      <c r="H12" s="253"/>
      <c r="I12" s="253">
        <f t="shared" ref="I12:N12" si="4">(I13/B13*B12)/B13*B12</f>
        <v>5.027464784</v>
      </c>
      <c r="J12" s="253">
        <f t="shared" si="4"/>
        <v>5.724920714</v>
      </c>
      <c r="K12" s="253">
        <f t="shared" si="4"/>
        <v>4.672833703</v>
      </c>
      <c r="L12" s="253">
        <f t="shared" si="4"/>
        <v>4.781179581</v>
      </c>
      <c r="M12" s="253">
        <f t="shared" si="4"/>
        <v>4.064788033</v>
      </c>
      <c r="N12" s="253">
        <f t="shared" si="4"/>
        <v>849403.6368</v>
      </c>
      <c r="O12" s="253"/>
      <c r="P12" s="254"/>
      <c r="Q12" s="254"/>
      <c r="R12" s="254"/>
      <c r="S12" s="254"/>
      <c r="T12" s="254"/>
      <c r="U12" s="254"/>
      <c r="V12" s="257"/>
      <c r="W12" s="254"/>
      <c r="X12" s="258"/>
      <c r="Y12" s="254"/>
      <c r="Z12" s="254"/>
      <c r="AA12" s="259"/>
      <c r="AB12" s="258"/>
      <c r="AC12" s="260"/>
      <c r="AD12" s="258"/>
      <c r="AE12" s="180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2"/>
    </row>
    <row r="13" ht="19.5" customHeight="1">
      <c r="A13" s="251" t="s">
        <v>104</v>
      </c>
      <c r="B13" s="252">
        <v>56.6875</v>
      </c>
      <c r="C13" s="253">
        <v>61.75</v>
      </c>
      <c r="D13" s="253">
        <v>52.9375</v>
      </c>
      <c r="E13" s="253">
        <v>59.6875</v>
      </c>
      <c r="F13" s="253">
        <v>50.970333</v>
      </c>
      <c r="G13" s="253">
        <v>2.578806E8</v>
      </c>
      <c r="H13" s="253"/>
      <c r="I13" s="253">
        <f t="shared" ref="I13:N13" si="5">(I14/B14*B13)/B14*B13</f>
        <v>4.833705043</v>
      </c>
      <c r="J13" s="253">
        <f t="shared" si="5"/>
        <v>5.730719569</v>
      </c>
      <c r="K13" s="253">
        <f t="shared" si="5"/>
        <v>4.208532611</v>
      </c>
      <c r="L13" s="253">
        <f t="shared" si="5"/>
        <v>5.318202747</v>
      </c>
      <c r="M13" s="253">
        <f t="shared" si="5"/>
        <v>4.521347476</v>
      </c>
      <c r="N13" s="253">
        <f t="shared" si="5"/>
        <v>1473562.88</v>
      </c>
      <c r="O13" s="253"/>
      <c r="P13" s="254"/>
      <c r="Q13" s="254"/>
      <c r="R13" s="254"/>
      <c r="S13" s="254"/>
      <c r="T13" s="254"/>
      <c r="U13" s="254"/>
      <c r="V13" s="257"/>
      <c r="W13" s="254"/>
      <c r="X13" s="258"/>
      <c r="Y13" s="254"/>
      <c r="Z13" s="254"/>
      <c r="AA13" s="259"/>
      <c r="AB13" s="258"/>
      <c r="AC13" s="260"/>
      <c r="AD13" s="258"/>
      <c r="AE13" s="180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2"/>
    </row>
    <row r="14" ht="19.5" customHeight="1">
      <c r="A14" s="251" t="s">
        <v>105</v>
      </c>
      <c r="B14" s="252">
        <v>60.0625</v>
      </c>
      <c r="C14" s="253">
        <v>63.75</v>
      </c>
      <c r="D14" s="253">
        <v>58.625</v>
      </c>
      <c r="E14" s="253">
        <v>60.1875</v>
      </c>
      <c r="F14" s="253">
        <v>51.397312</v>
      </c>
      <c r="G14" s="253">
        <v>2.89632E8</v>
      </c>
      <c r="H14" s="253"/>
      <c r="I14" s="253">
        <f t="shared" ref="I14:N14" si="6">(I15/B15*B14)/B15*B14</f>
        <v>5.426406785</v>
      </c>
      <c r="J14" s="253">
        <f t="shared" si="6"/>
        <v>6.107951942</v>
      </c>
      <c r="K14" s="253">
        <f t="shared" si="6"/>
        <v>5.161424189</v>
      </c>
      <c r="L14" s="253">
        <f t="shared" si="6"/>
        <v>5.407676723</v>
      </c>
      <c r="M14" s="253">
        <f t="shared" si="6"/>
        <v>4.597415507</v>
      </c>
      <c r="N14" s="253">
        <f t="shared" si="6"/>
        <v>1858764.696</v>
      </c>
      <c r="O14" s="253"/>
      <c r="P14" s="254"/>
      <c r="Q14" s="254"/>
      <c r="R14" s="254"/>
      <c r="S14" s="254"/>
      <c r="T14" s="254"/>
      <c r="U14" s="254"/>
      <c r="V14" s="257"/>
      <c r="W14" s="254"/>
      <c r="X14" s="258"/>
      <c r="Y14" s="254"/>
      <c r="Z14" s="254"/>
      <c r="AA14" s="259"/>
      <c r="AB14" s="258"/>
      <c r="AC14" s="260"/>
      <c r="AD14" s="258"/>
      <c r="AE14" s="180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2"/>
    </row>
    <row r="15" ht="19.5" customHeight="1">
      <c r="A15" s="251" t="s">
        <v>106</v>
      </c>
      <c r="B15" s="252">
        <v>59.375</v>
      </c>
      <c r="C15" s="253">
        <v>66.25</v>
      </c>
      <c r="D15" s="253">
        <v>57.414063</v>
      </c>
      <c r="E15" s="253">
        <v>65.75</v>
      </c>
      <c r="F15" s="253">
        <v>56.147415</v>
      </c>
      <c r="G15" s="253">
        <v>4.154352E8</v>
      </c>
      <c r="H15" s="253"/>
      <c r="I15" s="253">
        <f t="shared" ref="I15:N15" si="7">(I16/B16*B15)/B16*B15</f>
        <v>5.302892</v>
      </c>
      <c r="J15" s="253">
        <f t="shared" si="7"/>
        <v>6.596400232</v>
      </c>
      <c r="K15" s="253">
        <f t="shared" si="7"/>
        <v>4.950401281</v>
      </c>
      <c r="L15" s="253">
        <f t="shared" si="7"/>
        <v>6.453415479</v>
      </c>
      <c r="M15" s="253">
        <f t="shared" si="7"/>
        <v>5.486463265</v>
      </c>
      <c r="N15" s="253">
        <f t="shared" si="7"/>
        <v>3824176.358</v>
      </c>
      <c r="O15" s="253"/>
      <c r="P15" s="254"/>
      <c r="Q15" s="254"/>
      <c r="R15" s="254"/>
      <c r="S15" s="254"/>
      <c r="T15" s="254"/>
      <c r="U15" s="254"/>
      <c r="V15" s="257"/>
      <c r="W15" s="254"/>
      <c r="X15" s="258"/>
      <c r="Y15" s="254"/>
      <c r="Z15" s="254"/>
      <c r="AA15" s="259"/>
      <c r="AB15" s="258"/>
      <c r="AC15" s="260"/>
      <c r="AD15" s="258"/>
      <c r="AE15" s="180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2"/>
    </row>
    <row r="16" ht="19.5" customHeight="1">
      <c r="A16" s="251" t="s">
        <v>107</v>
      </c>
      <c r="B16" s="252">
        <v>65.75</v>
      </c>
      <c r="C16" s="253">
        <v>78.78125</v>
      </c>
      <c r="D16" s="253">
        <v>65.195313</v>
      </c>
      <c r="E16" s="253">
        <v>73.5</v>
      </c>
      <c r="F16" s="253">
        <v>62.76556</v>
      </c>
      <c r="G16" s="253">
        <v>3.668192E8</v>
      </c>
      <c r="H16" s="253"/>
      <c r="I16" s="253">
        <f t="shared" ref="I16:N16" si="8">(I17/B17*B16)/B17*B16</f>
        <v>6.502749904</v>
      </c>
      <c r="J16" s="253">
        <f t="shared" si="8"/>
        <v>9.327837417</v>
      </c>
      <c r="K16" s="253">
        <f t="shared" si="8"/>
        <v>6.383172643</v>
      </c>
      <c r="L16" s="253">
        <f t="shared" si="8"/>
        <v>8.064413543</v>
      </c>
      <c r="M16" s="253">
        <f t="shared" si="8"/>
        <v>6.856078145</v>
      </c>
      <c r="N16" s="253">
        <f t="shared" si="8"/>
        <v>2981504.352</v>
      </c>
      <c r="O16" s="253"/>
      <c r="P16" s="254"/>
      <c r="Q16" s="254"/>
      <c r="R16" s="254"/>
      <c r="S16" s="254"/>
      <c r="T16" s="254"/>
      <c r="U16" s="254"/>
      <c r="V16" s="253"/>
      <c r="W16" s="254"/>
      <c r="X16" s="258"/>
      <c r="Y16" s="254"/>
      <c r="Z16" s="254"/>
      <c r="AA16" s="259"/>
      <c r="AB16" s="258"/>
      <c r="AC16" s="260"/>
      <c r="AD16" s="258"/>
      <c r="AE16" s="180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2"/>
    </row>
    <row r="17" ht="19.5" customHeight="1">
      <c r="A17" s="251" t="s">
        <v>108</v>
      </c>
      <c r="B17" s="252">
        <v>74.3125</v>
      </c>
      <c r="C17" s="253">
        <v>93.75</v>
      </c>
      <c r="D17" s="253">
        <v>73.75</v>
      </c>
      <c r="E17" s="253">
        <v>91.375</v>
      </c>
      <c r="F17" s="253">
        <v>78.029953</v>
      </c>
      <c r="G17" s="253">
        <v>4.653556E8</v>
      </c>
      <c r="H17" s="253"/>
      <c r="I17" s="253">
        <f t="shared" ref="I17:N17" si="9">(I18/B18*B17)/B18*B17</f>
        <v>8.30671444</v>
      </c>
      <c r="J17" s="253">
        <f t="shared" si="9"/>
        <v>13.20923863</v>
      </c>
      <c r="K17" s="253">
        <f t="shared" si="9"/>
        <v>8.168228733</v>
      </c>
      <c r="L17" s="253">
        <f t="shared" si="9"/>
        <v>12.46386947</v>
      </c>
      <c r="M17" s="253">
        <f t="shared" si="9"/>
        <v>10.59633387</v>
      </c>
      <c r="N17" s="253">
        <f t="shared" si="9"/>
        <v>4798452.696</v>
      </c>
      <c r="O17" s="261" t="s">
        <v>109</v>
      </c>
      <c r="P17" s="254">
        <f t="shared" ref="P17:U17" si="10">MAX(P20:P307)</f>
        <v>2182188.087</v>
      </c>
      <c r="Q17" s="254">
        <f t="shared" si="10"/>
        <v>1944091.351</v>
      </c>
      <c r="R17" s="254">
        <f t="shared" si="10"/>
        <v>1510228.473</v>
      </c>
      <c r="S17" s="254">
        <f t="shared" si="10"/>
        <v>-1833.333333</v>
      </c>
      <c r="T17" s="254">
        <f t="shared" si="10"/>
        <v>-100000</v>
      </c>
      <c r="U17" s="272">
        <f t="shared" si="10"/>
        <v>1.173511185</v>
      </c>
      <c r="V17" s="257"/>
      <c r="W17" s="254">
        <f>MIN(W20:W307)</f>
        <v>-1347024.748</v>
      </c>
      <c r="X17" s="257">
        <f t="shared" ref="X17:AD17" si="11">MAX(X20:X307)</f>
        <v>9.034369885</v>
      </c>
      <c r="Y17" s="254">
        <f t="shared" si="11"/>
        <v>2977350.995</v>
      </c>
      <c r="Z17" s="254">
        <f t="shared" si="11"/>
        <v>1630326.248</v>
      </c>
      <c r="AA17" s="273">
        <f t="shared" si="11"/>
        <v>5072898.271</v>
      </c>
      <c r="AB17" s="257">
        <f t="shared" si="11"/>
        <v>5.072898271</v>
      </c>
      <c r="AC17" s="274">
        <f t="shared" si="11"/>
        <v>3907459.378</v>
      </c>
      <c r="AD17" s="257">
        <f t="shared" si="11"/>
        <v>3.552235798</v>
      </c>
      <c r="AE17" s="180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2"/>
    </row>
    <row r="18" ht="19.5" customHeight="1">
      <c r="A18" s="251" t="s">
        <v>110</v>
      </c>
      <c r="B18" s="252">
        <v>96.1875</v>
      </c>
      <c r="C18" s="253">
        <v>97.625</v>
      </c>
      <c r="D18" s="253">
        <v>79.75</v>
      </c>
      <c r="E18" s="253">
        <v>89.6875</v>
      </c>
      <c r="F18" s="253">
        <v>76.588921</v>
      </c>
      <c r="G18" s="253">
        <v>5.834318E8</v>
      </c>
      <c r="H18" s="253"/>
      <c r="I18" s="253">
        <f t="shared" ref="I18:N18" si="12">(I19/B19*B18)/B19*B18</f>
        <v>13.91690977</v>
      </c>
      <c r="J18" s="253">
        <f t="shared" si="12"/>
        <v>14.3237696</v>
      </c>
      <c r="K18" s="253">
        <f t="shared" si="12"/>
        <v>9.551360231</v>
      </c>
      <c r="L18" s="253">
        <f t="shared" si="12"/>
        <v>12.00775861</v>
      </c>
      <c r="M18" s="253">
        <f t="shared" si="12"/>
        <v>10.20856845</v>
      </c>
      <c r="N18" s="253">
        <f t="shared" si="12"/>
        <v>7542434.063</v>
      </c>
      <c r="O18" s="269" t="s">
        <v>111</v>
      </c>
      <c r="P18" s="254">
        <f t="shared" ref="P18:U18" si="13">P307</f>
        <v>2182188.087</v>
      </c>
      <c r="Q18" s="254">
        <f t="shared" si="13"/>
        <v>1380481.71</v>
      </c>
      <c r="R18" s="254">
        <f t="shared" si="13"/>
        <v>1510228.473</v>
      </c>
      <c r="S18" s="254">
        <f t="shared" si="13"/>
        <v>-1017213.967</v>
      </c>
      <c r="T18" s="254">
        <f t="shared" si="13"/>
        <v>-329810.7809</v>
      </c>
      <c r="U18" s="270">
        <f t="shared" si="13"/>
        <v>0.9744235433</v>
      </c>
      <c r="V18" s="257"/>
      <c r="W18" s="254">
        <f t="shared" ref="W18:AD18" si="14">W307</f>
        <v>-1347024.748</v>
      </c>
      <c r="X18" s="271">
        <f t="shared" si="14"/>
        <v>2.741164605</v>
      </c>
      <c r="Y18" s="254">
        <f t="shared" si="14"/>
        <v>2977350.995</v>
      </c>
      <c r="Z18" s="254">
        <f t="shared" si="14"/>
        <v>1630326.248</v>
      </c>
      <c r="AA18" s="254">
        <f t="shared" si="14"/>
        <v>5072898.271</v>
      </c>
      <c r="AB18" s="271">
        <f t="shared" si="14"/>
        <v>5.072898271</v>
      </c>
      <c r="AC18" s="254">
        <f t="shared" si="14"/>
        <v>3725873.523</v>
      </c>
      <c r="AD18" s="271">
        <f t="shared" si="14"/>
        <v>3.387157748</v>
      </c>
      <c r="AE18" s="180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2"/>
    </row>
    <row r="19" ht="19.5" customHeight="1">
      <c r="A19" s="251" t="s">
        <v>112</v>
      </c>
      <c r="B19" s="252">
        <v>89.53125</v>
      </c>
      <c r="C19" s="253">
        <v>107.5</v>
      </c>
      <c r="D19" s="253">
        <v>88.4375</v>
      </c>
      <c r="E19" s="253">
        <v>106.75</v>
      </c>
      <c r="F19" s="253">
        <v>91.159492</v>
      </c>
      <c r="G19" s="253">
        <v>5.751698E8</v>
      </c>
      <c r="H19" s="253"/>
      <c r="I19" s="253">
        <f t="shared" ref="I19:N19" si="15">(I20/B20*B19)/B20*B19</f>
        <v>12.05743232</v>
      </c>
      <c r="J19" s="253">
        <f t="shared" si="15"/>
        <v>17.36809403</v>
      </c>
      <c r="K19" s="253">
        <f t="shared" si="15"/>
        <v>11.74564189</v>
      </c>
      <c r="L19" s="253">
        <f t="shared" si="15"/>
        <v>17.01115805</v>
      </c>
      <c r="M19" s="253">
        <f t="shared" si="15"/>
        <v>14.46227901</v>
      </c>
      <c r="N19" s="253">
        <f t="shared" si="15"/>
        <v>7330329.191</v>
      </c>
      <c r="O19" s="269" t="s">
        <v>113</v>
      </c>
      <c r="P19" s="254">
        <f t="shared" ref="P19:U19" si="16">MIN(P20:P307)</f>
        <v>105647.5248</v>
      </c>
      <c r="Q19" s="254">
        <f t="shared" si="16"/>
        <v>14828.06741</v>
      </c>
      <c r="R19" s="254">
        <f t="shared" si="16"/>
        <v>346332.7271</v>
      </c>
      <c r="S19" s="254">
        <f t="shared" si="16"/>
        <v>-1017213.967</v>
      </c>
      <c r="T19" s="254">
        <f t="shared" si="16"/>
        <v>-329810.7809</v>
      </c>
      <c r="U19" s="272">
        <f t="shared" si="16"/>
        <v>0.279248239</v>
      </c>
      <c r="V19" s="257"/>
      <c r="W19" s="254">
        <f>MAX(W20:W307)</f>
        <v>-101833.3333</v>
      </c>
      <c r="X19" s="257">
        <f t="shared" ref="X19:AD19" si="17">MIN(X20:X307)</f>
        <v>1.350041134</v>
      </c>
      <c r="Y19" s="254">
        <f t="shared" si="17"/>
        <v>420448.9151</v>
      </c>
      <c r="Z19" s="254">
        <f t="shared" si="17"/>
        <v>85442.95748</v>
      </c>
      <c r="AA19" s="273">
        <f t="shared" si="17"/>
        <v>484528.2466</v>
      </c>
      <c r="AB19" s="257">
        <f t="shared" si="17"/>
        <v>0.4845282466</v>
      </c>
      <c r="AC19" s="274">
        <f t="shared" si="17"/>
        <v>181596.5535</v>
      </c>
      <c r="AD19" s="257">
        <f t="shared" si="17"/>
        <v>0.1650877759</v>
      </c>
      <c r="AE19" s="180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2"/>
    </row>
    <row r="20" ht="19.5" customHeight="1">
      <c r="A20" s="251" t="s">
        <v>114</v>
      </c>
      <c r="B20" s="252">
        <v>107.25</v>
      </c>
      <c r="C20" s="253">
        <v>120.5</v>
      </c>
      <c r="D20" s="253">
        <v>101.0</v>
      </c>
      <c r="E20" s="253">
        <v>109.5</v>
      </c>
      <c r="F20" s="253">
        <v>93.507858</v>
      </c>
      <c r="G20" s="253">
        <v>7.211069E8</v>
      </c>
      <c r="H20" s="253"/>
      <c r="I20" s="253">
        <f t="shared" ref="I20:N20" si="18">(I21/B21*B20)/B21*B20</f>
        <v>17.30215263</v>
      </c>
      <c r="J20" s="253">
        <f t="shared" si="18"/>
        <v>21.82274244</v>
      </c>
      <c r="K20" s="253">
        <f t="shared" si="18"/>
        <v>15.31957048</v>
      </c>
      <c r="L20" s="253">
        <f t="shared" si="18"/>
        <v>17.89890036</v>
      </c>
      <c r="M20" s="253">
        <f t="shared" si="18"/>
        <v>15.21700419</v>
      </c>
      <c r="N20" s="253">
        <f t="shared" si="18"/>
        <v>11522073.23</v>
      </c>
      <c r="O20" s="253"/>
      <c r="P20" s="254">
        <f t="shared" ref="P20:R20" si="19">P8</f>
        <v>540000</v>
      </c>
      <c r="Q20" s="254">
        <f t="shared" si="19"/>
        <v>180000</v>
      </c>
      <c r="R20" s="254">
        <f t="shared" si="19"/>
        <v>380000</v>
      </c>
      <c r="S20" s="254">
        <f>-$S$8/12</f>
        <v>-1833.333333</v>
      </c>
      <c r="T20" s="254">
        <f>T4</f>
        <v>-100000</v>
      </c>
      <c r="U20" s="272">
        <f t="shared" ref="U20:U307" si="21">(Q20*2+P20)/(P20+Q20+R20)</f>
        <v>0.8181818182</v>
      </c>
      <c r="V20" s="257"/>
      <c r="W20" s="254">
        <f t="shared" ref="W20:W307" si="22">S20+T20</f>
        <v>-101833.3333</v>
      </c>
      <c r="X20" s="257">
        <f t="shared" ref="X20:X307" si="23">IF(S20+T20=0,"NA",((P20+R20)/-(S20+T20)))</f>
        <v>9.034369885</v>
      </c>
      <c r="Y20" s="254">
        <f t="shared" ref="Y20:Y307" si="24">P20*0.7+R20*0.96</f>
        <v>742800</v>
      </c>
      <c r="Z20" s="254">
        <f t="shared" ref="Z20:Z307" si="25">Y20+S20+T20</f>
        <v>640966.6667</v>
      </c>
      <c r="AA20" s="259">
        <f t="shared" ref="AA20:AA307" si="26">P20+Q20+R20</f>
        <v>1100000</v>
      </c>
      <c r="AB20" s="257">
        <f t="shared" ref="AB20:AB307" si="27">AA20/($O$8+$T$4)</f>
        <v>1.1</v>
      </c>
      <c r="AC20" s="275">
        <f t="shared" ref="AC20:AC307" si="28">SUM(P20:T20)</f>
        <v>998166.6667</v>
      </c>
      <c r="AD20" s="257">
        <f t="shared" ref="AD20:AD307" si="29">AC20/($O$8)</f>
        <v>0.9074242424</v>
      </c>
      <c r="AE20" s="180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2"/>
    </row>
    <row r="21" ht="19.5" customHeight="1">
      <c r="A21" s="251" t="s">
        <v>115</v>
      </c>
      <c r="B21" s="252">
        <v>107.765625</v>
      </c>
      <c r="C21" s="253">
        <v>109.125</v>
      </c>
      <c r="D21" s="253">
        <v>78.0</v>
      </c>
      <c r="E21" s="253">
        <v>94.75</v>
      </c>
      <c r="F21" s="253">
        <v>80.912041</v>
      </c>
      <c r="G21" s="253">
        <v>6.784114E8</v>
      </c>
      <c r="H21" s="253"/>
      <c r="I21" s="253">
        <f t="shared" ref="I21:N21" si="20">(I22/B22*B21)/B22*B21</f>
        <v>17.4689194</v>
      </c>
      <c r="J21" s="253">
        <f t="shared" si="20"/>
        <v>17.89714458</v>
      </c>
      <c r="K21" s="253">
        <f t="shared" si="20"/>
        <v>9.136777452</v>
      </c>
      <c r="L21" s="253">
        <f t="shared" si="20"/>
        <v>13.40159685</v>
      </c>
      <c r="M21" s="253">
        <f t="shared" si="20"/>
        <v>11.39355507</v>
      </c>
      <c r="N21" s="253">
        <f t="shared" si="20"/>
        <v>10198060.95</v>
      </c>
      <c r="O21" s="253"/>
      <c r="P21" s="254">
        <f t="shared" ref="P21:P307" si="31">P20*D21/D20</f>
        <v>417029.703</v>
      </c>
      <c r="Q21" s="254">
        <f t="shared" ref="Q21:Q29" si="32">Q20*K21/K20</f>
        <v>107354.181</v>
      </c>
      <c r="R21" s="254">
        <f t="shared" ref="R21:R29" si="33">R20*(1+$S$5/2/12)</f>
        <v>380791.6667</v>
      </c>
      <c r="S21" s="254">
        <f t="shared" ref="S21:S307" si="34">S20*(1+$S$5/12)+$S$20</f>
        <v>-3674.305556</v>
      </c>
      <c r="T21" s="254">
        <f t="shared" ref="T21:T307" si="35">T20*(1+$S$5/12)</f>
        <v>-100416.6667</v>
      </c>
      <c r="U21" s="272">
        <f t="shared" si="21"/>
        <v>0.6979177293</v>
      </c>
      <c r="V21" s="257"/>
      <c r="W21" s="254">
        <f t="shared" si="22"/>
        <v>-104090.9722</v>
      </c>
      <c r="X21" s="257">
        <f t="shared" si="23"/>
        <v>7.664654798</v>
      </c>
      <c r="Y21" s="254">
        <f t="shared" si="24"/>
        <v>657480.7921</v>
      </c>
      <c r="Z21" s="254">
        <f t="shared" si="25"/>
        <v>553389.8199</v>
      </c>
      <c r="AA21" s="259">
        <f t="shared" si="26"/>
        <v>905175.5506</v>
      </c>
      <c r="AB21" s="257">
        <f t="shared" si="27"/>
        <v>0.9051755506</v>
      </c>
      <c r="AC21" s="275">
        <f t="shared" si="28"/>
        <v>801084.5784</v>
      </c>
      <c r="AD21" s="257">
        <f t="shared" si="29"/>
        <v>0.7282587076</v>
      </c>
      <c r="AE21" s="180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2"/>
    </row>
    <row r="22" ht="19.5" customHeight="1">
      <c r="A22" s="251" t="s">
        <v>116</v>
      </c>
      <c r="B22" s="252">
        <v>95.75</v>
      </c>
      <c r="C22" s="253">
        <v>96.875</v>
      </c>
      <c r="D22" s="253">
        <v>72.25</v>
      </c>
      <c r="E22" s="253">
        <v>83.125</v>
      </c>
      <c r="F22" s="253">
        <v>70.98484</v>
      </c>
      <c r="G22" s="253">
        <v>5.631893E8</v>
      </c>
      <c r="H22" s="253"/>
      <c r="I22" s="253">
        <f t="shared" ref="I22:N22" si="30">(I23/B23*B22)/B23*B22</f>
        <v>13.79059811</v>
      </c>
      <c r="J22" s="253">
        <f t="shared" si="30"/>
        <v>14.10453147</v>
      </c>
      <c r="K22" s="253">
        <f t="shared" si="30"/>
        <v>7.839340787</v>
      </c>
      <c r="L22" s="253">
        <f t="shared" si="30"/>
        <v>10.31481466</v>
      </c>
      <c r="M22" s="253">
        <f t="shared" si="30"/>
        <v>8.76928447</v>
      </c>
      <c r="N22" s="253">
        <f t="shared" si="30"/>
        <v>7028135.387</v>
      </c>
      <c r="O22" s="253"/>
      <c r="P22" s="254">
        <f t="shared" si="31"/>
        <v>386287.1287</v>
      </c>
      <c r="Q22" s="254">
        <f t="shared" si="32"/>
        <v>92109.71964</v>
      </c>
      <c r="R22" s="254">
        <f t="shared" si="33"/>
        <v>381584.9826</v>
      </c>
      <c r="S22" s="254">
        <f t="shared" si="34"/>
        <v>-5522.948495</v>
      </c>
      <c r="T22" s="254">
        <f t="shared" si="35"/>
        <v>-100835.0694</v>
      </c>
      <c r="U22" s="272">
        <f t="shared" si="21"/>
        <v>0.6633937456</v>
      </c>
      <c r="V22" s="257"/>
      <c r="W22" s="254">
        <f t="shared" si="22"/>
        <v>-106358.0179</v>
      </c>
      <c r="X22" s="257">
        <f t="shared" si="23"/>
        <v>7.219691813</v>
      </c>
      <c r="Y22" s="254">
        <f t="shared" si="24"/>
        <v>636722.5734</v>
      </c>
      <c r="Z22" s="254">
        <f t="shared" si="25"/>
        <v>530364.5555</v>
      </c>
      <c r="AA22" s="259">
        <f t="shared" si="26"/>
        <v>859981.831</v>
      </c>
      <c r="AB22" s="257">
        <f t="shared" si="27"/>
        <v>0.859981831</v>
      </c>
      <c r="AC22" s="275">
        <f t="shared" si="28"/>
        <v>753623.813</v>
      </c>
      <c r="AD22" s="257">
        <f t="shared" si="29"/>
        <v>0.6851125573</v>
      </c>
      <c r="AE22" s="180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2"/>
    </row>
    <row r="23" ht="19.5" customHeight="1">
      <c r="A23" s="251" t="s">
        <v>117</v>
      </c>
      <c r="B23" s="252">
        <v>85.1875</v>
      </c>
      <c r="C23" s="253">
        <v>99.71875</v>
      </c>
      <c r="D23" s="253">
        <v>82.5</v>
      </c>
      <c r="E23" s="253">
        <v>93.4375</v>
      </c>
      <c r="F23" s="253">
        <v>79.791245</v>
      </c>
      <c r="G23" s="253">
        <v>4.695167E8</v>
      </c>
      <c r="H23" s="253"/>
      <c r="I23" s="253">
        <f t="shared" ref="I23:N23" si="36">(I24/B24*B23)/B24*B23</f>
        <v>10.91584307</v>
      </c>
      <c r="J23" s="253">
        <f t="shared" si="36"/>
        <v>14.94475793</v>
      </c>
      <c r="K23" s="253">
        <f t="shared" si="36"/>
        <v>10.22143188</v>
      </c>
      <c r="L23" s="253">
        <f t="shared" si="36"/>
        <v>13.03288407</v>
      </c>
      <c r="M23" s="253">
        <f t="shared" si="36"/>
        <v>11.08009352</v>
      </c>
      <c r="N23" s="253">
        <f t="shared" si="36"/>
        <v>4884649.621</v>
      </c>
      <c r="O23" s="253"/>
      <c r="P23" s="254">
        <f t="shared" si="31"/>
        <v>441089.1089</v>
      </c>
      <c r="Q23" s="254">
        <f t="shared" si="32"/>
        <v>120098.5198</v>
      </c>
      <c r="R23" s="254">
        <f t="shared" si="33"/>
        <v>382379.9514</v>
      </c>
      <c r="S23" s="254">
        <f t="shared" si="34"/>
        <v>-7379.294114</v>
      </c>
      <c r="T23" s="254">
        <f t="shared" si="35"/>
        <v>-101255.2156</v>
      </c>
      <c r="U23" s="272">
        <f t="shared" si="21"/>
        <v>0.7220321711</v>
      </c>
      <c r="V23" s="257"/>
      <c r="W23" s="254">
        <f t="shared" si="22"/>
        <v>-108634.5097</v>
      </c>
      <c r="X23" s="257">
        <f t="shared" si="23"/>
        <v>7.580179288</v>
      </c>
      <c r="Y23" s="254">
        <f t="shared" si="24"/>
        <v>675847.1295</v>
      </c>
      <c r="Z23" s="254">
        <f t="shared" si="25"/>
        <v>567212.6199</v>
      </c>
      <c r="AA23" s="259">
        <f t="shared" si="26"/>
        <v>943567.58</v>
      </c>
      <c r="AB23" s="257">
        <f t="shared" si="27"/>
        <v>0.94356758</v>
      </c>
      <c r="AC23" s="275">
        <f t="shared" si="28"/>
        <v>834933.0703</v>
      </c>
      <c r="AD23" s="257">
        <f t="shared" si="29"/>
        <v>0.7590300639</v>
      </c>
      <c r="AE23" s="180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2"/>
    </row>
    <row r="24" ht="19.5" customHeight="1">
      <c r="A24" s="251" t="s">
        <v>118</v>
      </c>
      <c r="B24" s="252">
        <v>93.5</v>
      </c>
      <c r="C24" s="253">
        <v>102.0625</v>
      </c>
      <c r="D24" s="253">
        <v>85.71875</v>
      </c>
      <c r="E24" s="253">
        <v>89.4375</v>
      </c>
      <c r="F24" s="253">
        <v>76.375443</v>
      </c>
      <c r="G24" s="253">
        <v>3.817581E8</v>
      </c>
      <c r="H24" s="253"/>
      <c r="I24" s="253">
        <f t="shared" ref="I24:N24" si="37">(I25/B25*B24)/B25*B24</f>
        <v>13.15009102</v>
      </c>
      <c r="J24" s="253">
        <f t="shared" si="37"/>
        <v>15.65552504</v>
      </c>
      <c r="K24" s="253">
        <f t="shared" si="37"/>
        <v>11.03457218</v>
      </c>
      <c r="L24" s="253">
        <f t="shared" si="37"/>
        <v>11.94090971</v>
      </c>
      <c r="M24" s="253">
        <f t="shared" si="37"/>
        <v>10.15173863</v>
      </c>
      <c r="N24" s="253">
        <f t="shared" si="37"/>
        <v>3229295.965</v>
      </c>
      <c r="O24" s="253"/>
      <c r="P24" s="254">
        <f t="shared" si="31"/>
        <v>458298.2673</v>
      </c>
      <c r="Q24" s="254">
        <f t="shared" si="32"/>
        <v>129652.6555</v>
      </c>
      <c r="R24" s="254">
        <f t="shared" si="33"/>
        <v>383176.5763</v>
      </c>
      <c r="S24" s="254">
        <f t="shared" si="34"/>
        <v>-9243.374506</v>
      </c>
      <c r="T24" s="254">
        <f t="shared" si="35"/>
        <v>-101677.1123</v>
      </c>
      <c r="U24" s="272">
        <f t="shared" si="21"/>
        <v>0.7389385832</v>
      </c>
      <c r="V24" s="257"/>
      <c r="W24" s="254">
        <f t="shared" si="22"/>
        <v>-110920.4868</v>
      </c>
      <c r="X24" s="257">
        <f t="shared" si="23"/>
        <v>7.586288772</v>
      </c>
      <c r="Y24" s="254">
        <f t="shared" si="24"/>
        <v>688658.3003</v>
      </c>
      <c r="Z24" s="254">
        <f t="shared" si="25"/>
        <v>577737.8135</v>
      </c>
      <c r="AA24" s="259">
        <f t="shared" si="26"/>
        <v>971127.499</v>
      </c>
      <c r="AB24" s="257">
        <f t="shared" si="27"/>
        <v>0.971127499</v>
      </c>
      <c r="AC24" s="275">
        <f t="shared" si="28"/>
        <v>860207.0122</v>
      </c>
      <c r="AD24" s="257">
        <f t="shared" si="29"/>
        <v>0.7820063748</v>
      </c>
      <c r="AE24" s="180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2"/>
    </row>
    <row r="25" ht="19.5" customHeight="1">
      <c r="A25" s="251" t="s">
        <v>119</v>
      </c>
      <c r="B25" s="252">
        <v>89.8125</v>
      </c>
      <c r="C25" s="253">
        <v>102.0</v>
      </c>
      <c r="D25" s="253">
        <v>83.3125</v>
      </c>
      <c r="E25" s="253">
        <v>101.625</v>
      </c>
      <c r="F25" s="253">
        <v>86.782974</v>
      </c>
      <c r="G25" s="253">
        <v>3.783124E8</v>
      </c>
      <c r="H25" s="253"/>
      <c r="I25" s="253">
        <f t="shared" ref="I25:N25" si="38">(I26/B26*B25)/B26*B25</f>
        <v>12.13330481</v>
      </c>
      <c r="J25" s="253">
        <f t="shared" si="38"/>
        <v>15.63635697</v>
      </c>
      <c r="K25" s="253">
        <f t="shared" si="38"/>
        <v>10.42375451</v>
      </c>
      <c r="L25" s="253">
        <f t="shared" si="38"/>
        <v>15.41697717</v>
      </c>
      <c r="M25" s="253">
        <f t="shared" si="38"/>
        <v>13.10696082</v>
      </c>
      <c r="N25" s="253">
        <f t="shared" si="38"/>
        <v>3171264.615</v>
      </c>
      <c r="O25" s="253"/>
      <c r="P25" s="254">
        <f t="shared" si="31"/>
        <v>445433.1683</v>
      </c>
      <c r="Q25" s="254">
        <f t="shared" si="32"/>
        <v>122475.7453</v>
      </c>
      <c r="R25" s="254">
        <f t="shared" si="33"/>
        <v>383974.8608</v>
      </c>
      <c r="S25" s="254">
        <f t="shared" si="34"/>
        <v>-11115.2219</v>
      </c>
      <c r="T25" s="254">
        <f t="shared" si="35"/>
        <v>-102100.7669</v>
      </c>
      <c r="U25" s="272">
        <f t="shared" si="21"/>
        <v>0.7252825161</v>
      </c>
      <c r="V25" s="257"/>
      <c r="W25" s="254">
        <f t="shared" si="22"/>
        <v>-113215.9888</v>
      </c>
      <c r="X25" s="257">
        <f t="shared" si="23"/>
        <v>7.325891313</v>
      </c>
      <c r="Y25" s="254">
        <f t="shared" si="24"/>
        <v>680419.0842</v>
      </c>
      <c r="Z25" s="254">
        <f t="shared" si="25"/>
        <v>567203.0953</v>
      </c>
      <c r="AA25" s="259">
        <f t="shared" si="26"/>
        <v>951883.7744</v>
      </c>
      <c r="AB25" s="257">
        <f t="shared" si="27"/>
        <v>0.9518837744</v>
      </c>
      <c r="AC25" s="275">
        <f t="shared" si="28"/>
        <v>838667.7856</v>
      </c>
      <c r="AD25" s="257">
        <f t="shared" si="29"/>
        <v>0.7624252596</v>
      </c>
      <c r="AE25" s="180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2"/>
    </row>
    <row r="26" ht="19.5" customHeight="1">
      <c r="A26" s="251" t="s">
        <v>120</v>
      </c>
      <c r="B26" s="252">
        <v>103.0</v>
      </c>
      <c r="C26" s="253">
        <v>103.515625</v>
      </c>
      <c r="D26" s="253">
        <v>87.0</v>
      </c>
      <c r="E26" s="253">
        <v>88.75</v>
      </c>
      <c r="F26" s="253">
        <v>75.788368</v>
      </c>
      <c r="G26" s="253">
        <v>5.107067E8</v>
      </c>
      <c r="H26" s="253"/>
      <c r="I26" s="253">
        <f t="shared" ref="I26:N26" si="39">(I27/B27*B26)/B27*B26</f>
        <v>15.95805606</v>
      </c>
      <c r="J26" s="253">
        <f t="shared" si="39"/>
        <v>16.10449275</v>
      </c>
      <c r="K26" s="253">
        <f t="shared" si="39"/>
        <v>11.36690804</v>
      </c>
      <c r="L26" s="253">
        <f t="shared" si="39"/>
        <v>11.75803735</v>
      </c>
      <c r="M26" s="253">
        <f t="shared" si="39"/>
        <v>9.996271738</v>
      </c>
      <c r="N26" s="253">
        <f t="shared" si="39"/>
        <v>5779289.363</v>
      </c>
      <c r="O26" s="253"/>
      <c r="P26" s="254">
        <f t="shared" si="31"/>
        <v>465148.5149</v>
      </c>
      <c r="Q26" s="254">
        <f t="shared" si="32"/>
        <v>133557.4944</v>
      </c>
      <c r="R26" s="254">
        <f t="shared" si="33"/>
        <v>384774.8084</v>
      </c>
      <c r="S26" s="254">
        <f t="shared" si="34"/>
        <v>-12994.86866</v>
      </c>
      <c r="T26" s="254">
        <f t="shared" si="35"/>
        <v>-102526.1868</v>
      </c>
      <c r="U26" s="272">
        <f t="shared" si="21"/>
        <v>0.7445630768</v>
      </c>
      <c r="V26" s="257"/>
      <c r="W26" s="254">
        <f t="shared" si="22"/>
        <v>-115521.0555</v>
      </c>
      <c r="X26" s="257">
        <f t="shared" si="23"/>
        <v>7.357302268</v>
      </c>
      <c r="Y26" s="254">
        <f t="shared" si="24"/>
        <v>694987.7765</v>
      </c>
      <c r="Z26" s="254">
        <f t="shared" si="25"/>
        <v>579466.721</v>
      </c>
      <c r="AA26" s="259">
        <f t="shared" si="26"/>
        <v>983480.8176</v>
      </c>
      <c r="AB26" s="257">
        <f t="shared" si="27"/>
        <v>0.9834808176</v>
      </c>
      <c r="AC26" s="275">
        <f t="shared" si="28"/>
        <v>867959.7622</v>
      </c>
      <c r="AD26" s="257">
        <f t="shared" si="29"/>
        <v>0.7890543292</v>
      </c>
      <c r="AE26" s="180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2"/>
    </row>
    <row r="27" ht="19.5" customHeight="1">
      <c r="A27" s="276" t="s">
        <v>121</v>
      </c>
      <c r="B27" s="277">
        <v>90.25</v>
      </c>
      <c r="C27" s="278">
        <v>90.25</v>
      </c>
      <c r="D27" s="278">
        <v>73.625</v>
      </c>
      <c r="E27" s="278">
        <v>81.703125</v>
      </c>
      <c r="F27" s="278">
        <v>69.770638</v>
      </c>
      <c r="G27" s="278">
        <v>9.049254E8</v>
      </c>
      <c r="H27" s="278"/>
      <c r="I27" s="278">
        <f t="shared" ref="I27:N27" si="40">(I28/B28*B27)/B28*B27</f>
        <v>12.25180168</v>
      </c>
      <c r="J27" s="278">
        <f t="shared" si="40"/>
        <v>12.24135955</v>
      </c>
      <c r="K27" s="278">
        <f t="shared" si="40"/>
        <v>8.140563287</v>
      </c>
      <c r="L27" s="278">
        <f t="shared" si="40"/>
        <v>9.964957431</v>
      </c>
      <c r="M27" s="278">
        <f t="shared" si="40"/>
        <v>8.471851442</v>
      </c>
      <c r="N27" s="278">
        <f t="shared" si="40"/>
        <v>18144996.37</v>
      </c>
      <c r="O27" s="278"/>
      <c r="P27" s="254">
        <f t="shared" si="31"/>
        <v>393638.6139</v>
      </c>
      <c r="Q27" s="254">
        <f t="shared" si="32"/>
        <v>95648.98662</v>
      </c>
      <c r="R27" s="254">
        <f t="shared" si="33"/>
        <v>385576.4226</v>
      </c>
      <c r="S27" s="254">
        <f t="shared" si="34"/>
        <v>-14882.34728</v>
      </c>
      <c r="T27" s="254">
        <f t="shared" si="35"/>
        <v>-102953.3792</v>
      </c>
      <c r="U27" s="272">
        <f t="shared" si="21"/>
        <v>0.668602859</v>
      </c>
      <c r="V27" s="257"/>
      <c r="W27" s="254">
        <f t="shared" si="22"/>
        <v>-117835.7265</v>
      </c>
      <c r="X27" s="257">
        <f t="shared" si="23"/>
        <v>6.612723148</v>
      </c>
      <c r="Y27" s="254">
        <f t="shared" si="24"/>
        <v>645700.3954</v>
      </c>
      <c r="Z27" s="254">
        <f t="shared" si="25"/>
        <v>527864.6689</v>
      </c>
      <c r="AA27" s="259">
        <f t="shared" si="26"/>
        <v>874864.0231</v>
      </c>
      <c r="AB27" s="257">
        <f t="shared" si="27"/>
        <v>0.8748640231</v>
      </c>
      <c r="AC27" s="275">
        <f t="shared" si="28"/>
        <v>757028.2966</v>
      </c>
      <c r="AD27" s="257">
        <f t="shared" si="29"/>
        <v>0.6882075423</v>
      </c>
      <c r="AE27" s="180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2"/>
    </row>
    <row r="28" ht="19.5" customHeight="1">
      <c r="A28" s="276" t="s">
        <v>122</v>
      </c>
      <c r="B28" s="277">
        <v>80.3125</v>
      </c>
      <c r="C28" s="278">
        <v>84.125</v>
      </c>
      <c r="D28" s="278">
        <v>60.5</v>
      </c>
      <c r="E28" s="278">
        <v>62.984375</v>
      </c>
      <c r="F28" s="278">
        <v>53.785721</v>
      </c>
      <c r="G28" s="278">
        <v>9.362076E8</v>
      </c>
      <c r="H28" s="278"/>
      <c r="I28" s="278">
        <f t="shared" ref="I28:N28" si="41">(I29/B29*B28)/B29*B28</f>
        <v>9.702235838</v>
      </c>
      <c r="J28" s="278">
        <f t="shared" si="41"/>
        <v>10.63617288</v>
      </c>
      <c r="K28" s="278">
        <f t="shared" si="41"/>
        <v>5.49685892</v>
      </c>
      <c r="L28" s="278">
        <f t="shared" si="41"/>
        <v>5.921936694</v>
      </c>
      <c r="M28" s="278">
        <f t="shared" si="41"/>
        <v>5.034622733</v>
      </c>
      <c r="N28" s="278">
        <f t="shared" si="41"/>
        <v>19421181.79</v>
      </c>
      <c r="O28" s="278"/>
      <c r="P28" s="254">
        <f t="shared" si="31"/>
        <v>323465.3465</v>
      </c>
      <c r="Q28" s="254">
        <f t="shared" si="32"/>
        <v>64586.31507</v>
      </c>
      <c r="R28" s="254">
        <f t="shared" si="33"/>
        <v>386379.7068</v>
      </c>
      <c r="S28" s="254">
        <f t="shared" si="34"/>
        <v>-16777.69039</v>
      </c>
      <c r="T28" s="254">
        <f t="shared" si="35"/>
        <v>-103382.3517</v>
      </c>
      <c r="U28" s="272">
        <f t="shared" si="21"/>
        <v>0.5844778442</v>
      </c>
      <c r="V28" s="257"/>
      <c r="W28" s="254">
        <f t="shared" si="22"/>
        <v>-120160.042</v>
      </c>
      <c r="X28" s="257">
        <f t="shared" si="23"/>
        <v>5.907496712</v>
      </c>
      <c r="Y28" s="254">
        <f t="shared" si="24"/>
        <v>597350.2611</v>
      </c>
      <c r="Z28" s="254">
        <f t="shared" si="25"/>
        <v>477190.2191</v>
      </c>
      <c r="AA28" s="259">
        <f t="shared" si="26"/>
        <v>774431.3684</v>
      </c>
      <c r="AB28" s="257">
        <f t="shared" si="27"/>
        <v>0.7744313684</v>
      </c>
      <c r="AC28" s="275">
        <f t="shared" si="28"/>
        <v>654271.3264</v>
      </c>
      <c r="AD28" s="257">
        <f t="shared" si="29"/>
        <v>0.5947921149</v>
      </c>
      <c r="AE28" s="180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2"/>
    </row>
    <row r="29" ht="19.5" customHeight="1">
      <c r="A29" s="279" t="s">
        <v>123</v>
      </c>
      <c r="B29" s="280">
        <v>64.0625</v>
      </c>
      <c r="C29" s="281">
        <v>74.78125</v>
      </c>
      <c r="D29" s="281">
        <v>54.25</v>
      </c>
      <c r="E29" s="281">
        <v>58.375</v>
      </c>
      <c r="F29" s="281">
        <v>49.849514</v>
      </c>
      <c r="G29" s="281">
        <v>1.0877885E9</v>
      </c>
      <c r="H29" s="281"/>
      <c r="I29" s="281">
        <f t="shared" ref="I29:N29" si="42">(I30/B30*B29)/B30*B29</f>
        <v>6.173242003</v>
      </c>
      <c r="J29" s="281">
        <f t="shared" si="42"/>
        <v>8.404670148</v>
      </c>
      <c r="K29" s="281">
        <f t="shared" si="42"/>
        <v>4.419807214</v>
      </c>
      <c r="L29" s="281">
        <f t="shared" si="42"/>
        <v>5.086884762</v>
      </c>
      <c r="M29" s="281">
        <f t="shared" si="42"/>
        <v>4.324688189</v>
      </c>
      <c r="N29" s="281">
        <f t="shared" si="42"/>
        <v>26219249.43</v>
      </c>
      <c r="O29" s="281"/>
      <c r="P29" s="254">
        <f t="shared" si="31"/>
        <v>290049.505</v>
      </c>
      <c r="Q29" s="254">
        <f t="shared" si="32"/>
        <v>51931.30575</v>
      </c>
      <c r="R29" s="254">
        <f t="shared" si="33"/>
        <v>387184.6645</v>
      </c>
      <c r="S29" s="254">
        <f t="shared" si="34"/>
        <v>-18680.93077</v>
      </c>
      <c r="T29" s="254">
        <f t="shared" si="35"/>
        <v>-103813.1115</v>
      </c>
      <c r="U29" s="272">
        <f t="shared" si="21"/>
        <v>0.5402232138</v>
      </c>
      <c r="V29" s="257">
        <f>(E29-B20)/B20</f>
        <v>-0.4557109557</v>
      </c>
      <c r="W29" s="254">
        <f t="shared" si="22"/>
        <v>-122494.0422</v>
      </c>
      <c r="X29" s="257">
        <f t="shared" si="23"/>
        <v>5.528711088</v>
      </c>
      <c r="Y29" s="254">
        <f t="shared" si="24"/>
        <v>574731.9314</v>
      </c>
      <c r="Z29" s="254">
        <f t="shared" si="25"/>
        <v>452237.8892</v>
      </c>
      <c r="AA29" s="259">
        <f t="shared" si="26"/>
        <v>729165.4752</v>
      </c>
      <c r="AB29" s="257">
        <f t="shared" si="27"/>
        <v>0.7291654752</v>
      </c>
      <c r="AC29" s="275">
        <f t="shared" si="28"/>
        <v>606671.433</v>
      </c>
      <c r="AD29" s="257">
        <f t="shared" si="29"/>
        <v>0.5515194846</v>
      </c>
      <c r="AE29" s="180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2"/>
    </row>
    <row r="30" ht="19.5" customHeight="1">
      <c r="A30" s="276" t="s">
        <v>124</v>
      </c>
      <c r="B30" s="277">
        <v>58.5625</v>
      </c>
      <c r="C30" s="278">
        <v>69.125</v>
      </c>
      <c r="D30" s="278">
        <v>52.15625</v>
      </c>
      <c r="E30" s="278">
        <v>64.300003</v>
      </c>
      <c r="F30" s="278">
        <v>54.909184</v>
      </c>
      <c r="G30" s="278">
        <v>1.1978067E9</v>
      </c>
      <c r="H30" s="278"/>
      <c r="I30" s="278">
        <f t="shared" ref="I30:N30" si="43">(I31/B31*B30)/B31*B30</f>
        <v>5.158753226</v>
      </c>
      <c r="J30" s="278">
        <f t="shared" si="43"/>
        <v>7.181340543</v>
      </c>
      <c r="K30" s="278">
        <f t="shared" si="43"/>
        <v>4.085230429</v>
      </c>
      <c r="L30" s="278">
        <f t="shared" si="43"/>
        <v>6.171917305</v>
      </c>
      <c r="M30" s="278">
        <f t="shared" si="43"/>
        <v>5.24714327</v>
      </c>
      <c r="N30" s="278">
        <f t="shared" si="43"/>
        <v>31791045.08</v>
      </c>
      <c r="O30" s="278"/>
      <c r="P30" s="254">
        <f t="shared" si="31"/>
        <v>278855.198</v>
      </c>
      <c r="Q30" s="254">
        <f>(Q29+$S$3)*K30/K29</f>
        <v>66486.14857</v>
      </c>
      <c r="R30" s="254">
        <f>R29*(1+($S$5)/2/12)-$S$3</f>
        <v>367991.2993</v>
      </c>
      <c r="S30" s="254">
        <f t="shared" si="34"/>
        <v>-20592.10131</v>
      </c>
      <c r="T30" s="254">
        <f t="shared" si="35"/>
        <v>-104245.6661</v>
      </c>
      <c r="U30" s="272">
        <f t="shared" si="21"/>
        <v>0.5773288207</v>
      </c>
      <c r="V30" s="282"/>
      <c r="W30" s="254">
        <f t="shared" si="22"/>
        <v>-124837.7674</v>
      </c>
      <c r="X30" s="257">
        <f t="shared" si="23"/>
        <v>5.18149684</v>
      </c>
      <c r="Y30" s="254">
        <f t="shared" si="24"/>
        <v>548470.2859</v>
      </c>
      <c r="Z30" s="254">
        <f t="shared" si="25"/>
        <v>423632.5185</v>
      </c>
      <c r="AA30" s="259">
        <f t="shared" si="26"/>
        <v>713332.6458</v>
      </c>
      <c r="AB30" s="257">
        <f t="shared" si="27"/>
        <v>0.7133326458</v>
      </c>
      <c r="AC30" s="275">
        <f t="shared" si="28"/>
        <v>588494.8784</v>
      </c>
      <c r="AD30" s="257">
        <f t="shared" si="29"/>
        <v>0.534995344</v>
      </c>
      <c r="AE30" s="180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2"/>
    </row>
    <row r="31" ht="19.5" customHeight="1">
      <c r="A31" s="276" t="s">
        <v>125</v>
      </c>
      <c r="B31" s="277">
        <v>64.550003</v>
      </c>
      <c r="C31" s="278">
        <v>65.610001</v>
      </c>
      <c r="D31" s="278">
        <v>46.860001</v>
      </c>
      <c r="E31" s="278">
        <v>47.450001</v>
      </c>
      <c r="F31" s="278">
        <v>40.520073</v>
      </c>
      <c r="G31" s="278">
        <v>1.2158712E9</v>
      </c>
      <c r="H31" s="278"/>
      <c r="I31" s="278">
        <f t="shared" ref="I31:N31" si="44">(I32/B32*B31)/B32*B31</f>
        <v>6.2675538</v>
      </c>
      <c r="J31" s="278">
        <f t="shared" si="44"/>
        <v>6.469568594</v>
      </c>
      <c r="K31" s="278">
        <f t="shared" si="44"/>
        <v>3.297679378</v>
      </c>
      <c r="L31" s="278">
        <f t="shared" si="44"/>
        <v>3.361015876</v>
      </c>
      <c r="M31" s="278">
        <f t="shared" si="44"/>
        <v>2.857415401</v>
      </c>
      <c r="N31" s="278">
        <f t="shared" si="44"/>
        <v>32757177.35</v>
      </c>
      <c r="O31" s="278"/>
      <c r="P31" s="254">
        <f t="shared" si="31"/>
        <v>250538.6192</v>
      </c>
      <c r="Q31" s="254">
        <f t="shared" ref="Q31:Q41" si="46">Q30*K31/K30</f>
        <v>53668.9435</v>
      </c>
      <c r="R31" s="254">
        <f t="shared" ref="R31:R41" si="47">R30*(1+$S$5/2/12)</f>
        <v>368757.9478</v>
      </c>
      <c r="S31" s="254">
        <f t="shared" si="34"/>
        <v>-22511.23507</v>
      </c>
      <c r="T31" s="254">
        <f t="shared" si="35"/>
        <v>-104680.023</v>
      </c>
      <c r="U31" s="272">
        <f t="shared" si="21"/>
        <v>0.5317902636</v>
      </c>
      <c r="V31" s="282"/>
      <c r="W31" s="254">
        <f t="shared" si="22"/>
        <v>-127191.2581</v>
      </c>
      <c r="X31" s="257">
        <f t="shared" si="23"/>
        <v>4.869018329</v>
      </c>
      <c r="Y31" s="254">
        <f t="shared" si="24"/>
        <v>529384.6633</v>
      </c>
      <c r="Z31" s="254">
        <f t="shared" si="25"/>
        <v>402193.4052</v>
      </c>
      <c r="AA31" s="259">
        <f t="shared" si="26"/>
        <v>672965.5105</v>
      </c>
      <c r="AB31" s="257">
        <f t="shared" si="27"/>
        <v>0.6729655105</v>
      </c>
      <c r="AC31" s="275">
        <f t="shared" si="28"/>
        <v>545774.2524</v>
      </c>
      <c r="AD31" s="257">
        <f t="shared" si="29"/>
        <v>0.4961584113</v>
      </c>
      <c r="AE31" s="180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2"/>
    </row>
    <row r="32" ht="19.5" customHeight="1">
      <c r="A32" s="276" t="s">
        <v>126</v>
      </c>
      <c r="B32" s="277">
        <v>46.970001</v>
      </c>
      <c r="C32" s="278">
        <v>50.66</v>
      </c>
      <c r="D32" s="278">
        <v>38.0</v>
      </c>
      <c r="E32" s="278">
        <v>39.150002</v>
      </c>
      <c r="F32" s="278">
        <v>33.43227</v>
      </c>
      <c r="G32" s="278">
        <v>1.7249188E9</v>
      </c>
      <c r="H32" s="278"/>
      <c r="I32" s="278">
        <f t="shared" ref="I32:N32" si="45">(I33/B33*B32)/B33*B32</f>
        <v>3.31853709</v>
      </c>
      <c r="J32" s="278">
        <f t="shared" si="45"/>
        <v>3.85714179</v>
      </c>
      <c r="K32" s="278">
        <f t="shared" si="45"/>
        <v>2.168557962</v>
      </c>
      <c r="L32" s="278">
        <f t="shared" si="45"/>
        <v>2.288029867</v>
      </c>
      <c r="M32" s="278">
        <f t="shared" si="45"/>
        <v>1.945201851</v>
      </c>
      <c r="N32" s="278">
        <f t="shared" si="45"/>
        <v>65927808.56</v>
      </c>
      <c r="O32" s="278"/>
      <c r="P32" s="254">
        <f t="shared" si="31"/>
        <v>203168.3168</v>
      </c>
      <c r="Q32" s="254">
        <f t="shared" si="46"/>
        <v>35292.76239</v>
      </c>
      <c r="R32" s="254">
        <f t="shared" si="47"/>
        <v>369526.1935</v>
      </c>
      <c r="S32" s="254">
        <f t="shared" si="34"/>
        <v>-24438.36521</v>
      </c>
      <c r="T32" s="254">
        <f t="shared" si="35"/>
        <v>-105116.1898</v>
      </c>
      <c r="U32" s="272">
        <f t="shared" si="21"/>
        <v>0.4502624543</v>
      </c>
      <c r="V32" s="282"/>
      <c r="W32" s="254">
        <f t="shared" si="22"/>
        <v>-129554.555</v>
      </c>
      <c r="X32" s="257">
        <f t="shared" si="23"/>
        <v>4.420489193</v>
      </c>
      <c r="Y32" s="254">
        <f t="shared" si="24"/>
        <v>496962.9676</v>
      </c>
      <c r="Z32" s="254">
        <f t="shared" si="25"/>
        <v>367408.4126</v>
      </c>
      <c r="AA32" s="259">
        <f t="shared" si="26"/>
        <v>607987.2727</v>
      </c>
      <c r="AB32" s="257">
        <f t="shared" si="27"/>
        <v>0.6079872727</v>
      </c>
      <c r="AC32" s="275">
        <f t="shared" si="28"/>
        <v>478432.7177</v>
      </c>
      <c r="AD32" s="257">
        <f t="shared" si="29"/>
        <v>0.4349388343</v>
      </c>
      <c r="AE32" s="180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2"/>
    </row>
    <row r="33" ht="19.5" customHeight="1">
      <c r="A33" s="276" t="s">
        <v>127</v>
      </c>
      <c r="B33" s="277">
        <v>39.169998</v>
      </c>
      <c r="C33" s="278">
        <v>49.439999</v>
      </c>
      <c r="D33" s="278">
        <v>33.599998</v>
      </c>
      <c r="E33" s="278">
        <v>46.150002</v>
      </c>
      <c r="F33" s="278">
        <v>39.409939</v>
      </c>
      <c r="G33" s="278">
        <v>1.6436822E9</v>
      </c>
      <c r="H33" s="278"/>
      <c r="I33" s="278">
        <f t="shared" ref="I33:N33" si="48">(I34/B34*B33)/B34*B33</f>
        <v>2.307876876</v>
      </c>
      <c r="J33" s="278">
        <f t="shared" si="48"/>
        <v>3.673602312</v>
      </c>
      <c r="K33" s="278">
        <f t="shared" si="48"/>
        <v>1.695439685</v>
      </c>
      <c r="L33" s="278">
        <f t="shared" si="48"/>
        <v>3.179373576</v>
      </c>
      <c r="M33" s="278">
        <f t="shared" si="48"/>
        <v>2.702990183</v>
      </c>
      <c r="N33" s="278">
        <f t="shared" si="48"/>
        <v>59864179.29</v>
      </c>
      <c r="O33" s="278"/>
      <c r="P33" s="254">
        <f t="shared" si="31"/>
        <v>179643.5537</v>
      </c>
      <c r="Q33" s="254">
        <f t="shared" si="46"/>
        <v>27592.87554</v>
      </c>
      <c r="R33" s="254">
        <f t="shared" si="47"/>
        <v>370296.0398</v>
      </c>
      <c r="S33" s="254">
        <f t="shared" si="34"/>
        <v>-26373.52507</v>
      </c>
      <c r="T33" s="254">
        <f t="shared" si="35"/>
        <v>-105554.1739</v>
      </c>
      <c r="U33" s="272">
        <f t="shared" si="21"/>
        <v>0.4066079699</v>
      </c>
      <c r="V33" s="282"/>
      <c r="W33" s="254">
        <f t="shared" si="22"/>
        <v>-131927.699</v>
      </c>
      <c r="X33" s="257">
        <f t="shared" si="23"/>
        <v>4.16849227</v>
      </c>
      <c r="Y33" s="254">
        <f t="shared" si="24"/>
        <v>481234.6857</v>
      </c>
      <c r="Z33" s="254">
        <f t="shared" si="25"/>
        <v>349306.9867</v>
      </c>
      <c r="AA33" s="259">
        <f t="shared" si="26"/>
        <v>577532.469</v>
      </c>
      <c r="AB33" s="257">
        <f t="shared" si="27"/>
        <v>0.577532469</v>
      </c>
      <c r="AC33" s="275">
        <f t="shared" si="28"/>
        <v>445604.77</v>
      </c>
      <c r="AD33" s="257">
        <f t="shared" si="29"/>
        <v>0.4050952454</v>
      </c>
      <c r="AE33" s="180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2"/>
    </row>
    <row r="34" ht="19.5" customHeight="1">
      <c r="A34" s="276" t="s">
        <v>128</v>
      </c>
      <c r="B34" s="277">
        <v>46.200001</v>
      </c>
      <c r="C34" s="278">
        <v>51.950001</v>
      </c>
      <c r="D34" s="278">
        <v>43.349998</v>
      </c>
      <c r="E34" s="278">
        <v>44.73</v>
      </c>
      <c r="F34" s="278">
        <v>38.197327</v>
      </c>
      <c r="G34" s="278">
        <v>1.3946903E9</v>
      </c>
      <c r="H34" s="278"/>
      <c r="I34" s="278">
        <f t="shared" ref="I34:N34" si="49">(I35/B35*B34)/B35*B34</f>
        <v>3.210624437</v>
      </c>
      <c r="J34" s="278">
        <f t="shared" si="49"/>
        <v>4.056078519</v>
      </c>
      <c r="K34" s="278">
        <f t="shared" si="49"/>
        <v>2.822162423</v>
      </c>
      <c r="L34" s="278">
        <f t="shared" si="49"/>
        <v>2.986729617</v>
      </c>
      <c r="M34" s="278">
        <f t="shared" si="49"/>
        <v>2.53921157</v>
      </c>
      <c r="N34" s="278">
        <f t="shared" si="49"/>
        <v>43100954.66</v>
      </c>
      <c r="O34" s="278"/>
      <c r="P34" s="254">
        <f t="shared" si="31"/>
        <v>231772.2665</v>
      </c>
      <c r="Q34" s="254">
        <f t="shared" si="46"/>
        <v>45930.01873</v>
      </c>
      <c r="R34" s="254">
        <f t="shared" si="47"/>
        <v>371067.4898</v>
      </c>
      <c r="S34" s="254">
        <f t="shared" si="34"/>
        <v>-28316.74809</v>
      </c>
      <c r="T34" s="254">
        <f t="shared" si="35"/>
        <v>-105993.983</v>
      </c>
      <c r="U34" s="272">
        <f t="shared" si="21"/>
        <v>0.4988399836</v>
      </c>
      <c r="V34" s="282"/>
      <c r="W34" s="254">
        <f t="shared" si="22"/>
        <v>-134310.7311</v>
      </c>
      <c r="X34" s="257">
        <f t="shared" si="23"/>
        <v>4.488396062</v>
      </c>
      <c r="Y34" s="254">
        <f t="shared" si="24"/>
        <v>518465.3768</v>
      </c>
      <c r="Z34" s="254">
        <f t="shared" si="25"/>
        <v>384154.6458</v>
      </c>
      <c r="AA34" s="259">
        <f t="shared" si="26"/>
        <v>648769.7751</v>
      </c>
      <c r="AB34" s="257">
        <f t="shared" si="27"/>
        <v>0.6487697751</v>
      </c>
      <c r="AC34" s="275">
        <f t="shared" si="28"/>
        <v>514459.044</v>
      </c>
      <c r="AD34" s="257">
        <f t="shared" si="29"/>
        <v>0.46769004</v>
      </c>
      <c r="AE34" s="180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2"/>
    </row>
    <row r="35" ht="19.5" customHeight="1">
      <c r="A35" s="276" t="s">
        <v>129</v>
      </c>
      <c r="B35" s="277">
        <v>45.540001</v>
      </c>
      <c r="C35" s="278">
        <v>49.490002</v>
      </c>
      <c r="D35" s="278">
        <v>41.259998</v>
      </c>
      <c r="E35" s="278">
        <v>45.700001</v>
      </c>
      <c r="F35" s="278">
        <v>39.025661</v>
      </c>
      <c r="G35" s="278">
        <v>1.3630503E9</v>
      </c>
      <c r="H35" s="278"/>
      <c r="I35" s="278">
        <f t="shared" ref="I35:N35" si="50">(I36/B36*B35)/B36*B35</f>
        <v>3.119547542</v>
      </c>
      <c r="J35" s="278">
        <f t="shared" si="50"/>
        <v>3.681036941</v>
      </c>
      <c r="K35" s="278">
        <f t="shared" si="50"/>
        <v>2.556596833</v>
      </c>
      <c r="L35" s="278">
        <f t="shared" si="50"/>
        <v>3.11767278</v>
      </c>
      <c r="M35" s="278">
        <f t="shared" si="50"/>
        <v>2.650534603</v>
      </c>
      <c r="N35" s="278">
        <f t="shared" si="50"/>
        <v>41167556.88</v>
      </c>
      <c r="O35" s="278"/>
      <c r="P35" s="254">
        <f t="shared" si="31"/>
        <v>220598.0091</v>
      </c>
      <c r="Q35" s="254">
        <f t="shared" si="46"/>
        <v>41608.00224</v>
      </c>
      <c r="R35" s="254">
        <f t="shared" si="47"/>
        <v>371840.5471</v>
      </c>
      <c r="S35" s="254">
        <f t="shared" si="34"/>
        <v>-30268.06787</v>
      </c>
      <c r="T35" s="254">
        <f t="shared" si="35"/>
        <v>-106435.6246</v>
      </c>
      <c r="U35" s="272">
        <f t="shared" si="21"/>
        <v>0.4791667261</v>
      </c>
      <c r="V35" s="282"/>
      <c r="W35" s="254">
        <f t="shared" si="22"/>
        <v>-136703.6924</v>
      </c>
      <c r="X35" s="257">
        <f t="shared" si="23"/>
        <v>4.333742166</v>
      </c>
      <c r="Y35" s="254">
        <f t="shared" si="24"/>
        <v>511385.5316</v>
      </c>
      <c r="Z35" s="254">
        <f t="shared" si="25"/>
        <v>374681.8392</v>
      </c>
      <c r="AA35" s="259">
        <f t="shared" si="26"/>
        <v>634046.5585</v>
      </c>
      <c r="AB35" s="257">
        <f t="shared" si="27"/>
        <v>0.6340465585</v>
      </c>
      <c r="AC35" s="275">
        <f t="shared" si="28"/>
        <v>497342.866</v>
      </c>
      <c r="AD35" s="257">
        <f t="shared" si="29"/>
        <v>0.4521298782</v>
      </c>
      <c r="AE35" s="180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2"/>
    </row>
    <row r="36" ht="19.5" customHeight="1">
      <c r="A36" s="276" t="s">
        <v>130</v>
      </c>
      <c r="B36" s="277">
        <v>45.650002</v>
      </c>
      <c r="C36" s="278">
        <v>46.48</v>
      </c>
      <c r="D36" s="278">
        <v>39.310001</v>
      </c>
      <c r="E36" s="278">
        <v>41.759998</v>
      </c>
      <c r="F36" s="278">
        <v>35.661087</v>
      </c>
      <c r="G36" s="278">
        <v>1.1983925E9</v>
      </c>
      <c r="H36" s="278"/>
      <c r="I36" s="278">
        <f t="shared" ref="I36:N36" si="51">(I37/B37*B36)/B37*B36</f>
        <v>3.134636158</v>
      </c>
      <c r="J36" s="278">
        <f t="shared" si="51"/>
        <v>3.246889224</v>
      </c>
      <c r="K36" s="278">
        <f t="shared" si="51"/>
        <v>2.320651635</v>
      </c>
      <c r="L36" s="278">
        <f t="shared" si="51"/>
        <v>2.603269022</v>
      </c>
      <c r="M36" s="278">
        <f t="shared" si="51"/>
        <v>2.213207315</v>
      </c>
      <c r="N36" s="278">
        <f t="shared" si="51"/>
        <v>31822148.17</v>
      </c>
      <c r="O36" s="278"/>
      <c r="P36" s="254">
        <f t="shared" si="31"/>
        <v>210172.2826</v>
      </c>
      <c r="Q36" s="254">
        <f t="shared" si="46"/>
        <v>37768.05055</v>
      </c>
      <c r="R36" s="254">
        <f t="shared" si="47"/>
        <v>372615.2149</v>
      </c>
      <c r="S36" s="254">
        <f t="shared" si="34"/>
        <v>-32227.51816</v>
      </c>
      <c r="T36" s="254">
        <f t="shared" si="35"/>
        <v>-106879.1063</v>
      </c>
      <c r="U36" s="272">
        <f t="shared" si="21"/>
        <v>0.4604074278</v>
      </c>
      <c r="V36" s="282"/>
      <c r="W36" s="254">
        <f t="shared" si="22"/>
        <v>-139106.6245</v>
      </c>
      <c r="X36" s="257">
        <f t="shared" si="23"/>
        <v>4.189502115</v>
      </c>
      <c r="Y36" s="254">
        <f t="shared" si="24"/>
        <v>504831.2041</v>
      </c>
      <c r="Z36" s="254">
        <f t="shared" si="25"/>
        <v>365724.5796</v>
      </c>
      <c r="AA36" s="259">
        <f t="shared" si="26"/>
        <v>620555.548</v>
      </c>
      <c r="AB36" s="257">
        <f t="shared" si="27"/>
        <v>0.620555548</v>
      </c>
      <c r="AC36" s="275">
        <f t="shared" si="28"/>
        <v>481448.9235</v>
      </c>
      <c r="AD36" s="257">
        <f t="shared" si="29"/>
        <v>0.4376808396</v>
      </c>
      <c r="AE36" s="180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2"/>
    </row>
    <row r="37" ht="19.5" customHeight="1">
      <c r="A37" s="276" t="s">
        <v>131</v>
      </c>
      <c r="B37" s="277">
        <v>42.630001</v>
      </c>
      <c r="C37" s="278">
        <v>44.0</v>
      </c>
      <c r="D37" s="278">
        <v>35.75</v>
      </c>
      <c r="E37" s="278">
        <v>36.630001</v>
      </c>
      <c r="F37" s="278">
        <v>31.280291</v>
      </c>
      <c r="G37" s="278">
        <v>1.3134117E9</v>
      </c>
      <c r="H37" s="278"/>
      <c r="I37" s="278">
        <f t="shared" ref="I37:N37" si="52">(I38/B38*B37)/B38*B37</f>
        <v>2.733607911</v>
      </c>
      <c r="J37" s="278">
        <f t="shared" si="52"/>
        <v>2.909648894</v>
      </c>
      <c r="K37" s="278">
        <f t="shared" si="52"/>
        <v>1.919357763</v>
      </c>
      <c r="L37" s="278">
        <f t="shared" si="52"/>
        <v>2.002958602</v>
      </c>
      <c r="M37" s="278">
        <f t="shared" si="52"/>
        <v>1.702842623</v>
      </c>
      <c r="N37" s="278">
        <f t="shared" si="52"/>
        <v>38223732.25</v>
      </c>
      <c r="O37" s="278"/>
      <c r="P37" s="254">
        <f t="shared" si="31"/>
        <v>191138.6139</v>
      </c>
      <c r="Q37" s="254">
        <f t="shared" si="46"/>
        <v>31237.08873</v>
      </c>
      <c r="R37" s="254">
        <f t="shared" si="47"/>
        <v>373391.4966</v>
      </c>
      <c r="S37" s="254">
        <f t="shared" si="34"/>
        <v>-34195.13282</v>
      </c>
      <c r="T37" s="254">
        <f t="shared" si="35"/>
        <v>-107324.4359</v>
      </c>
      <c r="U37" s="272">
        <f t="shared" si="21"/>
        <v>0.4256910949</v>
      </c>
      <c r="V37" s="282"/>
      <c r="W37" s="254">
        <f t="shared" si="22"/>
        <v>-141519.5688</v>
      </c>
      <c r="X37" s="257">
        <f t="shared" si="23"/>
        <v>3.989060421</v>
      </c>
      <c r="Y37" s="254">
        <f t="shared" si="24"/>
        <v>492252.8664</v>
      </c>
      <c r="Z37" s="254">
        <f t="shared" si="25"/>
        <v>350733.2977</v>
      </c>
      <c r="AA37" s="259">
        <f t="shared" si="26"/>
        <v>595767.1992</v>
      </c>
      <c r="AB37" s="257">
        <f t="shared" si="27"/>
        <v>0.5957671992</v>
      </c>
      <c r="AC37" s="275">
        <f t="shared" si="28"/>
        <v>454247.6304</v>
      </c>
      <c r="AD37" s="257">
        <f t="shared" si="29"/>
        <v>0.4129523913</v>
      </c>
      <c r="AE37" s="180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2"/>
    </row>
    <row r="38" ht="19.5" customHeight="1">
      <c r="A38" s="276" t="s">
        <v>132</v>
      </c>
      <c r="B38" s="277">
        <v>36.509998</v>
      </c>
      <c r="C38" s="278">
        <v>37.5</v>
      </c>
      <c r="D38" s="278">
        <v>27.200001</v>
      </c>
      <c r="E38" s="278">
        <v>28.98</v>
      </c>
      <c r="F38" s="278">
        <v>24.747557</v>
      </c>
      <c r="G38" s="278">
        <v>1.3021162E9</v>
      </c>
      <c r="H38" s="278"/>
      <c r="I38" s="278">
        <f t="shared" ref="I38:N38" si="53">(I39/B39*B38)/B39*B38</f>
        <v>2.005068228</v>
      </c>
      <c r="J38" s="278">
        <f t="shared" si="53"/>
        <v>2.11347818</v>
      </c>
      <c r="K38" s="278">
        <f t="shared" si="53"/>
        <v>1.111070665</v>
      </c>
      <c r="L38" s="278">
        <f t="shared" si="53"/>
        <v>1.253703604</v>
      </c>
      <c r="M38" s="278">
        <f t="shared" si="53"/>
        <v>1.06585373</v>
      </c>
      <c r="N38" s="278">
        <f t="shared" si="53"/>
        <v>37569101.88</v>
      </c>
      <c r="O38" s="278"/>
      <c r="P38" s="254">
        <f t="shared" si="31"/>
        <v>145425.7479</v>
      </c>
      <c r="Q38" s="254">
        <f t="shared" si="46"/>
        <v>18082.40945</v>
      </c>
      <c r="R38" s="254">
        <f t="shared" si="47"/>
        <v>374169.3956</v>
      </c>
      <c r="S38" s="254">
        <f t="shared" si="34"/>
        <v>-36170.94587</v>
      </c>
      <c r="T38" s="254">
        <f t="shared" si="35"/>
        <v>-107771.6211</v>
      </c>
      <c r="U38" s="272">
        <f t="shared" si="21"/>
        <v>0.3377313519</v>
      </c>
      <c r="V38" s="282"/>
      <c r="W38" s="254">
        <f t="shared" si="22"/>
        <v>-143942.567</v>
      </c>
      <c r="X38" s="257">
        <f t="shared" si="23"/>
        <v>3.609739318</v>
      </c>
      <c r="Y38" s="254">
        <f t="shared" si="24"/>
        <v>461000.6433</v>
      </c>
      <c r="Z38" s="254">
        <f t="shared" si="25"/>
        <v>317058.0763</v>
      </c>
      <c r="AA38" s="259">
        <f t="shared" si="26"/>
        <v>537677.5529</v>
      </c>
      <c r="AB38" s="257">
        <f t="shared" si="27"/>
        <v>0.5376775529</v>
      </c>
      <c r="AC38" s="275">
        <f t="shared" si="28"/>
        <v>393734.986</v>
      </c>
      <c r="AD38" s="257">
        <f t="shared" si="29"/>
        <v>0.3579408963</v>
      </c>
      <c r="AE38" s="180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2"/>
    </row>
    <row r="39" ht="19.5" customHeight="1">
      <c r="A39" s="276" t="s">
        <v>133</v>
      </c>
      <c r="B39" s="277">
        <v>28.85</v>
      </c>
      <c r="C39" s="278">
        <v>37.060001</v>
      </c>
      <c r="D39" s="278">
        <v>27.85</v>
      </c>
      <c r="E39" s="278">
        <v>33.900002</v>
      </c>
      <c r="F39" s="278">
        <v>28.949011</v>
      </c>
      <c r="G39" s="278">
        <v>2.1601468E9</v>
      </c>
      <c r="H39" s="278"/>
      <c r="I39" s="278">
        <f t="shared" ref="I39:N39" si="54">(I40/B40*B39)/B40*B39</f>
        <v>1.251979368</v>
      </c>
      <c r="J39" s="278">
        <f t="shared" si="54"/>
        <v>2.064172969</v>
      </c>
      <c r="K39" s="278">
        <f t="shared" si="54"/>
        <v>1.16480772</v>
      </c>
      <c r="L39" s="278">
        <f t="shared" si="54"/>
        <v>1.715527008</v>
      </c>
      <c r="M39" s="278">
        <f t="shared" si="54"/>
        <v>1.458479757</v>
      </c>
      <c r="N39" s="278">
        <f t="shared" si="54"/>
        <v>103394600.9</v>
      </c>
      <c r="O39" s="278"/>
      <c r="P39" s="254">
        <f t="shared" si="31"/>
        <v>148900.9901</v>
      </c>
      <c r="Q39" s="254">
        <f t="shared" si="46"/>
        <v>18956.96717</v>
      </c>
      <c r="R39" s="254">
        <f t="shared" si="47"/>
        <v>374948.9151</v>
      </c>
      <c r="S39" s="254">
        <f t="shared" si="34"/>
        <v>-38154.99148</v>
      </c>
      <c r="T39" s="254">
        <f t="shared" si="35"/>
        <v>-108220.6695</v>
      </c>
      <c r="U39" s="272">
        <f t="shared" si="21"/>
        <v>0.3441646264</v>
      </c>
      <c r="V39" s="282"/>
      <c r="W39" s="254">
        <f t="shared" si="22"/>
        <v>-146375.661</v>
      </c>
      <c r="X39" s="257">
        <f t="shared" si="23"/>
        <v>3.578804712</v>
      </c>
      <c r="Y39" s="254">
        <f t="shared" si="24"/>
        <v>464181.6516</v>
      </c>
      <c r="Z39" s="254">
        <f t="shared" si="25"/>
        <v>317805.9906</v>
      </c>
      <c r="AA39" s="259">
        <f t="shared" si="26"/>
        <v>542806.8724</v>
      </c>
      <c r="AB39" s="257">
        <f t="shared" si="27"/>
        <v>0.5428068724</v>
      </c>
      <c r="AC39" s="275">
        <f t="shared" si="28"/>
        <v>396431.2114</v>
      </c>
      <c r="AD39" s="257">
        <f t="shared" si="29"/>
        <v>0.3603920104</v>
      </c>
      <c r="AE39" s="180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2"/>
    </row>
    <row r="40" ht="19.5" customHeight="1">
      <c r="A40" s="276" t="s">
        <v>134</v>
      </c>
      <c r="B40" s="277">
        <v>34.439999</v>
      </c>
      <c r="C40" s="278">
        <v>40.970001</v>
      </c>
      <c r="D40" s="278">
        <v>33.779999</v>
      </c>
      <c r="E40" s="278">
        <v>39.650002</v>
      </c>
      <c r="F40" s="278">
        <v>33.859234</v>
      </c>
      <c r="G40" s="278">
        <v>1.7210984E9</v>
      </c>
      <c r="H40" s="278"/>
      <c r="I40" s="278">
        <f t="shared" ref="I40:N40" si="55">(I41/B41*B40)/B41*B40</f>
        <v>1.784151779</v>
      </c>
      <c r="J40" s="278">
        <f t="shared" si="55"/>
        <v>2.522709149</v>
      </c>
      <c r="K40" s="278">
        <f t="shared" si="55"/>
        <v>1.71365387</v>
      </c>
      <c r="L40" s="278">
        <f t="shared" si="55"/>
        <v>2.346845714</v>
      </c>
      <c r="M40" s="278">
        <f t="shared" si="55"/>
        <v>1.995203512</v>
      </c>
      <c r="N40" s="278">
        <f t="shared" si="55"/>
        <v>65636094.34</v>
      </c>
      <c r="O40" s="278"/>
      <c r="P40" s="254">
        <f t="shared" si="31"/>
        <v>180605.9352</v>
      </c>
      <c r="Q40" s="254">
        <f t="shared" si="46"/>
        <v>27889.30705</v>
      </c>
      <c r="R40" s="254">
        <f t="shared" si="47"/>
        <v>375730.0587</v>
      </c>
      <c r="S40" s="254">
        <f t="shared" si="34"/>
        <v>-40147.30394</v>
      </c>
      <c r="T40" s="254">
        <f t="shared" si="35"/>
        <v>-108671.589</v>
      </c>
      <c r="U40" s="272">
        <f t="shared" si="21"/>
        <v>0.4046119689</v>
      </c>
      <c r="V40" s="282"/>
      <c r="W40" s="254">
        <f t="shared" si="22"/>
        <v>-148818.8929</v>
      </c>
      <c r="X40" s="257">
        <f t="shared" si="23"/>
        <v>3.738342512</v>
      </c>
      <c r="Y40" s="254">
        <f t="shared" si="24"/>
        <v>487125.011</v>
      </c>
      <c r="Z40" s="254">
        <f t="shared" si="25"/>
        <v>338306.1181</v>
      </c>
      <c r="AA40" s="259">
        <f t="shared" si="26"/>
        <v>584225.301</v>
      </c>
      <c r="AB40" s="257">
        <f t="shared" si="27"/>
        <v>0.584225301</v>
      </c>
      <c r="AC40" s="275">
        <f t="shared" si="28"/>
        <v>435406.4081</v>
      </c>
      <c r="AD40" s="257">
        <f t="shared" si="29"/>
        <v>0.3958240074</v>
      </c>
      <c r="AE40" s="180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2"/>
    </row>
    <row r="41" ht="19.5" customHeight="1">
      <c r="A41" s="279" t="s">
        <v>135</v>
      </c>
      <c r="B41" s="280">
        <v>39.290001</v>
      </c>
      <c r="C41" s="281">
        <v>43.240002</v>
      </c>
      <c r="D41" s="281">
        <v>38.439999</v>
      </c>
      <c r="E41" s="281">
        <v>38.91</v>
      </c>
      <c r="F41" s="281">
        <v>33.227325</v>
      </c>
      <c r="G41" s="281">
        <v>1.2777654E9</v>
      </c>
      <c r="H41" s="281"/>
      <c r="I41" s="281">
        <f t="shared" ref="I41:N41" si="56">(I42/B42*B41)/B42*B41</f>
        <v>2.322039572</v>
      </c>
      <c r="J41" s="281">
        <f t="shared" si="56"/>
        <v>2.810002096</v>
      </c>
      <c r="K41" s="281">
        <f t="shared" si="56"/>
        <v>2.219067826</v>
      </c>
      <c r="L41" s="281">
        <f t="shared" si="56"/>
        <v>2.260063147</v>
      </c>
      <c r="M41" s="281">
        <f t="shared" si="56"/>
        <v>1.921426171</v>
      </c>
      <c r="N41" s="281">
        <f t="shared" si="56"/>
        <v>36177085.53</v>
      </c>
      <c r="O41" s="281"/>
      <c r="P41" s="254">
        <f t="shared" si="31"/>
        <v>205520.7867</v>
      </c>
      <c r="Q41" s="254">
        <f t="shared" si="46"/>
        <v>36114.79836</v>
      </c>
      <c r="R41" s="254">
        <f t="shared" si="47"/>
        <v>376512.8297</v>
      </c>
      <c r="S41" s="254">
        <f t="shared" si="34"/>
        <v>-42147.91771</v>
      </c>
      <c r="T41" s="254">
        <f t="shared" si="35"/>
        <v>-109124.3873</v>
      </c>
      <c r="U41" s="272">
        <f t="shared" si="21"/>
        <v>0.4493263702</v>
      </c>
      <c r="V41" s="257">
        <f>(E41-B30)/B30</f>
        <v>-0.3355816435</v>
      </c>
      <c r="W41" s="254">
        <f t="shared" si="22"/>
        <v>-151272.305</v>
      </c>
      <c r="X41" s="257">
        <f t="shared" si="23"/>
        <v>3.847588734</v>
      </c>
      <c r="Y41" s="254">
        <f t="shared" si="24"/>
        <v>505316.8672</v>
      </c>
      <c r="Z41" s="254">
        <f t="shared" si="25"/>
        <v>354044.5622</v>
      </c>
      <c r="AA41" s="259">
        <f t="shared" si="26"/>
        <v>618148.4148</v>
      </c>
      <c r="AB41" s="257">
        <f t="shared" si="27"/>
        <v>0.6181484148</v>
      </c>
      <c r="AC41" s="275">
        <f t="shared" si="28"/>
        <v>466876.1098</v>
      </c>
      <c r="AD41" s="257">
        <f t="shared" si="29"/>
        <v>0.4244328271</v>
      </c>
      <c r="AE41" s="180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2"/>
    </row>
    <row r="42" ht="19.5" customHeight="1">
      <c r="A42" s="276" t="s">
        <v>136</v>
      </c>
      <c r="B42" s="277">
        <v>39.57</v>
      </c>
      <c r="C42" s="278">
        <v>42.599998</v>
      </c>
      <c r="D42" s="278">
        <v>36.849998</v>
      </c>
      <c r="E42" s="278">
        <v>38.509998</v>
      </c>
      <c r="F42" s="278">
        <v>32.885727</v>
      </c>
      <c r="G42" s="278">
        <v>1.5794246E9</v>
      </c>
      <c r="H42" s="278"/>
      <c r="I42" s="278">
        <f t="shared" ref="I42:N42" si="57">(I43/B43*B42)/B43*B42</f>
        <v>2.35525339</v>
      </c>
      <c r="J42" s="278">
        <f t="shared" si="57"/>
        <v>2.727434882</v>
      </c>
      <c r="K42" s="278">
        <f t="shared" si="57"/>
        <v>2.039289009</v>
      </c>
      <c r="L42" s="278">
        <f t="shared" si="57"/>
        <v>2.213834261</v>
      </c>
      <c r="M42" s="278">
        <f t="shared" si="57"/>
        <v>1.882122287</v>
      </c>
      <c r="N42" s="278">
        <f t="shared" si="57"/>
        <v>55275047.54</v>
      </c>
      <c r="O42" s="278"/>
      <c r="P42" s="254">
        <f t="shared" si="31"/>
        <v>197019.7913</v>
      </c>
      <c r="Q42" s="254">
        <f>(Q41+$S$3)*K42/K41</f>
        <v>51568.63174</v>
      </c>
      <c r="R42" s="254">
        <f>R41*(1+($S$5)/2/12)-$S$3</f>
        <v>357297.2314</v>
      </c>
      <c r="S42" s="254">
        <f t="shared" si="34"/>
        <v>-44156.86736</v>
      </c>
      <c r="T42" s="254">
        <f t="shared" si="35"/>
        <v>-109579.0722</v>
      </c>
      <c r="U42" s="272">
        <f t="shared" si="21"/>
        <v>0.4954021482</v>
      </c>
      <c r="V42" s="282"/>
      <c r="W42" s="254">
        <f t="shared" si="22"/>
        <v>-153735.9396</v>
      </c>
      <c r="X42" s="257">
        <f t="shared" si="23"/>
        <v>3.605643705</v>
      </c>
      <c r="Y42" s="254">
        <f t="shared" si="24"/>
        <v>480919.196</v>
      </c>
      <c r="Z42" s="254">
        <f t="shared" si="25"/>
        <v>327183.2565</v>
      </c>
      <c r="AA42" s="259">
        <f t="shared" si="26"/>
        <v>605885.6544</v>
      </c>
      <c r="AB42" s="257">
        <f t="shared" si="27"/>
        <v>0.6058856544</v>
      </c>
      <c r="AC42" s="275">
        <f t="shared" si="28"/>
        <v>452149.7148</v>
      </c>
      <c r="AD42" s="257">
        <f t="shared" si="29"/>
        <v>0.4110451953</v>
      </c>
      <c r="AE42" s="180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2"/>
    </row>
    <row r="43" ht="19.5" customHeight="1">
      <c r="A43" s="276" t="s">
        <v>137</v>
      </c>
      <c r="B43" s="277">
        <v>38.400002</v>
      </c>
      <c r="C43" s="278">
        <v>38.880001</v>
      </c>
      <c r="D43" s="278">
        <v>33.09</v>
      </c>
      <c r="E43" s="278">
        <v>33.779999</v>
      </c>
      <c r="F43" s="278">
        <v>28.846529</v>
      </c>
      <c r="G43" s="278">
        <v>1.597517E9</v>
      </c>
      <c r="H43" s="278"/>
      <c r="I43" s="278">
        <f t="shared" ref="I43:N43" si="58">(I44/B44*B43)/B44*B43</f>
        <v>2.218033141</v>
      </c>
      <c r="J43" s="278">
        <f t="shared" si="58"/>
        <v>2.271892448</v>
      </c>
      <c r="K43" s="278">
        <f t="shared" si="58"/>
        <v>1.644361787</v>
      </c>
      <c r="L43" s="278">
        <f t="shared" si="58"/>
        <v>1.703402879</v>
      </c>
      <c r="M43" s="278">
        <f t="shared" si="58"/>
        <v>1.448171746</v>
      </c>
      <c r="N43" s="278">
        <f t="shared" si="58"/>
        <v>56548658.37</v>
      </c>
      <c r="O43" s="278"/>
      <c r="P43" s="254">
        <f t="shared" si="31"/>
        <v>176916.8317</v>
      </c>
      <c r="Q43" s="254">
        <f t="shared" ref="Q43:Q53" si="60">Q42*K43/K42</f>
        <v>41581.88812</v>
      </c>
      <c r="R43" s="254">
        <f t="shared" ref="R43:R53" si="61">R42*(1+$S$5/2/12)</f>
        <v>358041.6006</v>
      </c>
      <c r="S43" s="254">
        <f t="shared" si="34"/>
        <v>-46174.18765</v>
      </c>
      <c r="T43" s="254">
        <f t="shared" si="35"/>
        <v>-110035.6517</v>
      </c>
      <c r="U43" s="272">
        <f t="shared" si="21"/>
        <v>0.4511056707</v>
      </c>
      <c r="V43" s="282"/>
      <c r="W43" s="254">
        <f t="shared" si="22"/>
        <v>-156209.8393</v>
      </c>
      <c r="X43" s="257">
        <f t="shared" si="23"/>
        <v>3.42461419</v>
      </c>
      <c r="Y43" s="254">
        <f t="shared" si="24"/>
        <v>467561.7188</v>
      </c>
      <c r="Z43" s="254">
        <f t="shared" si="25"/>
        <v>311351.8795</v>
      </c>
      <c r="AA43" s="259">
        <f t="shared" si="26"/>
        <v>576540.3204</v>
      </c>
      <c r="AB43" s="257">
        <f t="shared" si="27"/>
        <v>0.5765403204</v>
      </c>
      <c r="AC43" s="275">
        <f t="shared" si="28"/>
        <v>420330.4811</v>
      </c>
      <c r="AD43" s="257">
        <f t="shared" si="29"/>
        <v>0.3821186192</v>
      </c>
      <c r="AE43" s="180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2"/>
    </row>
    <row r="44" ht="19.5" customHeight="1">
      <c r="A44" s="276" t="s">
        <v>138</v>
      </c>
      <c r="B44" s="277">
        <v>34.150002</v>
      </c>
      <c r="C44" s="278">
        <v>39.189999</v>
      </c>
      <c r="D44" s="278">
        <v>34.09</v>
      </c>
      <c r="E44" s="278">
        <v>36.060001</v>
      </c>
      <c r="F44" s="278">
        <v>30.793545</v>
      </c>
      <c r="G44" s="278">
        <v>1.5516643E9</v>
      </c>
      <c r="H44" s="278"/>
      <c r="I44" s="278">
        <f t="shared" ref="I44:N44" si="59">(I45/B45*B44)/B45*B44</f>
        <v>1.754231899</v>
      </c>
      <c r="J44" s="278">
        <f t="shared" si="59"/>
        <v>2.30826538</v>
      </c>
      <c r="K44" s="278">
        <f t="shared" si="59"/>
        <v>1.745250792</v>
      </c>
      <c r="L44" s="278">
        <f t="shared" si="59"/>
        <v>1.94110747</v>
      </c>
      <c r="M44" s="278">
        <f t="shared" si="59"/>
        <v>1.650259798</v>
      </c>
      <c r="N44" s="278">
        <f t="shared" si="59"/>
        <v>53349071.49</v>
      </c>
      <c r="O44" s="278"/>
      <c r="P44" s="254">
        <f t="shared" si="31"/>
        <v>182263.3663</v>
      </c>
      <c r="Q44" s="254">
        <f t="shared" si="60"/>
        <v>44133.12434</v>
      </c>
      <c r="R44" s="254">
        <f t="shared" si="61"/>
        <v>358787.5206</v>
      </c>
      <c r="S44" s="254">
        <f t="shared" si="34"/>
        <v>-48199.91343</v>
      </c>
      <c r="T44" s="254">
        <f t="shared" si="35"/>
        <v>-110494.1336</v>
      </c>
      <c r="U44" s="272">
        <f t="shared" si="21"/>
        <v>0.4622983707</v>
      </c>
      <c r="V44" s="282"/>
      <c r="W44" s="254">
        <f t="shared" si="22"/>
        <v>-158694.047</v>
      </c>
      <c r="X44" s="257">
        <f t="shared" si="23"/>
        <v>3.409396239</v>
      </c>
      <c r="Y44" s="254">
        <f t="shared" si="24"/>
        <v>472020.3762</v>
      </c>
      <c r="Z44" s="254">
        <f t="shared" si="25"/>
        <v>313326.3293</v>
      </c>
      <c r="AA44" s="259">
        <f t="shared" si="26"/>
        <v>585184.0113</v>
      </c>
      <c r="AB44" s="257">
        <f t="shared" si="27"/>
        <v>0.5851840113</v>
      </c>
      <c r="AC44" s="275">
        <f t="shared" si="28"/>
        <v>426489.9643</v>
      </c>
      <c r="AD44" s="257">
        <f t="shared" si="29"/>
        <v>0.3877181494</v>
      </c>
      <c r="AE44" s="180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2"/>
    </row>
    <row r="45" ht="19.5" customHeight="1">
      <c r="A45" s="276" t="s">
        <v>139</v>
      </c>
      <c r="B45" s="277">
        <v>35.799999</v>
      </c>
      <c r="C45" s="278">
        <v>36.900002</v>
      </c>
      <c r="D45" s="278">
        <v>30.559999</v>
      </c>
      <c r="E45" s="278">
        <v>31.73</v>
      </c>
      <c r="F45" s="278">
        <v>27.095928</v>
      </c>
      <c r="G45" s="278">
        <v>1.7583156E9</v>
      </c>
      <c r="H45" s="278"/>
      <c r="I45" s="278">
        <f t="shared" ref="I45:N45" si="62">(I46/B46*B45)/B46*B45</f>
        <v>1.92784257</v>
      </c>
      <c r="J45" s="278">
        <f t="shared" si="62"/>
        <v>2.046388151</v>
      </c>
      <c r="K45" s="278">
        <f t="shared" si="62"/>
        <v>1.402524682</v>
      </c>
      <c r="L45" s="278">
        <f t="shared" si="62"/>
        <v>1.502928279</v>
      </c>
      <c r="M45" s="278">
        <f t="shared" si="62"/>
        <v>1.277735621</v>
      </c>
      <c r="N45" s="278">
        <f t="shared" si="62"/>
        <v>68505428.52</v>
      </c>
      <c r="O45" s="278"/>
      <c r="P45" s="254">
        <f t="shared" si="31"/>
        <v>163390.0937</v>
      </c>
      <c r="Q45" s="254">
        <f t="shared" si="60"/>
        <v>35466.41918</v>
      </c>
      <c r="R45" s="254">
        <f t="shared" si="61"/>
        <v>359534.9946</v>
      </c>
      <c r="S45" s="254">
        <f t="shared" si="34"/>
        <v>-50234.07973</v>
      </c>
      <c r="T45" s="254">
        <f t="shared" si="35"/>
        <v>-110954.5258</v>
      </c>
      <c r="U45" s="272">
        <f t="shared" si="21"/>
        <v>0.4196391401</v>
      </c>
      <c r="V45" s="282"/>
      <c r="W45" s="254">
        <f t="shared" si="22"/>
        <v>-161188.6055</v>
      </c>
      <c r="X45" s="257">
        <f t="shared" si="23"/>
        <v>3.244181477</v>
      </c>
      <c r="Y45" s="254">
        <f t="shared" si="24"/>
        <v>459526.6604</v>
      </c>
      <c r="Z45" s="254">
        <f t="shared" si="25"/>
        <v>298338.0549</v>
      </c>
      <c r="AA45" s="259">
        <f t="shared" si="26"/>
        <v>558391.5075</v>
      </c>
      <c r="AB45" s="257">
        <f t="shared" si="27"/>
        <v>0.5583915075</v>
      </c>
      <c r="AC45" s="275">
        <f t="shared" si="28"/>
        <v>397202.902</v>
      </c>
      <c r="AD45" s="257">
        <f t="shared" si="29"/>
        <v>0.3610935472</v>
      </c>
      <c r="AE45" s="180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2"/>
    </row>
    <row r="46" ht="19.5" customHeight="1">
      <c r="A46" s="276" t="s">
        <v>140</v>
      </c>
      <c r="B46" s="277">
        <v>31.67</v>
      </c>
      <c r="C46" s="278">
        <v>33.630001</v>
      </c>
      <c r="D46" s="278">
        <v>28.42</v>
      </c>
      <c r="E46" s="278">
        <v>30.040001</v>
      </c>
      <c r="F46" s="278">
        <v>25.652744</v>
      </c>
      <c r="G46" s="278">
        <v>2.0957427E9</v>
      </c>
      <c r="H46" s="278"/>
      <c r="I46" s="278">
        <f t="shared" ref="I46:N46" si="63">(I47/B47*B46)/B47*B46</f>
        <v>1.508695739</v>
      </c>
      <c r="J46" s="278">
        <f t="shared" si="63"/>
        <v>1.699765435</v>
      </c>
      <c r="K46" s="278">
        <f t="shared" si="63"/>
        <v>1.212975387</v>
      </c>
      <c r="L46" s="278">
        <f t="shared" si="63"/>
        <v>1.347094298</v>
      </c>
      <c r="M46" s="278">
        <f t="shared" si="63"/>
        <v>1.145250783</v>
      </c>
      <c r="N46" s="278">
        <f t="shared" si="63"/>
        <v>97321154.67</v>
      </c>
      <c r="O46" s="278"/>
      <c r="P46" s="254">
        <f t="shared" si="31"/>
        <v>151948.5149</v>
      </c>
      <c r="Q46" s="254">
        <f t="shared" si="60"/>
        <v>30673.18108</v>
      </c>
      <c r="R46" s="254">
        <f t="shared" si="61"/>
        <v>360284.0259</v>
      </c>
      <c r="S46" s="254">
        <f t="shared" si="34"/>
        <v>-52276.72173</v>
      </c>
      <c r="T46" s="254">
        <f t="shared" si="35"/>
        <v>-111416.8363</v>
      </c>
      <c r="U46" s="272">
        <f t="shared" si="21"/>
        <v>0.392876458</v>
      </c>
      <c r="V46" s="282"/>
      <c r="W46" s="254">
        <f t="shared" si="22"/>
        <v>-163693.558</v>
      </c>
      <c r="X46" s="257">
        <f t="shared" si="23"/>
        <v>3.129216243</v>
      </c>
      <c r="Y46" s="254">
        <f t="shared" si="24"/>
        <v>452236.6252</v>
      </c>
      <c r="Z46" s="254">
        <f t="shared" si="25"/>
        <v>288543.0672</v>
      </c>
      <c r="AA46" s="259">
        <f t="shared" si="26"/>
        <v>542905.7218</v>
      </c>
      <c r="AB46" s="257">
        <f t="shared" si="27"/>
        <v>0.5429057218</v>
      </c>
      <c r="AC46" s="275">
        <f t="shared" si="28"/>
        <v>379212.1638</v>
      </c>
      <c r="AD46" s="257">
        <f t="shared" si="29"/>
        <v>0.3447383307</v>
      </c>
      <c r="AE46" s="180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2"/>
    </row>
    <row r="47" ht="19.5" customHeight="1">
      <c r="A47" s="276" t="s">
        <v>141</v>
      </c>
      <c r="B47" s="277">
        <v>30.0</v>
      </c>
      <c r="C47" s="278">
        <v>30.25</v>
      </c>
      <c r="D47" s="278">
        <v>24.389999</v>
      </c>
      <c r="E47" s="278">
        <v>26.1</v>
      </c>
      <c r="F47" s="278">
        <v>22.288183</v>
      </c>
      <c r="G47" s="278">
        <v>2.2629351E9</v>
      </c>
      <c r="H47" s="278"/>
      <c r="I47" s="278">
        <f t="shared" ref="I47:N47" si="64">(I48/B48*B47)/B48*B47</f>
        <v>1.353779853</v>
      </c>
      <c r="J47" s="278">
        <f t="shared" si="64"/>
        <v>1.375263735</v>
      </c>
      <c r="K47" s="278">
        <f t="shared" si="64"/>
        <v>0.893361858</v>
      </c>
      <c r="L47" s="278">
        <f t="shared" si="64"/>
        <v>1.016902059</v>
      </c>
      <c r="M47" s="278">
        <f t="shared" si="64"/>
        <v>0.8645343885</v>
      </c>
      <c r="N47" s="278">
        <f t="shared" si="64"/>
        <v>113468555.5</v>
      </c>
      <c r="O47" s="278"/>
      <c r="P47" s="254">
        <f t="shared" si="31"/>
        <v>130401.9749</v>
      </c>
      <c r="Q47" s="254">
        <f t="shared" si="60"/>
        <v>22590.93658</v>
      </c>
      <c r="R47" s="254">
        <f t="shared" si="61"/>
        <v>361034.6176</v>
      </c>
      <c r="S47" s="254">
        <f t="shared" si="34"/>
        <v>-54327.87474</v>
      </c>
      <c r="T47" s="254">
        <f t="shared" si="35"/>
        <v>-111881.0731</v>
      </c>
      <c r="U47" s="272">
        <f t="shared" si="21"/>
        <v>0.3415845224</v>
      </c>
      <c r="V47" s="282"/>
      <c r="W47" s="254">
        <f t="shared" si="22"/>
        <v>-166208.9479</v>
      </c>
      <c r="X47" s="257">
        <f t="shared" si="23"/>
        <v>2.956739687</v>
      </c>
      <c r="Y47" s="254">
        <f t="shared" si="24"/>
        <v>437874.6153</v>
      </c>
      <c r="Z47" s="254">
        <f t="shared" si="25"/>
        <v>271665.6674</v>
      </c>
      <c r="AA47" s="259">
        <f t="shared" si="26"/>
        <v>514027.529</v>
      </c>
      <c r="AB47" s="257">
        <f t="shared" si="27"/>
        <v>0.514027529</v>
      </c>
      <c r="AC47" s="275">
        <f t="shared" si="28"/>
        <v>347818.5812</v>
      </c>
      <c r="AD47" s="257">
        <f t="shared" si="29"/>
        <v>0.3161987101</v>
      </c>
      <c r="AE47" s="180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2"/>
    </row>
    <row r="48" ht="19.5" customHeight="1">
      <c r="A48" s="276" t="s">
        <v>142</v>
      </c>
      <c r="B48" s="277">
        <v>25.969999</v>
      </c>
      <c r="C48" s="278">
        <v>26.549999</v>
      </c>
      <c r="D48" s="278">
        <v>21.639999</v>
      </c>
      <c r="E48" s="278">
        <v>23.85</v>
      </c>
      <c r="F48" s="278">
        <v>20.366776</v>
      </c>
      <c r="G48" s="278">
        <v>2.6680491E9</v>
      </c>
      <c r="H48" s="278"/>
      <c r="I48" s="278">
        <f t="shared" ref="I48:N48" si="65">(I49/B49*B48)/B49*B48</f>
        <v>1.014493813</v>
      </c>
      <c r="J48" s="278">
        <f t="shared" si="65"/>
        <v>1.059410447</v>
      </c>
      <c r="K48" s="278">
        <f t="shared" si="65"/>
        <v>0.7032638828</v>
      </c>
      <c r="L48" s="278">
        <f t="shared" si="65"/>
        <v>0.8491313569</v>
      </c>
      <c r="M48" s="278">
        <f t="shared" si="65"/>
        <v>0.7219007896</v>
      </c>
      <c r="N48" s="278">
        <f t="shared" si="65"/>
        <v>157731692.7</v>
      </c>
      <c r="O48" s="278"/>
      <c r="P48" s="254">
        <f t="shared" si="31"/>
        <v>115699.0046</v>
      </c>
      <c r="Q48" s="254">
        <f t="shared" si="60"/>
        <v>17783.82369</v>
      </c>
      <c r="R48" s="254">
        <f t="shared" si="61"/>
        <v>361786.773</v>
      </c>
      <c r="S48" s="254">
        <f t="shared" si="34"/>
        <v>-56387.57422</v>
      </c>
      <c r="T48" s="254">
        <f t="shared" si="35"/>
        <v>-112347.2443</v>
      </c>
      <c r="U48" s="272">
        <f t="shared" si="21"/>
        <v>0.3054228476</v>
      </c>
      <c r="V48" s="282"/>
      <c r="W48" s="254">
        <f t="shared" si="22"/>
        <v>-168734.8185</v>
      </c>
      <c r="X48" s="257">
        <f t="shared" si="23"/>
        <v>2.82979993</v>
      </c>
      <c r="Y48" s="254">
        <f t="shared" si="24"/>
        <v>428304.6053</v>
      </c>
      <c r="Z48" s="254">
        <f t="shared" si="25"/>
        <v>259569.7868</v>
      </c>
      <c r="AA48" s="259">
        <f t="shared" si="26"/>
        <v>495269.6013</v>
      </c>
      <c r="AB48" s="257">
        <f t="shared" si="27"/>
        <v>0.4952696013</v>
      </c>
      <c r="AC48" s="275">
        <f t="shared" si="28"/>
        <v>326534.7828</v>
      </c>
      <c r="AD48" s="257">
        <f t="shared" si="29"/>
        <v>0.2968498025</v>
      </c>
      <c r="AE48" s="180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2"/>
    </row>
    <row r="49" ht="19.5" customHeight="1">
      <c r="A49" s="276" t="s">
        <v>143</v>
      </c>
      <c r="B49" s="277">
        <v>23.74</v>
      </c>
      <c r="C49" s="278">
        <v>26.209999</v>
      </c>
      <c r="D49" s="278">
        <v>21.299999</v>
      </c>
      <c r="E49" s="278">
        <v>23.49</v>
      </c>
      <c r="F49" s="278">
        <v>20.059364</v>
      </c>
      <c r="G49" s="278">
        <v>2.0438102E9</v>
      </c>
      <c r="H49" s="278"/>
      <c r="I49" s="278">
        <f t="shared" ref="I49:N49" si="66">(I50/B50*B49)/B50*B49</f>
        <v>0.8477483756</v>
      </c>
      <c r="J49" s="278">
        <f t="shared" si="66"/>
        <v>1.032450507</v>
      </c>
      <c r="K49" s="278">
        <f t="shared" si="66"/>
        <v>0.6813386215</v>
      </c>
      <c r="L49" s="278">
        <f t="shared" si="66"/>
        <v>0.823690668</v>
      </c>
      <c r="M49" s="278">
        <f t="shared" si="66"/>
        <v>0.7002728058</v>
      </c>
      <c r="N49" s="278">
        <f t="shared" si="66"/>
        <v>92557678.51</v>
      </c>
      <c r="O49" s="278"/>
      <c r="P49" s="254">
        <f t="shared" si="31"/>
        <v>113881.1828</v>
      </c>
      <c r="Q49" s="254">
        <f t="shared" si="60"/>
        <v>17229.38745</v>
      </c>
      <c r="R49" s="254">
        <f t="shared" si="61"/>
        <v>362540.4955</v>
      </c>
      <c r="S49" s="254">
        <f t="shared" si="34"/>
        <v>-58455.85578</v>
      </c>
      <c r="T49" s="254">
        <f t="shared" si="35"/>
        <v>-112815.3578</v>
      </c>
      <c r="U49" s="272">
        <f t="shared" si="21"/>
        <v>0.3004955686</v>
      </c>
      <c r="V49" s="282"/>
      <c r="W49" s="254">
        <f t="shared" si="22"/>
        <v>-171271.2136</v>
      </c>
      <c r="X49" s="257">
        <f t="shared" si="23"/>
        <v>2.781679819</v>
      </c>
      <c r="Y49" s="254">
        <f t="shared" si="24"/>
        <v>427755.7036</v>
      </c>
      <c r="Z49" s="254">
        <f t="shared" si="25"/>
        <v>256484.4901</v>
      </c>
      <c r="AA49" s="259">
        <f t="shared" si="26"/>
        <v>493651.0657</v>
      </c>
      <c r="AB49" s="257">
        <f t="shared" si="27"/>
        <v>0.4936510657</v>
      </c>
      <c r="AC49" s="275">
        <f t="shared" si="28"/>
        <v>322379.8521</v>
      </c>
      <c r="AD49" s="257">
        <f t="shared" si="29"/>
        <v>0.2930725929</v>
      </c>
      <c r="AE49" s="180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2"/>
    </row>
    <row r="50" ht="19.5" customHeight="1">
      <c r="A50" s="276" t="s">
        <v>144</v>
      </c>
      <c r="B50" s="277">
        <v>23.059999</v>
      </c>
      <c r="C50" s="278">
        <v>24.35</v>
      </c>
      <c r="D50" s="278">
        <v>20.49</v>
      </c>
      <c r="E50" s="278">
        <v>20.719999</v>
      </c>
      <c r="F50" s="278">
        <v>17.693911</v>
      </c>
      <c r="G50" s="278">
        <v>1.6690474E9</v>
      </c>
      <c r="H50" s="278"/>
      <c r="I50" s="278">
        <f t="shared" ref="I50:N50" si="67">(I51/B51*B50)/B51*B50</f>
        <v>0.7998786506</v>
      </c>
      <c r="J50" s="278">
        <f t="shared" si="67"/>
        <v>0.8911137895</v>
      </c>
      <c r="K50" s="278">
        <f t="shared" si="67"/>
        <v>0.6305038723</v>
      </c>
      <c r="L50" s="278">
        <f t="shared" si="67"/>
        <v>0.6408812597</v>
      </c>
      <c r="M50" s="278">
        <f t="shared" si="67"/>
        <v>0.5448545976</v>
      </c>
      <c r="N50" s="278">
        <f t="shared" si="67"/>
        <v>61726076.1</v>
      </c>
      <c r="O50" s="278"/>
      <c r="P50" s="254">
        <f t="shared" si="31"/>
        <v>109550.495</v>
      </c>
      <c r="Q50" s="254">
        <f t="shared" si="60"/>
        <v>15943.90096</v>
      </c>
      <c r="R50" s="254">
        <f t="shared" si="61"/>
        <v>363295.7882</v>
      </c>
      <c r="S50" s="254">
        <f t="shared" si="34"/>
        <v>-60532.75518</v>
      </c>
      <c r="T50" s="254">
        <f t="shared" si="35"/>
        <v>-113285.4218</v>
      </c>
      <c r="U50" s="272">
        <f t="shared" si="21"/>
        <v>0.2893640289</v>
      </c>
      <c r="V50" s="282"/>
      <c r="W50" s="254">
        <f t="shared" si="22"/>
        <v>-173818.1769</v>
      </c>
      <c r="X50" s="257">
        <f t="shared" si="23"/>
        <v>2.720350032</v>
      </c>
      <c r="Y50" s="254">
        <f t="shared" si="24"/>
        <v>425449.3032</v>
      </c>
      <c r="Z50" s="254">
        <f t="shared" si="25"/>
        <v>251631.1262</v>
      </c>
      <c r="AA50" s="259">
        <f t="shared" si="26"/>
        <v>488790.1842</v>
      </c>
      <c r="AB50" s="257">
        <f t="shared" si="27"/>
        <v>0.4887901842</v>
      </c>
      <c r="AC50" s="275">
        <f t="shared" si="28"/>
        <v>314972.0073</v>
      </c>
      <c r="AD50" s="257">
        <f t="shared" si="29"/>
        <v>0.2863381884</v>
      </c>
      <c r="AE50" s="180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2"/>
    </row>
    <row r="51" ht="19.5" customHeight="1">
      <c r="A51" s="276" t="s">
        <v>145</v>
      </c>
      <c r="B51" s="277">
        <v>20.91</v>
      </c>
      <c r="C51" s="278">
        <v>25.040001</v>
      </c>
      <c r="D51" s="278">
        <v>19.76</v>
      </c>
      <c r="E51" s="278">
        <v>24.549999</v>
      </c>
      <c r="F51" s="278">
        <v>20.96455</v>
      </c>
      <c r="G51" s="278">
        <v>2.1291501E9</v>
      </c>
      <c r="H51" s="278"/>
      <c r="I51" s="278">
        <f t="shared" ref="I51:N51" si="68">(I52/B52*B51)/B52*B51</f>
        <v>0.6576784364</v>
      </c>
      <c r="J51" s="278">
        <f t="shared" si="68"/>
        <v>0.9423319513</v>
      </c>
      <c r="K51" s="278">
        <f t="shared" si="68"/>
        <v>0.5863780729</v>
      </c>
      <c r="L51" s="278">
        <f t="shared" si="68"/>
        <v>0.8997069383</v>
      </c>
      <c r="M51" s="278">
        <f t="shared" si="68"/>
        <v>0.7648988934</v>
      </c>
      <c r="N51" s="278">
        <f t="shared" si="68"/>
        <v>100448599.8</v>
      </c>
      <c r="O51" s="278"/>
      <c r="P51" s="254">
        <f t="shared" si="31"/>
        <v>105647.5248</v>
      </c>
      <c r="Q51" s="254">
        <f t="shared" si="60"/>
        <v>14828.06741</v>
      </c>
      <c r="R51" s="254">
        <f t="shared" si="61"/>
        <v>364052.6544</v>
      </c>
      <c r="S51" s="254">
        <f t="shared" si="34"/>
        <v>-62618.30832</v>
      </c>
      <c r="T51" s="254">
        <f t="shared" si="35"/>
        <v>-113757.4444</v>
      </c>
      <c r="U51" s="272">
        <f t="shared" si="21"/>
        <v>0.279248239</v>
      </c>
      <c r="V51" s="282"/>
      <c r="W51" s="254">
        <f t="shared" si="22"/>
        <v>-176375.7527</v>
      </c>
      <c r="X51" s="257">
        <f t="shared" si="23"/>
        <v>2.663065484</v>
      </c>
      <c r="Y51" s="254">
        <f t="shared" si="24"/>
        <v>423443.8156</v>
      </c>
      <c r="Z51" s="254">
        <f t="shared" si="25"/>
        <v>247068.0629</v>
      </c>
      <c r="AA51" s="259">
        <f t="shared" si="26"/>
        <v>484528.2466</v>
      </c>
      <c r="AB51" s="257">
        <f t="shared" si="27"/>
        <v>0.4845282466</v>
      </c>
      <c r="AC51" s="275">
        <f t="shared" si="28"/>
        <v>308152.4939</v>
      </c>
      <c r="AD51" s="257">
        <f t="shared" si="29"/>
        <v>0.2801386308</v>
      </c>
      <c r="AE51" s="180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2"/>
    </row>
    <row r="52" ht="19.5" customHeight="1">
      <c r="A52" s="276" t="s">
        <v>146</v>
      </c>
      <c r="B52" s="277">
        <v>24.370001</v>
      </c>
      <c r="C52" s="278">
        <v>28.290001</v>
      </c>
      <c r="D52" s="278">
        <v>24.139999</v>
      </c>
      <c r="E52" s="278">
        <v>27.719999</v>
      </c>
      <c r="F52" s="278">
        <v>23.671577</v>
      </c>
      <c r="G52" s="278">
        <v>1.6699547E9</v>
      </c>
      <c r="H52" s="278"/>
      <c r="I52" s="278">
        <f t="shared" ref="I52:N52" si="69">(I53/B53*B52)/B53*B52</f>
        <v>0.893339693</v>
      </c>
      <c r="J52" s="278">
        <f t="shared" si="69"/>
        <v>1.202821434</v>
      </c>
      <c r="K52" s="278">
        <f t="shared" si="69"/>
        <v>0.8751416168</v>
      </c>
      <c r="L52" s="278">
        <f t="shared" si="69"/>
        <v>1.147055767</v>
      </c>
      <c r="M52" s="278">
        <f t="shared" si="69"/>
        <v>0.9751857044</v>
      </c>
      <c r="N52" s="278">
        <f t="shared" si="69"/>
        <v>61793203.37</v>
      </c>
      <c r="O52" s="278"/>
      <c r="P52" s="254">
        <f t="shared" si="31"/>
        <v>129065.3412</v>
      </c>
      <c r="Q52" s="254">
        <f t="shared" si="60"/>
        <v>22130.19123</v>
      </c>
      <c r="R52" s="254">
        <f t="shared" si="61"/>
        <v>364811.0974</v>
      </c>
      <c r="S52" s="254">
        <f t="shared" si="34"/>
        <v>-64712.55127</v>
      </c>
      <c r="T52" s="254">
        <f t="shared" si="35"/>
        <v>-114231.4337</v>
      </c>
      <c r="U52" s="272">
        <f t="shared" si="21"/>
        <v>0.3358982494</v>
      </c>
      <c r="V52" s="282"/>
      <c r="W52" s="254">
        <f t="shared" si="22"/>
        <v>-178943.985</v>
      </c>
      <c r="X52" s="257">
        <f t="shared" si="23"/>
        <v>2.759949929</v>
      </c>
      <c r="Y52" s="254">
        <f t="shared" si="24"/>
        <v>440564.3924</v>
      </c>
      <c r="Z52" s="254">
        <f t="shared" si="25"/>
        <v>261620.4074</v>
      </c>
      <c r="AA52" s="259">
        <f t="shared" si="26"/>
        <v>516006.6299</v>
      </c>
      <c r="AB52" s="257">
        <f t="shared" si="27"/>
        <v>0.5160066299</v>
      </c>
      <c r="AC52" s="275">
        <f t="shared" si="28"/>
        <v>337062.6449</v>
      </c>
      <c r="AD52" s="257">
        <f t="shared" si="29"/>
        <v>0.3064205863</v>
      </c>
      <c r="AE52" s="180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2"/>
    </row>
    <row r="53" ht="19.5" customHeight="1">
      <c r="A53" s="279" t="s">
        <v>147</v>
      </c>
      <c r="B53" s="280">
        <v>28.42</v>
      </c>
      <c r="C53" s="281">
        <v>28.790001</v>
      </c>
      <c r="D53" s="281">
        <v>24.280001</v>
      </c>
      <c r="E53" s="281">
        <v>24.370001</v>
      </c>
      <c r="F53" s="281">
        <v>20.810835</v>
      </c>
      <c r="G53" s="281">
        <v>1.3970558E9</v>
      </c>
      <c r="H53" s="281"/>
      <c r="I53" s="281">
        <f t="shared" ref="I53:N53" si="70">(I54/B54*B53)/B54*B53</f>
        <v>1.214936793</v>
      </c>
      <c r="J53" s="281">
        <f t="shared" si="70"/>
        <v>1.24571471</v>
      </c>
      <c r="K53" s="281">
        <f t="shared" si="70"/>
        <v>0.8853219705</v>
      </c>
      <c r="L53" s="281">
        <f t="shared" si="70"/>
        <v>0.886562191</v>
      </c>
      <c r="M53" s="281">
        <f t="shared" si="70"/>
        <v>0.7537233241</v>
      </c>
      <c r="N53" s="281">
        <f t="shared" si="70"/>
        <v>43247283.59</v>
      </c>
      <c r="O53" s="281"/>
      <c r="P53" s="254">
        <f t="shared" si="31"/>
        <v>129813.8667</v>
      </c>
      <c r="Q53" s="254">
        <f t="shared" si="60"/>
        <v>22387.62748</v>
      </c>
      <c r="R53" s="254">
        <f t="shared" si="61"/>
        <v>365571.1206</v>
      </c>
      <c r="S53" s="254">
        <f t="shared" si="34"/>
        <v>-66815.52024</v>
      </c>
      <c r="T53" s="254">
        <f t="shared" si="35"/>
        <v>-114707.398</v>
      </c>
      <c r="U53" s="272">
        <f t="shared" si="21"/>
        <v>0.3371926531</v>
      </c>
      <c r="V53" s="257">
        <f>(E53-B42)/B42</f>
        <v>-0.3841293657</v>
      </c>
      <c r="W53" s="254">
        <f t="shared" si="22"/>
        <v>-181522.9183</v>
      </c>
      <c r="X53" s="257">
        <f t="shared" si="23"/>
        <v>2.729049269</v>
      </c>
      <c r="Y53" s="254">
        <f t="shared" si="24"/>
        <v>441817.9824</v>
      </c>
      <c r="Z53" s="254">
        <f t="shared" si="25"/>
        <v>260295.0642</v>
      </c>
      <c r="AA53" s="259">
        <f t="shared" si="26"/>
        <v>517772.6148</v>
      </c>
      <c r="AB53" s="257">
        <f t="shared" si="27"/>
        <v>0.5177726148</v>
      </c>
      <c r="AC53" s="275">
        <f t="shared" si="28"/>
        <v>336249.6965</v>
      </c>
      <c r="AD53" s="257">
        <f t="shared" si="29"/>
        <v>0.3056815423</v>
      </c>
      <c r="AE53" s="180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2"/>
    </row>
    <row r="54" ht="19.5" customHeight="1">
      <c r="A54" s="276" t="s">
        <v>148</v>
      </c>
      <c r="B54" s="277">
        <v>24.719999</v>
      </c>
      <c r="C54" s="278">
        <v>27.469999</v>
      </c>
      <c r="D54" s="278">
        <v>24.01</v>
      </c>
      <c r="E54" s="278">
        <v>24.440001</v>
      </c>
      <c r="F54" s="278">
        <v>20.870619</v>
      </c>
      <c r="G54" s="278">
        <v>1.513988E9</v>
      </c>
      <c r="H54" s="278"/>
      <c r="I54" s="278">
        <f t="shared" ref="I54:N54" si="71">(I55/B55*B54)/B55*B54</f>
        <v>0.9191839548</v>
      </c>
      <c r="J54" s="278">
        <f t="shared" si="71"/>
        <v>1.134103055</v>
      </c>
      <c r="K54" s="278">
        <f t="shared" si="71"/>
        <v>0.8657413509</v>
      </c>
      <c r="L54" s="278">
        <f t="shared" si="71"/>
        <v>0.8916625997</v>
      </c>
      <c r="M54" s="278">
        <f t="shared" si="71"/>
        <v>0.758060038</v>
      </c>
      <c r="N54" s="278">
        <f t="shared" si="71"/>
        <v>50789763.98</v>
      </c>
      <c r="O54" s="278"/>
      <c r="P54" s="254">
        <f t="shared" si="31"/>
        <v>128370.297</v>
      </c>
      <c r="Q54" s="254">
        <f>(Q53+$S$3)*K54/K53</f>
        <v>41450.14255</v>
      </c>
      <c r="R54" s="254">
        <f>R53*(1+($S$5)/2/12)-$S$3</f>
        <v>346332.7271</v>
      </c>
      <c r="S54" s="254">
        <f t="shared" si="34"/>
        <v>-68927.25157</v>
      </c>
      <c r="T54" s="254">
        <f t="shared" si="35"/>
        <v>-115185.3455</v>
      </c>
      <c r="U54" s="272">
        <f t="shared" si="21"/>
        <v>0.409317613</v>
      </c>
      <c r="V54" s="282"/>
      <c r="W54" s="254">
        <f t="shared" si="22"/>
        <v>-184112.5971</v>
      </c>
      <c r="X54" s="257">
        <f t="shared" si="23"/>
        <v>2.578329955</v>
      </c>
      <c r="Y54" s="254">
        <f t="shared" si="24"/>
        <v>422338.6259</v>
      </c>
      <c r="Z54" s="254">
        <f t="shared" si="25"/>
        <v>238226.0288</v>
      </c>
      <c r="AA54" s="259">
        <f t="shared" si="26"/>
        <v>516153.1666</v>
      </c>
      <c r="AB54" s="257">
        <f t="shared" si="27"/>
        <v>0.5161531666</v>
      </c>
      <c r="AC54" s="275">
        <f t="shared" si="28"/>
        <v>332040.5696</v>
      </c>
      <c r="AD54" s="257">
        <f t="shared" si="29"/>
        <v>0.3018550632</v>
      </c>
      <c r="AE54" s="180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2"/>
    </row>
    <row r="55" ht="19.5" customHeight="1">
      <c r="A55" s="276" t="s">
        <v>149</v>
      </c>
      <c r="B55" s="277">
        <v>24.52</v>
      </c>
      <c r="C55" s="278">
        <v>25.370001</v>
      </c>
      <c r="D55" s="278">
        <v>23.32</v>
      </c>
      <c r="E55" s="278">
        <v>25.16</v>
      </c>
      <c r="F55" s="278">
        <v>21.485462</v>
      </c>
      <c r="G55" s="278">
        <v>1.2766225E9</v>
      </c>
      <c r="H55" s="278"/>
      <c r="I55" s="278">
        <f t="shared" ref="I55:N55" si="72">(I56/B56*B55)/B56*B55</f>
        <v>0.9043706692</v>
      </c>
      <c r="J55" s="278">
        <f t="shared" si="72"/>
        <v>0.9673334411</v>
      </c>
      <c r="K55" s="278">
        <f t="shared" si="72"/>
        <v>0.8166969497</v>
      </c>
      <c r="L55" s="278">
        <f t="shared" si="72"/>
        <v>0.944972969</v>
      </c>
      <c r="M55" s="278">
        <f t="shared" si="72"/>
        <v>0.8033824429</v>
      </c>
      <c r="N55" s="278">
        <f t="shared" si="72"/>
        <v>36112397.13</v>
      </c>
      <c r="O55" s="278"/>
      <c r="P55" s="254">
        <f t="shared" si="31"/>
        <v>124681.1881</v>
      </c>
      <c r="Q55" s="254">
        <f t="shared" ref="Q55:Q65" si="74">Q54*K55/K54</f>
        <v>39101.98462</v>
      </c>
      <c r="R55" s="254">
        <f t="shared" ref="R55:R65" si="75">R54*(1+$S$5/2/12)</f>
        <v>347054.2536</v>
      </c>
      <c r="S55" s="254">
        <f t="shared" si="34"/>
        <v>-71047.78179</v>
      </c>
      <c r="T55" s="254">
        <f t="shared" si="35"/>
        <v>-115665.2844</v>
      </c>
      <c r="U55" s="272">
        <f t="shared" si="21"/>
        <v>0.3971618893</v>
      </c>
      <c r="V55" s="282"/>
      <c r="W55" s="254">
        <f t="shared" si="22"/>
        <v>-186713.0662</v>
      </c>
      <c r="X55" s="257">
        <f t="shared" si="23"/>
        <v>2.526526136</v>
      </c>
      <c r="Y55" s="254">
        <f t="shared" si="24"/>
        <v>420448.9151</v>
      </c>
      <c r="Z55" s="254">
        <f t="shared" si="25"/>
        <v>233735.8489</v>
      </c>
      <c r="AA55" s="259">
        <f t="shared" si="26"/>
        <v>510837.4263</v>
      </c>
      <c r="AB55" s="257">
        <f t="shared" si="27"/>
        <v>0.5108374263</v>
      </c>
      <c r="AC55" s="275">
        <f t="shared" si="28"/>
        <v>324124.3601</v>
      </c>
      <c r="AD55" s="257">
        <f t="shared" si="29"/>
        <v>0.2946585092</v>
      </c>
      <c r="AE55" s="180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2"/>
    </row>
    <row r="56" ht="19.5" customHeight="1">
      <c r="A56" s="276" t="s">
        <v>150</v>
      </c>
      <c r="B56" s="277">
        <v>25.27</v>
      </c>
      <c r="C56" s="278">
        <v>27.379999</v>
      </c>
      <c r="D56" s="278">
        <v>23.540001</v>
      </c>
      <c r="E56" s="278">
        <v>25.25</v>
      </c>
      <c r="F56" s="278">
        <v>21.562315</v>
      </c>
      <c r="G56" s="278">
        <v>1.6707162E9</v>
      </c>
      <c r="H56" s="278"/>
      <c r="I56" s="278">
        <f t="shared" ref="I56:N56" si="73">(I57/B57*B56)/B57*B56</f>
        <v>0.9605412515</v>
      </c>
      <c r="J56" s="278">
        <f t="shared" si="73"/>
        <v>1.126683901</v>
      </c>
      <c r="K56" s="278">
        <f t="shared" si="73"/>
        <v>0.8321790826</v>
      </c>
      <c r="L56" s="278">
        <f t="shared" si="73"/>
        <v>0.9517455985</v>
      </c>
      <c r="M56" s="278">
        <f t="shared" si="73"/>
        <v>0.8091400828</v>
      </c>
      <c r="N56" s="278">
        <f t="shared" si="73"/>
        <v>61849571.67</v>
      </c>
      <c r="O56" s="278"/>
      <c r="P56" s="254">
        <f t="shared" si="31"/>
        <v>125857.4311</v>
      </c>
      <c r="Q56" s="254">
        <f t="shared" si="74"/>
        <v>39843.24136</v>
      </c>
      <c r="R56" s="254">
        <f t="shared" si="75"/>
        <v>347777.2833</v>
      </c>
      <c r="S56" s="254">
        <f t="shared" si="34"/>
        <v>-73177.14754</v>
      </c>
      <c r="T56" s="254">
        <f t="shared" si="35"/>
        <v>-116147.2231</v>
      </c>
      <c r="U56" s="272">
        <f t="shared" si="21"/>
        <v>0.4002974451</v>
      </c>
      <c r="V56" s="282"/>
      <c r="W56" s="254">
        <f t="shared" si="22"/>
        <v>-189324.3707</v>
      </c>
      <c r="X56" s="257">
        <f t="shared" si="23"/>
        <v>2.501710227</v>
      </c>
      <c r="Y56" s="254">
        <f t="shared" si="24"/>
        <v>421966.3937</v>
      </c>
      <c r="Z56" s="254">
        <f t="shared" si="25"/>
        <v>232642.023</v>
      </c>
      <c r="AA56" s="259">
        <f t="shared" si="26"/>
        <v>513477.9557</v>
      </c>
      <c r="AB56" s="257">
        <f t="shared" si="27"/>
        <v>0.5134779557</v>
      </c>
      <c r="AC56" s="275">
        <f t="shared" si="28"/>
        <v>324153.585</v>
      </c>
      <c r="AD56" s="257">
        <f t="shared" si="29"/>
        <v>0.2946850773</v>
      </c>
      <c r="AE56" s="180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2"/>
    </row>
    <row r="57" ht="19.5" customHeight="1">
      <c r="A57" s="276" t="s">
        <v>151</v>
      </c>
      <c r="B57" s="277">
        <v>25.440001</v>
      </c>
      <c r="C57" s="278">
        <v>28.059999</v>
      </c>
      <c r="D57" s="278">
        <v>25.25</v>
      </c>
      <c r="E57" s="278">
        <v>27.450001</v>
      </c>
      <c r="F57" s="278">
        <v>23.44101</v>
      </c>
      <c r="G57" s="278">
        <v>1.4116208E9</v>
      </c>
      <c r="H57" s="278"/>
      <c r="I57" s="278">
        <f t="shared" ref="I57:N57" si="76">(I58/B58*B57)/B58*B57</f>
        <v>0.9735085836</v>
      </c>
      <c r="J57" s="278">
        <f t="shared" si="76"/>
        <v>1.183342699</v>
      </c>
      <c r="K57" s="278">
        <f t="shared" si="76"/>
        <v>0.9574731549</v>
      </c>
      <c r="L57" s="278">
        <f t="shared" si="76"/>
        <v>1.124819512</v>
      </c>
      <c r="M57" s="278">
        <f t="shared" si="76"/>
        <v>0.9562811239</v>
      </c>
      <c r="N57" s="278">
        <f t="shared" si="76"/>
        <v>44153732.97</v>
      </c>
      <c r="O57" s="278"/>
      <c r="P57" s="254">
        <f t="shared" si="31"/>
        <v>135000</v>
      </c>
      <c r="Q57" s="254">
        <f t="shared" si="74"/>
        <v>45842.09674</v>
      </c>
      <c r="R57" s="254">
        <f t="shared" si="75"/>
        <v>348501.8193</v>
      </c>
      <c r="S57" s="254">
        <f t="shared" si="34"/>
        <v>-75315.38566</v>
      </c>
      <c r="T57" s="254">
        <f t="shared" si="35"/>
        <v>-116631.1699</v>
      </c>
      <c r="U57" s="272">
        <f t="shared" si="21"/>
        <v>0.4282361365</v>
      </c>
      <c r="V57" s="282"/>
      <c r="W57" s="254">
        <f t="shared" si="22"/>
        <v>-191946.5556</v>
      </c>
      <c r="X57" s="257">
        <f t="shared" si="23"/>
        <v>2.518939805</v>
      </c>
      <c r="Y57" s="254">
        <f t="shared" si="24"/>
        <v>429061.7465</v>
      </c>
      <c r="Z57" s="254">
        <f t="shared" si="25"/>
        <v>237115.1909</v>
      </c>
      <c r="AA57" s="259">
        <f t="shared" si="26"/>
        <v>529343.916</v>
      </c>
      <c r="AB57" s="257">
        <f t="shared" si="27"/>
        <v>0.529343916</v>
      </c>
      <c r="AC57" s="275">
        <f t="shared" si="28"/>
        <v>337397.3605</v>
      </c>
      <c r="AD57" s="257">
        <f t="shared" si="29"/>
        <v>0.3067248731</v>
      </c>
      <c r="AE57" s="180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2"/>
    </row>
    <row r="58" ht="19.5" customHeight="1">
      <c r="A58" s="276" t="s">
        <v>152</v>
      </c>
      <c r="B58" s="277">
        <v>27.440001</v>
      </c>
      <c r="C58" s="278">
        <v>29.870001</v>
      </c>
      <c r="D58" s="278">
        <v>27.190001</v>
      </c>
      <c r="E58" s="278">
        <v>29.790001</v>
      </c>
      <c r="F58" s="278">
        <v>25.439266</v>
      </c>
      <c r="G58" s="278">
        <v>1.5257083E9</v>
      </c>
      <c r="H58" s="278"/>
      <c r="I58" s="278">
        <f t="shared" ref="I58:N58" si="77">(I59/B59*B58)/B59*B58</f>
        <v>1.132592764</v>
      </c>
      <c r="J58" s="278">
        <f t="shared" si="77"/>
        <v>1.340928766</v>
      </c>
      <c r="K58" s="278">
        <f t="shared" si="77"/>
        <v>1.110253852</v>
      </c>
      <c r="L58" s="278">
        <f t="shared" si="77"/>
        <v>1.324765921</v>
      </c>
      <c r="M58" s="278">
        <f t="shared" si="77"/>
        <v>1.12626891</v>
      </c>
      <c r="N58" s="278">
        <f t="shared" si="77"/>
        <v>51579169.67</v>
      </c>
      <c r="O58" s="278"/>
      <c r="P58" s="254">
        <f t="shared" si="31"/>
        <v>145372.2826</v>
      </c>
      <c r="Q58" s="254">
        <f t="shared" si="74"/>
        <v>53156.96238</v>
      </c>
      <c r="R58" s="254">
        <f t="shared" si="75"/>
        <v>349227.8647</v>
      </c>
      <c r="S58" s="254">
        <f t="shared" si="34"/>
        <v>-77462.5331</v>
      </c>
      <c r="T58" s="254">
        <f t="shared" si="35"/>
        <v>-117117.1331</v>
      </c>
      <c r="U58" s="272">
        <f t="shared" si="21"/>
        <v>0.459485058</v>
      </c>
      <c r="V58" s="282"/>
      <c r="W58" s="254">
        <f t="shared" si="22"/>
        <v>-194579.6662</v>
      </c>
      <c r="X58" s="257">
        <f t="shared" si="23"/>
        <v>2.541890203</v>
      </c>
      <c r="Y58" s="254">
        <f t="shared" si="24"/>
        <v>437019.3479</v>
      </c>
      <c r="Z58" s="254">
        <f t="shared" si="25"/>
        <v>242439.6817</v>
      </c>
      <c r="AA58" s="259">
        <f t="shared" si="26"/>
        <v>547757.1097</v>
      </c>
      <c r="AB58" s="257">
        <f t="shared" si="27"/>
        <v>0.5477571097</v>
      </c>
      <c r="AC58" s="275">
        <f t="shared" si="28"/>
        <v>353177.4435</v>
      </c>
      <c r="AD58" s="257">
        <f t="shared" si="29"/>
        <v>0.3210704032</v>
      </c>
      <c r="AE58" s="180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2"/>
    </row>
    <row r="59" ht="19.5" customHeight="1">
      <c r="A59" s="276" t="s">
        <v>153</v>
      </c>
      <c r="B59" s="277">
        <v>30.08</v>
      </c>
      <c r="C59" s="278">
        <v>31.469999</v>
      </c>
      <c r="D59" s="278">
        <v>29.309999</v>
      </c>
      <c r="E59" s="278">
        <v>29.950001</v>
      </c>
      <c r="F59" s="278">
        <v>25.575897</v>
      </c>
      <c r="G59" s="278">
        <v>1.7997557E9</v>
      </c>
      <c r="H59" s="278"/>
      <c r="I59" s="278">
        <f t="shared" ref="I59:N59" si="78">(I60/B60*B59)/B60*B59</f>
        <v>1.361009639</v>
      </c>
      <c r="J59" s="278">
        <f t="shared" si="78"/>
        <v>1.488430947</v>
      </c>
      <c r="K59" s="278">
        <f t="shared" si="78"/>
        <v>1.290135865</v>
      </c>
      <c r="L59" s="278">
        <f t="shared" si="78"/>
        <v>1.339034586</v>
      </c>
      <c r="M59" s="278">
        <f t="shared" si="78"/>
        <v>1.138399487</v>
      </c>
      <c r="N59" s="278">
        <f t="shared" si="78"/>
        <v>71772561.19</v>
      </c>
      <c r="O59" s="278"/>
      <c r="P59" s="254">
        <f t="shared" si="31"/>
        <v>156706.9253</v>
      </c>
      <c r="Q59" s="254">
        <f t="shared" si="74"/>
        <v>61769.39044</v>
      </c>
      <c r="R59" s="254">
        <f t="shared" si="75"/>
        <v>349955.4228</v>
      </c>
      <c r="S59" s="254">
        <f t="shared" si="34"/>
        <v>-79618.62699</v>
      </c>
      <c r="T59" s="254">
        <f t="shared" si="35"/>
        <v>-117605.1212</v>
      </c>
      <c r="U59" s="272">
        <f t="shared" si="21"/>
        <v>0.4930155852</v>
      </c>
      <c r="V59" s="282"/>
      <c r="W59" s="254">
        <f t="shared" si="22"/>
        <v>-197223.7481</v>
      </c>
      <c r="X59" s="257">
        <f t="shared" si="23"/>
        <v>2.568972311</v>
      </c>
      <c r="Y59" s="254">
        <f t="shared" si="24"/>
        <v>445652.0536</v>
      </c>
      <c r="Z59" s="254">
        <f t="shared" si="25"/>
        <v>248428.3055</v>
      </c>
      <c r="AA59" s="259">
        <f t="shared" si="26"/>
        <v>568431.7386</v>
      </c>
      <c r="AB59" s="257">
        <f t="shared" si="27"/>
        <v>0.5684317386</v>
      </c>
      <c r="AC59" s="275">
        <f t="shared" si="28"/>
        <v>371207.9904</v>
      </c>
      <c r="AD59" s="257">
        <f t="shared" si="29"/>
        <v>0.3374618095</v>
      </c>
      <c r="AE59" s="180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2"/>
    </row>
    <row r="60" ht="19.5" customHeight="1">
      <c r="A60" s="276" t="s">
        <v>154</v>
      </c>
      <c r="B60" s="277">
        <v>29.700001</v>
      </c>
      <c r="C60" s="278">
        <v>32.75</v>
      </c>
      <c r="D60" s="278">
        <v>29.26</v>
      </c>
      <c r="E60" s="278">
        <v>31.799999</v>
      </c>
      <c r="F60" s="278">
        <v>27.155716</v>
      </c>
      <c r="G60" s="278">
        <v>1.8215102E9</v>
      </c>
      <c r="H60" s="278"/>
      <c r="I60" s="278">
        <f t="shared" ref="I60:N60" si="79">(I61/B61*B60)/B61*B60</f>
        <v>1.326839723</v>
      </c>
      <c r="J60" s="278">
        <f t="shared" si="79"/>
        <v>1.611973291</v>
      </c>
      <c r="K60" s="278">
        <f t="shared" si="79"/>
        <v>1.285738016</v>
      </c>
      <c r="L60" s="278">
        <f t="shared" si="79"/>
        <v>1.509566762</v>
      </c>
      <c r="M60" s="278">
        <f t="shared" si="79"/>
        <v>1.283380568</v>
      </c>
      <c r="N60" s="278">
        <f t="shared" si="79"/>
        <v>73518145.58</v>
      </c>
      <c r="O60" s="278"/>
      <c r="P60" s="254">
        <f t="shared" si="31"/>
        <v>156439.604</v>
      </c>
      <c r="Q60" s="254">
        <f t="shared" si="74"/>
        <v>61558.82929</v>
      </c>
      <c r="R60" s="254">
        <f t="shared" si="75"/>
        <v>350684.4966</v>
      </c>
      <c r="S60" s="254">
        <f t="shared" si="34"/>
        <v>-81783.7046</v>
      </c>
      <c r="T60" s="254">
        <f t="shared" si="35"/>
        <v>-118095.1425</v>
      </c>
      <c r="U60" s="272">
        <f t="shared" si="21"/>
        <v>0.4915872235</v>
      </c>
      <c r="V60" s="282"/>
      <c r="W60" s="254">
        <f t="shared" si="22"/>
        <v>-199878.8471</v>
      </c>
      <c r="X60" s="257">
        <f t="shared" si="23"/>
        <v>2.537157423</v>
      </c>
      <c r="Y60" s="254">
        <f t="shared" si="24"/>
        <v>446164.8395</v>
      </c>
      <c r="Z60" s="254">
        <f t="shared" si="25"/>
        <v>246285.9924</v>
      </c>
      <c r="AA60" s="259">
        <f t="shared" si="26"/>
        <v>568682.9298</v>
      </c>
      <c r="AB60" s="257">
        <f t="shared" si="27"/>
        <v>0.5686829298</v>
      </c>
      <c r="AC60" s="275">
        <f t="shared" si="28"/>
        <v>368804.0827</v>
      </c>
      <c r="AD60" s="257">
        <f t="shared" si="29"/>
        <v>0.3352764388</v>
      </c>
      <c r="AE60" s="180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2"/>
    </row>
    <row r="61" ht="19.5" customHeight="1">
      <c r="A61" s="276" t="s">
        <v>155</v>
      </c>
      <c r="B61" s="277">
        <v>31.690001</v>
      </c>
      <c r="C61" s="278">
        <v>33.459999</v>
      </c>
      <c r="D61" s="278">
        <v>29.93</v>
      </c>
      <c r="E61" s="278">
        <v>33.389999</v>
      </c>
      <c r="F61" s="278">
        <v>28.513498</v>
      </c>
      <c r="G61" s="278">
        <v>1.4141862E9</v>
      </c>
      <c r="H61" s="278"/>
      <c r="I61" s="278">
        <f t="shared" ref="I61:N61" si="80">(I62/B62*B61)/B62*B61</f>
        <v>1.510601956</v>
      </c>
      <c r="J61" s="278">
        <f t="shared" si="80"/>
        <v>1.682624005</v>
      </c>
      <c r="K61" s="278">
        <f t="shared" si="80"/>
        <v>1.345294216</v>
      </c>
      <c r="L61" s="278">
        <f t="shared" si="80"/>
        <v>1.66429736</v>
      </c>
      <c r="M61" s="278">
        <f t="shared" si="80"/>
        <v>1.414926699</v>
      </c>
      <c r="N61" s="278">
        <f t="shared" si="80"/>
        <v>44314363.8</v>
      </c>
      <c r="O61" s="278"/>
      <c r="P61" s="254">
        <f t="shared" si="31"/>
        <v>160021.7822</v>
      </c>
      <c r="Q61" s="254">
        <f t="shared" si="74"/>
        <v>64410.27332</v>
      </c>
      <c r="R61" s="254">
        <f t="shared" si="75"/>
        <v>351415.0893</v>
      </c>
      <c r="S61" s="254">
        <f t="shared" si="34"/>
        <v>-83957.80337</v>
      </c>
      <c r="T61" s="254">
        <f t="shared" si="35"/>
        <v>-118587.2056</v>
      </c>
      <c r="U61" s="272">
        <f t="shared" si="21"/>
        <v>0.5015954866</v>
      </c>
      <c r="V61" s="282"/>
      <c r="W61" s="254">
        <f t="shared" si="22"/>
        <v>-202545.009</v>
      </c>
      <c r="X61" s="257">
        <f t="shared" si="23"/>
        <v>2.525052945</v>
      </c>
      <c r="Y61" s="254">
        <f t="shared" si="24"/>
        <v>449373.7332</v>
      </c>
      <c r="Z61" s="254">
        <f t="shared" si="25"/>
        <v>246828.7243</v>
      </c>
      <c r="AA61" s="259">
        <f t="shared" si="26"/>
        <v>575847.1448</v>
      </c>
      <c r="AB61" s="257">
        <f t="shared" si="27"/>
        <v>0.5758471448</v>
      </c>
      <c r="AC61" s="275">
        <f t="shared" si="28"/>
        <v>373302.1358</v>
      </c>
      <c r="AD61" s="257">
        <f t="shared" si="29"/>
        <v>0.339365578</v>
      </c>
      <c r="AE61" s="180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2"/>
    </row>
    <row r="62" ht="19.5" customHeight="1">
      <c r="A62" s="276" t="s">
        <v>156</v>
      </c>
      <c r="B62" s="277">
        <v>33.490002</v>
      </c>
      <c r="C62" s="278">
        <v>34.860001</v>
      </c>
      <c r="D62" s="278">
        <v>32.360001</v>
      </c>
      <c r="E62" s="278">
        <v>32.419998</v>
      </c>
      <c r="F62" s="278">
        <v>27.685154</v>
      </c>
      <c r="G62" s="278">
        <v>1.9045651E9</v>
      </c>
      <c r="H62" s="278"/>
      <c r="I62" s="278">
        <f t="shared" ref="I62:N62" si="81">(I63/B63*B62)/B63*B62</f>
        <v>1.687080804</v>
      </c>
      <c r="J62" s="278">
        <f t="shared" si="81"/>
        <v>1.826375293</v>
      </c>
      <c r="K62" s="278">
        <f t="shared" si="81"/>
        <v>1.572609497</v>
      </c>
      <c r="L62" s="278">
        <f t="shared" si="81"/>
        <v>1.569004104</v>
      </c>
      <c r="M62" s="278">
        <f t="shared" si="81"/>
        <v>1.333910927</v>
      </c>
      <c r="N62" s="278">
        <f t="shared" si="81"/>
        <v>80375367.67</v>
      </c>
      <c r="O62" s="278"/>
      <c r="P62" s="254">
        <f t="shared" si="31"/>
        <v>173013.8667</v>
      </c>
      <c r="Q62" s="254">
        <f t="shared" si="74"/>
        <v>75293.72111</v>
      </c>
      <c r="R62" s="254">
        <f t="shared" si="75"/>
        <v>352147.2041</v>
      </c>
      <c r="S62" s="254">
        <f t="shared" si="34"/>
        <v>-86140.96088</v>
      </c>
      <c r="T62" s="254">
        <f t="shared" si="35"/>
        <v>-119081.3189</v>
      </c>
      <c r="U62" s="272">
        <f t="shared" si="21"/>
        <v>0.5389270155</v>
      </c>
      <c r="V62" s="282"/>
      <c r="W62" s="254">
        <f t="shared" si="22"/>
        <v>-205222.2798</v>
      </c>
      <c r="X62" s="257">
        <f t="shared" si="23"/>
        <v>2.558986633</v>
      </c>
      <c r="Y62" s="254">
        <f t="shared" si="24"/>
        <v>459171.0226</v>
      </c>
      <c r="Z62" s="254">
        <f t="shared" si="25"/>
        <v>253948.7428</v>
      </c>
      <c r="AA62" s="259">
        <f t="shared" si="26"/>
        <v>600454.7919</v>
      </c>
      <c r="AB62" s="257">
        <f t="shared" si="27"/>
        <v>0.6004547919</v>
      </c>
      <c r="AC62" s="275">
        <f t="shared" si="28"/>
        <v>395232.5121</v>
      </c>
      <c r="AD62" s="257">
        <f t="shared" si="29"/>
        <v>0.3593022837</v>
      </c>
      <c r="AE62" s="180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2"/>
    </row>
    <row r="63" ht="19.5" customHeight="1">
      <c r="A63" s="276" t="s">
        <v>157</v>
      </c>
      <c r="B63" s="277">
        <v>32.610001</v>
      </c>
      <c r="C63" s="278">
        <v>36.0</v>
      </c>
      <c r="D63" s="278">
        <v>32.419998</v>
      </c>
      <c r="E63" s="278">
        <v>35.18</v>
      </c>
      <c r="F63" s="278">
        <v>30.04207</v>
      </c>
      <c r="G63" s="278">
        <v>1.9125647E9</v>
      </c>
      <c r="H63" s="278"/>
      <c r="I63" s="278">
        <f t="shared" ref="I63:N63" si="82">(I64/B64*B63)/B64*B63</f>
        <v>1.599584405</v>
      </c>
      <c r="J63" s="278">
        <f t="shared" si="82"/>
        <v>1.947781491</v>
      </c>
      <c r="K63" s="278">
        <f t="shared" si="82"/>
        <v>1.57844629</v>
      </c>
      <c r="L63" s="278">
        <f t="shared" si="82"/>
        <v>1.847522697</v>
      </c>
      <c r="M63" s="278">
        <f t="shared" si="82"/>
        <v>1.570697854</v>
      </c>
      <c r="N63" s="278">
        <f t="shared" si="82"/>
        <v>81051974.74</v>
      </c>
      <c r="O63" s="278"/>
      <c r="P63" s="254">
        <f t="shared" si="31"/>
        <v>173334.6428</v>
      </c>
      <c r="Q63" s="254">
        <f t="shared" si="74"/>
        <v>75573.17631</v>
      </c>
      <c r="R63" s="254">
        <f t="shared" si="75"/>
        <v>352880.8441</v>
      </c>
      <c r="S63" s="254">
        <f t="shared" si="34"/>
        <v>-88333.21489</v>
      </c>
      <c r="T63" s="254">
        <f t="shared" si="35"/>
        <v>-119577.4911</v>
      </c>
      <c r="U63" s="272">
        <f t="shared" si="21"/>
        <v>0.5391942641</v>
      </c>
      <c r="V63" s="282"/>
      <c r="W63" s="254">
        <f t="shared" si="22"/>
        <v>-207910.706</v>
      </c>
      <c r="X63" s="257">
        <f t="shared" si="23"/>
        <v>2.530968688</v>
      </c>
      <c r="Y63" s="254">
        <f t="shared" si="24"/>
        <v>460099.8602</v>
      </c>
      <c r="Z63" s="254">
        <f t="shared" si="25"/>
        <v>252189.1542</v>
      </c>
      <c r="AA63" s="259">
        <f t="shared" si="26"/>
        <v>601788.6631</v>
      </c>
      <c r="AB63" s="257">
        <f t="shared" si="27"/>
        <v>0.6017886631</v>
      </c>
      <c r="AC63" s="275">
        <f t="shared" si="28"/>
        <v>393877.9571</v>
      </c>
      <c r="AD63" s="257">
        <f t="shared" si="29"/>
        <v>0.3580708701</v>
      </c>
      <c r="AE63" s="180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2"/>
    </row>
    <row r="64" ht="19.5" customHeight="1">
      <c r="A64" s="276" t="s">
        <v>158</v>
      </c>
      <c r="B64" s="277">
        <v>35.43</v>
      </c>
      <c r="C64" s="278">
        <v>36.18</v>
      </c>
      <c r="D64" s="278">
        <v>33.73</v>
      </c>
      <c r="E64" s="278">
        <v>35.380001</v>
      </c>
      <c r="F64" s="278">
        <v>30.212864</v>
      </c>
      <c r="G64" s="278">
        <v>1.4970104E9</v>
      </c>
      <c r="H64" s="278"/>
      <c r="I64" s="278">
        <f t="shared" ref="I64:N64" si="83">(I65/B65*B64)/B65*B64</f>
        <v>1.888199341</v>
      </c>
      <c r="J64" s="278">
        <f t="shared" si="83"/>
        <v>1.967308001</v>
      </c>
      <c r="K64" s="278">
        <f t="shared" si="83"/>
        <v>1.708584742</v>
      </c>
      <c r="L64" s="278">
        <f t="shared" si="83"/>
        <v>1.868589025</v>
      </c>
      <c r="M64" s="278">
        <f t="shared" si="83"/>
        <v>1.588607961</v>
      </c>
      <c r="N64" s="278">
        <f t="shared" si="83"/>
        <v>49657055.5</v>
      </c>
      <c r="O64" s="278"/>
      <c r="P64" s="254">
        <f t="shared" si="31"/>
        <v>180338.6139</v>
      </c>
      <c r="Q64" s="254">
        <f t="shared" si="74"/>
        <v>81803.97188</v>
      </c>
      <c r="R64" s="254">
        <f t="shared" si="75"/>
        <v>353616.0125</v>
      </c>
      <c r="S64" s="254">
        <f t="shared" si="34"/>
        <v>-90534.60328</v>
      </c>
      <c r="T64" s="254">
        <f t="shared" si="35"/>
        <v>-120075.7307</v>
      </c>
      <c r="U64" s="272">
        <f t="shared" si="21"/>
        <v>0.5585736985</v>
      </c>
      <c r="V64" s="282"/>
      <c r="W64" s="254">
        <f t="shared" si="22"/>
        <v>-210610.3339</v>
      </c>
      <c r="X64" s="257">
        <f t="shared" si="23"/>
        <v>2.535272683</v>
      </c>
      <c r="Y64" s="254">
        <f t="shared" si="24"/>
        <v>465708.4017</v>
      </c>
      <c r="Z64" s="254">
        <f t="shared" si="25"/>
        <v>255098.0677</v>
      </c>
      <c r="AA64" s="259">
        <f t="shared" si="26"/>
        <v>615758.5982</v>
      </c>
      <c r="AB64" s="257">
        <f t="shared" si="27"/>
        <v>0.6157585982</v>
      </c>
      <c r="AC64" s="275">
        <f t="shared" si="28"/>
        <v>405148.2643</v>
      </c>
      <c r="AD64" s="257">
        <f t="shared" si="29"/>
        <v>0.3683166039</v>
      </c>
      <c r="AE64" s="180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2"/>
    </row>
    <row r="65" ht="19.5" customHeight="1">
      <c r="A65" s="279" t="s">
        <v>159</v>
      </c>
      <c r="B65" s="280">
        <v>35.709999</v>
      </c>
      <c r="C65" s="281">
        <v>36.639999</v>
      </c>
      <c r="D65" s="281">
        <v>34.130001</v>
      </c>
      <c r="E65" s="281">
        <v>36.459999</v>
      </c>
      <c r="F65" s="281">
        <v>31.135128</v>
      </c>
      <c r="G65" s="281">
        <v>1.7408286E9</v>
      </c>
      <c r="H65" s="281"/>
      <c r="I65" s="281">
        <f t="shared" ref="I65:N65" si="84">(I66/B66*B65)/B66*B65</f>
        <v>1.918161691</v>
      </c>
      <c r="J65" s="281">
        <f t="shared" si="84"/>
        <v>2.017651429</v>
      </c>
      <c r="K65" s="281">
        <f t="shared" si="84"/>
        <v>1.749348929</v>
      </c>
      <c r="L65" s="281">
        <f t="shared" si="84"/>
        <v>1.984410046</v>
      </c>
      <c r="M65" s="281">
        <f t="shared" si="84"/>
        <v>1.687074472</v>
      </c>
      <c r="N65" s="281">
        <f t="shared" si="84"/>
        <v>67149588.4</v>
      </c>
      <c r="O65" s="281"/>
      <c r="P65" s="254">
        <f t="shared" si="31"/>
        <v>182477.2331</v>
      </c>
      <c r="Q65" s="254">
        <f t="shared" si="74"/>
        <v>83755.68799</v>
      </c>
      <c r="R65" s="254">
        <f t="shared" si="75"/>
        <v>354352.7125</v>
      </c>
      <c r="S65" s="254">
        <f t="shared" si="34"/>
        <v>-92745.16413</v>
      </c>
      <c r="T65" s="254">
        <f t="shared" si="35"/>
        <v>-120576.0462</v>
      </c>
      <c r="U65" s="272">
        <f t="shared" si="21"/>
        <v>0.5639650519</v>
      </c>
      <c r="V65" s="257">
        <f>(E65-B54)/B54</f>
        <v>0.4749191131</v>
      </c>
      <c r="W65" s="254">
        <f t="shared" si="22"/>
        <v>-213321.2103</v>
      </c>
      <c r="X65" s="257">
        <f t="shared" si="23"/>
        <v>2.516533376</v>
      </c>
      <c r="Y65" s="254">
        <f t="shared" si="24"/>
        <v>467912.6672</v>
      </c>
      <c r="Z65" s="254">
        <f t="shared" si="25"/>
        <v>254591.4568</v>
      </c>
      <c r="AA65" s="259">
        <f t="shared" si="26"/>
        <v>620585.6336</v>
      </c>
      <c r="AB65" s="257">
        <f t="shared" si="27"/>
        <v>0.6205856336</v>
      </c>
      <c r="AC65" s="275">
        <f t="shared" si="28"/>
        <v>407264.4232</v>
      </c>
      <c r="AD65" s="257">
        <f t="shared" si="29"/>
        <v>0.3702403848</v>
      </c>
      <c r="AE65" s="180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2"/>
    </row>
    <row r="66" ht="19.5" customHeight="1">
      <c r="A66" s="276" t="s">
        <v>160</v>
      </c>
      <c r="B66" s="277">
        <v>36.66</v>
      </c>
      <c r="C66" s="278">
        <v>39.0</v>
      </c>
      <c r="D66" s="278">
        <v>36.220001</v>
      </c>
      <c r="E66" s="278">
        <v>37.07</v>
      </c>
      <c r="F66" s="278">
        <v>31.668415</v>
      </c>
      <c r="G66" s="278">
        <v>1.7593004E9</v>
      </c>
      <c r="H66" s="278"/>
      <c r="I66" s="278">
        <f t="shared" ref="I66:N66" si="85">(I67/B67*B66)/B67*B66</f>
        <v>2.021577793</v>
      </c>
      <c r="J66" s="278">
        <f t="shared" si="85"/>
        <v>2.285938</v>
      </c>
      <c r="K66" s="278">
        <f t="shared" si="85"/>
        <v>1.970156643</v>
      </c>
      <c r="L66" s="278">
        <f t="shared" si="85"/>
        <v>2.051366619</v>
      </c>
      <c r="M66" s="278">
        <f t="shared" si="85"/>
        <v>1.745362329</v>
      </c>
      <c r="N66" s="278">
        <f t="shared" si="85"/>
        <v>68582187.25</v>
      </c>
      <c r="O66" s="278"/>
      <c r="P66" s="254">
        <f t="shared" si="31"/>
        <v>193651.4905</v>
      </c>
      <c r="Q66" s="254">
        <f>(Q54+(Q65-Q54)*(1-$Q$3))*K66/K65</f>
        <v>80033.92425</v>
      </c>
      <c r="R66" s="254">
        <f>R65*(1+($S$5/2/12))+(Q65-Q54)*($Q$3)</f>
        <v>367782.611</v>
      </c>
      <c r="S66" s="254">
        <f t="shared" si="34"/>
        <v>-94964.93565</v>
      </c>
      <c r="T66" s="254">
        <f t="shared" si="35"/>
        <v>-121078.4464</v>
      </c>
      <c r="U66" s="272">
        <f t="shared" si="21"/>
        <v>0.5514216217</v>
      </c>
      <c r="V66" s="282"/>
      <c r="W66" s="254">
        <f t="shared" si="22"/>
        <v>-216043.382</v>
      </c>
      <c r="X66" s="257">
        <f t="shared" si="23"/>
        <v>2.598710019</v>
      </c>
      <c r="Y66" s="254">
        <f t="shared" si="24"/>
        <v>488627.3499</v>
      </c>
      <c r="Z66" s="254">
        <f t="shared" si="25"/>
        <v>272583.9678</v>
      </c>
      <c r="AA66" s="259">
        <f t="shared" si="26"/>
        <v>641468.0257</v>
      </c>
      <c r="AB66" s="257">
        <f t="shared" si="27"/>
        <v>0.6414680257</v>
      </c>
      <c r="AC66" s="275">
        <f t="shared" si="28"/>
        <v>425424.6437</v>
      </c>
      <c r="AD66" s="257">
        <f t="shared" si="29"/>
        <v>0.3867496761</v>
      </c>
      <c r="AE66" s="180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2"/>
    </row>
    <row r="67" ht="19.5" customHeight="1">
      <c r="A67" s="276" t="s">
        <v>161</v>
      </c>
      <c r="B67" s="277">
        <v>37.200001</v>
      </c>
      <c r="C67" s="278">
        <v>37.970001</v>
      </c>
      <c r="D67" s="278">
        <v>36.099998</v>
      </c>
      <c r="E67" s="278">
        <v>36.57</v>
      </c>
      <c r="F67" s="278">
        <v>31.241268</v>
      </c>
      <c r="G67" s="278">
        <v>1.7281108E9</v>
      </c>
      <c r="H67" s="278"/>
      <c r="I67" s="278">
        <f t="shared" ref="I67:N67" si="86">(I68/B68*B67)/B68*B67</f>
        <v>2.081572013</v>
      </c>
      <c r="J67" s="278">
        <f t="shared" si="86"/>
        <v>2.166788142</v>
      </c>
      <c r="K67" s="278">
        <f t="shared" si="86"/>
        <v>1.957123344</v>
      </c>
      <c r="L67" s="278">
        <f t="shared" si="86"/>
        <v>1.996402168</v>
      </c>
      <c r="M67" s="278">
        <f t="shared" si="86"/>
        <v>1.69859659</v>
      </c>
      <c r="N67" s="278">
        <f t="shared" si="86"/>
        <v>66172036.03</v>
      </c>
      <c r="O67" s="278"/>
      <c r="P67" s="254">
        <f t="shared" si="31"/>
        <v>193009.8903</v>
      </c>
      <c r="Q67" s="254">
        <f t="shared" ref="Q67:Q77" si="88">Q66*K67/K66</f>
        <v>79504.47089</v>
      </c>
      <c r="R67" s="254">
        <f t="shared" ref="R67:R77" si="89">R66*(1+$S$5/2/12)</f>
        <v>368548.8247</v>
      </c>
      <c r="S67" s="254">
        <f t="shared" si="34"/>
        <v>-97193.95621</v>
      </c>
      <c r="T67" s="254">
        <f t="shared" si="35"/>
        <v>-121582.9399</v>
      </c>
      <c r="U67" s="272">
        <f t="shared" si="21"/>
        <v>0.5491172162</v>
      </c>
      <c r="V67" s="282"/>
      <c r="W67" s="254">
        <f t="shared" si="22"/>
        <v>-218776.8961</v>
      </c>
      <c r="X67" s="257">
        <f t="shared" si="23"/>
        <v>2.566809956</v>
      </c>
      <c r="Y67" s="254">
        <f t="shared" si="24"/>
        <v>488913.7949</v>
      </c>
      <c r="Z67" s="254">
        <f t="shared" si="25"/>
        <v>270136.8988</v>
      </c>
      <c r="AA67" s="259">
        <f t="shared" si="26"/>
        <v>641063.1859</v>
      </c>
      <c r="AB67" s="257">
        <f t="shared" si="27"/>
        <v>0.6410631859</v>
      </c>
      <c r="AC67" s="275">
        <f t="shared" si="28"/>
        <v>422286.2898</v>
      </c>
      <c r="AD67" s="257">
        <f t="shared" si="29"/>
        <v>0.3838966271</v>
      </c>
      <c r="AE67" s="180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2"/>
    </row>
    <row r="68" ht="19.5" customHeight="1">
      <c r="A68" s="276" t="s">
        <v>162</v>
      </c>
      <c r="B68" s="277">
        <v>36.68</v>
      </c>
      <c r="C68" s="278">
        <v>37.18</v>
      </c>
      <c r="D68" s="278">
        <v>34.009998</v>
      </c>
      <c r="E68" s="278">
        <v>35.84</v>
      </c>
      <c r="F68" s="278">
        <v>30.617641</v>
      </c>
      <c r="G68" s="278">
        <v>2.5094653E9</v>
      </c>
      <c r="H68" s="278"/>
      <c r="I68" s="278">
        <f t="shared" ref="I68:N68" si="87">(I69/B69*B68)/B69*B68</f>
        <v>2.023784154</v>
      </c>
      <c r="J68" s="278">
        <f t="shared" si="87"/>
        <v>2.077562052</v>
      </c>
      <c r="K68" s="278">
        <f t="shared" si="87"/>
        <v>1.737068937</v>
      </c>
      <c r="L68" s="278">
        <f t="shared" si="87"/>
        <v>1.917494443</v>
      </c>
      <c r="M68" s="278">
        <f t="shared" si="87"/>
        <v>1.631459872</v>
      </c>
      <c r="N68" s="278">
        <f t="shared" si="87"/>
        <v>139538393.4</v>
      </c>
      <c r="O68" s="278"/>
      <c r="P68" s="254">
        <f t="shared" si="31"/>
        <v>181835.6329</v>
      </c>
      <c r="Q68" s="254">
        <f t="shared" si="88"/>
        <v>70565.1727</v>
      </c>
      <c r="R68" s="254">
        <f t="shared" si="89"/>
        <v>369316.6348</v>
      </c>
      <c r="S68" s="254">
        <f t="shared" si="34"/>
        <v>-99432.26436</v>
      </c>
      <c r="T68" s="254">
        <f t="shared" si="35"/>
        <v>-122089.5355</v>
      </c>
      <c r="U68" s="272">
        <f t="shared" si="21"/>
        <v>0.5194738917</v>
      </c>
      <c r="V68" s="282"/>
      <c r="W68" s="254">
        <f t="shared" si="22"/>
        <v>-221521.7999</v>
      </c>
      <c r="X68" s="257">
        <f t="shared" si="23"/>
        <v>2.488027219</v>
      </c>
      <c r="Y68" s="254">
        <f t="shared" si="24"/>
        <v>481828.9124</v>
      </c>
      <c r="Z68" s="254">
        <f t="shared" si="25"/>
        <v>260307.1125</v>
      </c>
      <c r="AA68" s="259">
        <f t="shared" si="26"/>
        <v>621717.4403</v>
      </c>
      <c r="AB68" s="257">
        <f t="shared" si="27"/>
        <v>0.6217174403</v>
      </c>
      <c r="AC68" s="275">
        <f t="shared" si="28"/>
        <v>400195.6405</v>
      </c>
      <c r="AD68" s="257">
        <f t="shared" si="29"/>
        <v>0.3638142186</v>
      </c>
      <c r="AE68" s="180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2"/>
    </row>
    <row r="69" ht="19.5" customHeight="1">
      <c r="A69" s="276" t="s">
        <v>163</v>
      </c>
      <c r="B69" s="277">
        <v>35.810001</v>
      </c>
      <c r="C69" s="278">
        <v>37.5</v>
      </c>
      <c r="D69" s="278">
        <v>34.720001</v>
      </c>
      <c r="E69" s="278">
        <v>34.77</v>
      </c>
      <c r="F69" s="278">
        <v>29.703556</v>
      </c>
      <c r="G69" s="278">
        <v>2.2111731E9</v>
      </c>
      <c r="H69" s="278"/>
      <c r="I69" s="278">
        <f t="shared" ref="I69:N69" si="90">(I70/B70*B69)/B70*B69</f>
        <v>1.928919943</v>
      </c>
      <c r="J69" s="278">
        <f t="shared" si="90"/>
        <v>2.11347818</v>
      </c>
      <c r="K69" s="278">
        <f t="shared" si="90"/>
        <v>1.810353139</v>
      </c>
      <c r="L69" s="278">
        <f t="shared" si="90"/>
        <v>1.804710285</v>
      </c>
      <c r="M69" s="278">
        <f t="shared" si="90"/>
        <v>1.53550004</v>
      </c>
      <c r="N69" s="278">
        <f t="shared" si="90"/>
        <v>108337002.1</v>
      </c>
      <c r="O69" s="278"/>
      <c r="P69" s="254">
        <f t="shared" si="31"/>
        <v>185631.6885</v>
      </c>
      <c r="Q69" s="254">
        <f t="shared" si="88"/>
        <v>73542.20616</v>
      </c>
      <c r="R69" s="254">
        <f t="shared" si="89"/>
        <v>370086.0444</v>
      </c>
      <c r="S69" s="254">
        <f t="shared" si="34"/>
        <v>-101679.8988</v>
      </c>
      <c r="T69" s="254">
        <f t="shared" si="35"/>
        <v>-122598.2419</v>
      </c>
      <c r="U69" s="272">
        <f t="shared" si="21"/>
        <v>0.528741908</v>
      </c>
      <c r="V69" s="282"/>
      <c r="W69" s="254">
        <f t="shared" si="22"/>
        <v>-224278.1407</v>
      </c>
      <c r="X69" s="257">
        <f t="shared" si="23"/>
        <v>2.477806046</v>
      </c>
      <c r="Y69" s="254">
        <f t="shared" si="24"/>
        <v>485224.7846</v>
      </c>
      <c r="Z69" s="254">
        <f t="shared" si="25"/>
        <v>260946.6439</v>
      </c>
      <c r="AA69" s="259">
        <f t="shared" si="26"/>
        <v>629259.9391</v>
      </c>
      <c r="AB69" s="257">
        <f t="shared" si="27"/>
        <v>0.6292599391</v>
      </c>
      <c r="AC69" s="275">
        <f t="shared" si="28"/>
        <v>404981.7984</v>
      </c>
      <c r="AD69" s="257">
        <f t="shared" si="29"/>
        <v>0.3681652713</v>
      </c>
      <c r="AE69" s="180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2"/>
    </row>
    <row r="70" ht="19.5" customHeight="1">
      <c r="A70" s="276" t="s">
        <v>164</v>
      </c>
      <c r="B70" s="277">
        <v>35.0</v>
      </c>
      <c r="C70" s="278">
        <v>36.549999</v>
      </c>
      <c r="D70" s="278">
        <v>34.110001</v>
      </c>
      <c r="E70" s="278">
        <v>36.549999</v>
      </c>
      <c r="F70" s="278">
        <v>31.22418</v>
      </c>
      <c r="G70" s="278">
        <v>2.4296622E9</v>
      </c>
      <c r="H70" s="278"/>
      <c r="I70" s="278">
        <f t="shared" ref="I70:N70" si="91">(I71/B71*B70)/B71*B70</f>
        <v>1.842644799</v>
      </c>
      <c r="J70" s="278">
        <f t="shared" si="91"/>
        <v>2.007751559</v>
      </c>
      <c r="K70" s="278">
        <f t="shared" si="91"/>
        <v>1.747299311</v>
      </c>
      <c r="L70" s="278">
        <f t="shared" si="91"/>
        <v>1.994219006</v>
      </c>
      <c r="M70" s="278">
        <f t="shared" si="91"/>
        <v>1.696738939</v>
      </c>
      <c r="N70" s="278">
        <f t="shared" si="91"/>
        <v>130804631.9</v>
      </c>
      <c r="O70" s="278"/>
      <c r="P70" s="254">
        <f t="shared" si="31"/>
        <v>182370.3024</v>
      </c>
      <c r="Q70" s="254">
        <f t="shared" si="88"/>
        <v>70980.76247</v>
      </c>
      <c r="R70" s="254">
        <f t="shared" si="89"/>
        <v>370857.057</v>
      </c>
      <c r="S70" s="254">
        <f t="shared" si="34"/>
        <v>-103936.8984</v>
      </c>
      <c r="T70" s="254">
        <f t="shared" si="35"/>
        <v>-123109.0679</v>
      </c>
      <c r="U70" s="272">
        <f t="shared" si="21"/>
        <v>0.5195892459</v>
      </c>
      <c r="V70" s="282"/>
      <c r="W70" s="254">
        <f t="shared" si="22"/>
        <v>-227045.9663</v>
      </c>
      <c r="X70" s="257">
        <f t="shared" si="23"/>
        <v>2.436631526</v>
      </c>
      <c r="Y70" s="254">
        <f t="shared" si="24"/>
        <v>483681.9864</v>
      </c>
      <c r="Z70" s="254">
        <f t="shared" si="25"/>
        <v>256636.0201</v>
      </c>
      <c r="AA70" s="259">
        <f t="shared" si="26"/>
        <v>624208.1219</v>
      </c>
      <c r="AB70" s="257">
        <f t="shared" si="27"/>
        <v>0.6242081219</v>
      </c>
      <c r="AC70" s="275">
        <f t="shared" si="28"/>
        <v>397162.1556</v>
      </c>
      <c r="AD70" s="257">
        <f t="shared" si="29"/>
        <v>0.3610565051</v>
      </c>
      <c r="AE70" s="180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2"/>
    </row>
    <row r="71" ht="19.5" customHeight="1">
      <c r="A71" s="276" t="s">
        <v>165</v>
      </c>
      <c r="B71" s="277">
        <v>36.27</v>
      </c>
      <c r="C71" s="278">
        <v>37.900002</v>
      </c>
      <c r="D71" s="278">
        <v>35.82</v>
      </c>
      <c r="E71" s="278">
        <v>37.740002</v>
      </c>
      <c r="F71" s="278">
        <v>32.240784</v>
      </c>
      <c r="G71" s="278">
        <v>1.8110722E9</v>
      </c>
      <c r="H71" s="278"/>
      <c r="I71" s="278">
        <f t="shared" ref="I71:N71" si="92">(I72/B72*B71)/B72*B71</f>
        <v>1.978794289</v>
      </c>
      <c r="J71" s="278">
        <f t="shared" si="92"/>
        <v>2.15880641</v>
      </c>
      <c r="K71" s="278">
        <f t="shared" si="92"/>
        <v>1.926881488</v>
      </c>
      <c r="L71" s="278">
        <f t="shared" si="92"/>
        <v>2.126189406</v>
      </c>
      <c r="M71" s="278">
        <f t="shared" si="92"/>
        <v>1.809023177</v>
      </c>
      <c r="N71" s="278">
        <f t="shared" si="92"/>
        <v>72677981.53</v>
      </c>
      <c r="O71" s="278"/>
      <c r="P71" s="254">
        <f t="shared" si="31"/>
        <v>191512.8713</v>
      </c>
      <c r="Q71" s="254">
        <f t="shared" si="88"/>
        <v>78275.95213</v>
      </c>
      <c r="R71" s="254">
        <f t="shared" si="89"/>
        <v>371629.6759</v>
      </c>
      <c r="S71" s="254">
        <f t="shared" si="34"/>
        <v>-106203.3021</v>
      </c>
      <c r="T71" s="254">
        <f t="shared" si="35"/>
        <v>-123622.0224</v>
      </c>
      <c r="U71" s="272">
        <f t="shared" si="21"/>
        <v>0.5426484829</v>
      </c>
      <c r="V71" s="282"/>
      <c r="W71" s="254">
        <f t="shared" si="22"/>
        <v>-229825.3245</v>
      </c>
      <c r="X71" s="257">
        <f t="shared" si="23"/>
        <v>2.450306764</v>
      </c>
      <c r="Y71" s="254">
        <f t="shared" si="24"/>
        <v>490823.4988</v>
      </c>
      <c r="Z71" s="254">
        <f t="shared" si="25"/>
        <v>260998.1743</v>
      </c>
      <c r="AA71" s="259">
        <f t="shared" si="26"/>
        <v>641418.4993</v>
      </c>
      <c r="AB71" s="257">
        <f t="shared" si="27"/>
        <v>0.6414184993</v>
      </c>
      <c r="AC71" s="275">
        <f t="shared" si="28"/>
        <v>411593.1748</v>
      </c>
      <c r="AD71" s="257">
        <f t="shared" si="29"/>
        <v>0.3741756135</v>
      </c>
      <c r="AE71" s="180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2"/>
    </row>
    <row r="72" ht="19.5" customHeight="1">
      <c r="A72" s="276" t="s">
        <v>166</v>
      </c>
      <c r="B72" s="277">
        <v>37.66</v>
      </c>
      <c r="C72" s="278">
        <v>37.66</v>
      </c>
      <c r="D72" s="278">
        <v>33.700001</v>
      </c>
      <c r="E72" s="278">
        <v>34.889999</v>
      </c>
      <c r="F72" s="278">
        <v>29.806082</v>
      </c>
      <c r="G72" s="278">
        <v>2.2620481E9</v>
      </c>
      <c r="H72" s="278"/>
      <c r="I72" s="278">
        <f t="shared" ref="I72:N72" si="93">(I73/B73*B72)/B73*B72</f>
        <v>2.133369925</v>
      </c>
      <c r="J72" s="278">
        <f t="shared" si="93"/>
        <v>2.131551669</v>
      </c>
      <c r="K72" s="278">
        <f t="shared" si="93"/>
        <v>1.70554691</v>
      </c>
      <c r="L72" s="278">
        <f t="shared" si="93"/>
        <v>1.817188694</v>
      </c>
      <c r="M72" s="278">
        <f t="shared" si="93"/>
        <v>1.546118322</v>
      </c>
      <c r="N72" s="278">
        <f t="shared" si="93"/>
        <v>113379620.7</v>
      </c>
      <c r="O72" s="278"/>
      <c r="P72" s="254">
        <f t="shared" si="31"/>
        <v>180178.2232</v>
      </c>
      <c r="Q72" s="254">
        <f t="shared" si="88"/>
        <v>69284.64937</v>
      </c>
      <c r="R72" s="254">
        <f t="shared" si="89"/>
        <v>372403.9044</v>
      </c>
      <c r="S72" s="254">
        <f t="shared" si="34"/>
        <v>-108479.1492</v>
      </c>
      <c r="T72" s="254">
        <f t="shared" si="35"/>
        <v>-124137.1141</v>
      </c>
      <c r="U72" s="272">
        <f t="shared" si="21"/>
        <v>0.5125656069</v>
      </c>
      <c r="V72" s="282"/>
      <c r="W72" s="254">
        <f t="shared" si="22"/>
        <v>-232616.2633</v>
      </c>
      <c r="X72" s="257">
        <f t="shared" si="23"/>
        <v>2.375509432</v>
      </c>
      <c r="Y72" s="254">
        <f t="shared" si="24"/>
        <v>483632.5044</v>
      </c>
      <c r="Z72" s="254">
        <f t="shared" si="25"/>
        <v>251016.2411</v>
      </c>
      <c r="AA72" s="259">
        <f t="shared" si="26"/>
        <v>621866.7769</v>
      </c>
      <c r="AB72" s="257">
        <f t="shared" si="27"/>
        <v>0.6218667769</v>
      </c>
      <c r="AC72" s="275">
        <f t="shared" si="28"/>
        <v>389250.5136</v>
      </c>
      <c r="AD72" s="257">
        <f t="shared" si="29"/>
        <v>0.3538641033</v>
      </c>
      <c r="AE72" s="180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2"/>
    </row>
    <row r="73" ht="19.5" customHeight="1">
      <c r="A73" s="276" t="s">
        <v>167</v>
      </c>
      <c r="B73" s="277">
        <v>34.610001</v>
      </c>
      <c r="C73" s="278">
        <v>35.02</v>
      </c>
      <c r="D73" s="278">
        <v>32.349998</v>
      </c>
      <c r="E73" s="278">
        <v>34.02</v>
      </c>
      <c r="F73" s="278">
        <v>29.062838</v>
      </c>
      <c r="G73" s="278">
        <v>2.012635E9</v>
      </c>
      <c r="H73" s="278"/>
      <c r="I73" s="278">
        <f t="shared" ref="I73:N73" si="94">(I74/B74*B73)/B74*B73</f>
        <v>1.801809037</v>
      </c>
      <c r="J73" s="278">
        <f t="shared" si="94"/>
        <v>1.843179012</v>
      </c>
      <c r="K73" s="278">
        <f t="shared" si="94"/>
        <v>1.571637409</v>
      </c>
      <c r="L73" s="278">
        <f t="shared" si="94"/>
        <v>1.727693625</v>
      </c>
      <c r="M73" s="278">
        <f t="shared" si="94"/>
        <v>1.469971739</v>
      </c>
      <c r="N73" s="278">
        <f t="shared" si="94"/>
        <v>89755561.99</v>
      </c>
      <c r="O73" s="278"/>
      <c r="P73" s="254">
        <f t="shared" si="31"/>
        <v>172960.3853</v>
      </c>
      <c r="Q73" s="254">
        <f t="shared" si="88"/>
        <v>63844.82667</v>
      </c>
      <c r="R73" s="254">
        <f t="shared" si="89"/>
        <v>373179.7459</v>
      </c>
      <c r="S73" s="254">
        <f t="shared" si="34"/>
        <v>-110764.479</v>
      </c>
      <c r="T73" s="254">
        <f t="shared" si="35"/>
        <v>-124654.3521</v>
      </c>
      <c r="U73" s="272">
        <f t="shared" si="21"/>
        <v>0.4928810699</v>
      </c>
      <c r="V73" s="282"/>
      <c r="W73" s="254">
        <f t="shared" si="22"/>
        <v>-235418.8311</v>
      </c>
      <c r="X73" s="257">
        <f t="shared" si="23"/>
        <v>2.319865954</v>
      </c>
      <c r="Y73" s="254">
        <f t="shared" si="24"/>
        <v>479324.8258</v>
      </c>
      <c r="Z73" s="254">
        <f t="shared" si="25"/>
        <v>243905.9947</v>
      </c>
      <c r="AA73" s="259">
        <f t="shared" si="26"/>
        <v>609984.9579</v>
      </c>
      <c r="AB73" s="257">
        <f t="shared" si="27"/>
        <v>0.6099849579</v>
      </c>
      <c r="AC73" s="275">
        <f t="shared" si="28"/>
        <v>374566.1268</v>
      </c>
      <c r="AD73" s="257">
        <f t="shared" si="29"/>
        <v>0.3405146607</v>
      </c>
      <c r="AE73" s="180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2"/>
    </row>
    <row r="74" ht="19.5" customHeight="1">
      <c r="A74" s="276" t="s">
        <v>168</v>
      </c>
      <c r="B74" s="277">
        <v>33.93</v>
      </c>
      <c r="C74" s="278">
        <v>35.849998</v>
      </c>
      <c r="D74" s="278">
        <v>33.799999</v>
      </c>
      <c r="E74" s="278">
        <v>35.139999</v>
      </c>
      <c r="F74" s="278">
        <v>30.019632</v>
      </c>
      <c r="G74" s="278">
        <v>1.9510891E9</v>
      </c>
      <c r="H74" s="278"/>
      <c r="I74" s="278">
        <f t="shared" ref="I74:N74" si="95">(I75/B75*B74)/B75*B74</f>
        <v>1.73170239</v>
      </c>
      <c r="J74" s="278">
        <f t="shared" si="95"/>
        <v>1.931583579</v>
      </c>
      <c r="K74" s="278">
        <f t="shared" si="95"/>
        <v>1.715683664</v>
      </c>
      <c r="L74" s="278">
        <f t="shared" si="95"/>
        <v>1.843323678</v>
      </c>
      <c r="M74" s="278">
        <f t="shared" si="95"/>
        <v>1.568352466</v>
      </c>
      <c r="N74" s="278">
        <f t="shared" si="95"/>
        <v>84350086.87</v>
      </c>
      <c r="O74" s="278"/>
      <c r="P74" s="254">
        <f t="shared" si="31"/>
        <v>180712.8659</v>
      </c>
      <c r="Q74" s="254">
        <f t="shared" si="88"/>
        <v>69696.43604</v>
      </c>
      <c r="R74" s="254">
        <f t="shared" si="89"/>
        <v>373957.2037</v>
      </c>
      <c r="S74" s="254">
        <f t="shared" si="34"/>
        <v>-113059.331</v>
      </c>
      <c r="T74" s="254">
        <f t="shared" si="35"/>
        <v>-125173.7452</v>
      </c>
      <c r="U74" s="272">
        <f t="shared" si="21"/>
        <v>0.5126888376</v>
      </c>
      <c r="V74" s="282"/>
      <c r="W74" s="254">
        <f t="shared" si="22"/>
        <v>-238233.0762</v>
      </c>
      <c r="X74" s="257">
        <f t="shared" si="23"/>
        <v>2.328266412</v>
      </c>
      <c r="Y74" s="254">
        <f t="shared" si="24"/>
        <v>485497.9217</v>
      </c>
      <c r="Z74" s="254">
        <f t="shared" si="25"/>
        <v>247264.8455</v>
      </c>
      <c r="AA74" s="259">
        <f t="shared" si="26"/>
        <v>624366.5056</v>
      </c>
      <c r="AB74" s="257">
        <f t="shared" si="27"/>
        <v>0.6243665056</v>
      </c>
      <c r="AC74" s="275">
        <f t="shared" si="28"/>
        <v>386133.4294</v>
      </c>
      <c r="AD74" s="257">
        <f t="shared" si="29"/>
        <v>0.3510303904</v>
      </c>
      <c r="AE74" s="180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2"/>
    </row>
    <row r="75" ht="19.5" customHeight="1">
      <c r="A75" s="276" t="s">
        <v>169</v>
      </c>
      <c r="B75" s="277">
        <v>35.450001</v>
      </c>
      <c r="C75" s="278">
        <v>37.240002</v>
      </c>
      <c r="D75" s="278">
        <v>35.200001</v>
      </c>
      <c r="E75" s="278">
        <v>36.900002</v>
      </c>
      <c r="F75" s="278">
        <v>31.523178</v>
      </c>
      <c r="G75" s="278">
        <v>2.2591016E9</v>
      </c>
      <c r="H75" s="278"/>
      <c r="I75" s="278">
        <f t="shared" ref="I75:N75" si="96">(I76/B76*B75)/B76*B75</f>
        <v>1.890331801</v>
      </c>
      <c r="J75" s="278">
        <f t="shared" si="96"/>
        <v>2.084273104</v>
      </c>
      <c r="K75" s="278">
        <f t="shared" si="96"/>
        <v>1.860754993</v>
      </c>
      <c r="L75" s="278">
        <f t="shared" si="96"/>
        <v>2.032595181</v>
      </c>
      <c r="M75" s="278">
        <f t="shared" si="96"/>
        <v>1.729389953</v>
      </c>
      <c r="N75" s="278">
        <f t="shared" si="96"/>
        <v>113084440.9</v>
      </c>
      <c r="O75" s="278"/>
      <c r="P75" s="254">
        <f t="shared" si="31"/>
        <v>188198.0251</v>
      </c>
      <c r="Q75" s="254">
        <f t="shared" si="88"/>
        <v>75589.68709</v>
      </c>
      <c r="R75" s="254">
        <f t="shared" si="89"/>
        <v>374736.2812</v>
      </c>
      <c r="S75" s="254">
        <f t="shared" si="34"/>
        <v>-115363.7449</v>
      </c>
      <c r="T75" s="254">
        <f t="shared" si="35"/>
        <v>-125695.3025</v>
      </c>
      <c r="U75" s="272">
        <f t="shared" si="21"/>
        <v>0.5315029707</v>
      </c>
      <c r="V75" s="282"/>
      <c r="W75" s="254">
        <f t="shared" si="22"/>
        <v>-241059.0474</v>
      </c>
      <c r="X75" s="257">
        <f t="shared" si="23"/>
        <v>2.335254837</v>
      </c>
      <c r="Y75" s="254">
        <f t="shared" si="24"/>
        <v>491485.4475</v>
      </c>
      <c r="Z75" s="254">
        <f t="shared" si="25"/>
        <v>250426.4002</v>
      </c>
      <c r="AA75" s="259">
        <f t="shared" si="26"/>
        <v>638523.9934</v>
      </c>
      <c r="AB75" s="257">
        <f t="shared" si="27"/>
        <v>0.6385239934</v>
      </c>
      <c r="AC75" s="275">
        <f t="shared" si="28"/>
        <v>397464.946</v>
      </c>
      <c r="AD75" s="257">
        <f t="shared" si="29"/>
        <v>0.3613317691</v>
      </c>
      <c r="AE75" s="180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2"/>
    </row>
    <row r="76" ht="19.5" customHeight="1">
      <c r="A76" s="276" t="s">
        <v>170</v>
      </c>
      <c r="B76" s="277">
        <v>36.98</v>
      </c>
      <c r="C76" s="278">
        <v>39.639999</v>
      </c>
      <c r="D76" s="278">
        <v>36.799999</v>
      </c>
      <c r="E76" s="278">
        <v>39.119999</v>
      </c>
      <c r="F76" s="278">
        <v>33.419689</v>
      </c>
      <c r="G76" s="278">
        <v>1.9782253E9</v>
      </c>
      <c r="H76" s="278"/>
      <c r="I76" s="278">
        <f t="shared" ref="I76:N76" si="97">(I77/B77*B76)/B77*B76</f>
        <v>2.057023962</v>
      </c>
      <c r="J76" s="278">
        <f t="shared" si="97"/>
        <v>2.361579133</v>
      </c>
      <c r="K76" s="278">
        <f t="shared" si="97"/>
        <v>2.033758847</v>
      </c>
      <c r="L76" s="278">
        <f t="shared" si="97"/>
        <v>2.284524301</v>
      </c>
      <c r="M76" s="278">
        <f t="shared" si="97"/>
        <v>1.943738116</v>
      </c>
      <c r="N76" s="278">
        <f t="shared" si="97"/>
        <v>86712724.63</v>
      </c>
      <c r="O76" s="278"/>
      <c r="P76" s="254">
        <f t="shared" si="31"/>
        <v>196752.4699</v>
      </c>
      <c r="Q76" s="254">
        <f t="shared" si="88"/>
        <v>82617.64469</v>
      </c>
      <c r="R76" s="254">
        <f t="shared" si="89"/>
        <v>375516.9818</v>
      </c>
      <c r="S76" s="254">
        <f t="shared" si="34"/>
        <v>-117677.7605</v>
      </c>
      <c r="T76" s="254">
        <f t="shared" si="35"/>
        <v>-126219.0329</v>
      </c>
      <c r="U76" s="272">
        <f t="shared" si="21"/>
        <v>0.5527483459</v>
      </c>
      <c r="V76" s="282"/>
      <c r="W76" s="254">
        <f t="shared" si="22"/>
        <v>-243896.7934</v>
      </c>
      <c r="X76" s="257">
        <f t="shared" si="23"/>
        <v>2.346359063</v>
      </c>
      <c r="Y76" s="254">
        <f t="shared" si="24"/>
        <v>498223.0314</v>
      </c>
      <c r="Z76" s="254">
        <f t="shared" si="25"/>
        <v>254326.238</v>
      </c>
      <c r="AA76" s="259">
        <f t="shared" si="26"/>
        <v>654887.0963</v>
      </c>
      <c r="AB76" s="257">
        <f t="shared" si="27"/>
        <v>0.6548870963</v>
      </c>
      <c r="AC76" s="275">
        <f t="shared" si="28"/>
        <v>410990.3029</v>
      </c>
      <c r="AD76" s="257">
        <f t="shared" si="29"/>
        <v>0.3736275481</v>
      </c>
      <c r="AE76" s="180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2"/>
    </row>
    <row r="77" ht="19.5" customHeight="1">
      <c r="A77" s="279" t="s">
        <v>171</v>
      </c>
      <c r="B77" s="280">
        <v>39.27</v>
      </c>
      <c r="C77" s="281">
        <v>40.68</v>
      </c>
      <c r="D77" s="281">
        <v>39.09</v>
      </c>
      <c r="E77" s="281">
        <v>39.919998</v>
      </c>
      <c r="F77" s="281">
        <v>34.103149</v>
      </c>
      <c r="G77" s="281">
        <v>1.7794246E9</v>
      </c>
      <c r="H77" s="281"/>
      <c r="I77" s="281">
        <f t="shared" ref="I77:N77" si="98">(I78/B78*B77)/B78*B77</f>
        <v>2.319676055</v>
      </c>
      <c r="J77" s="281">
        <f t="shared" si="98"/>
        <v>2.487122186</v>
      </c>
      <c r="K77" s="281">
        <f t="shared" si="98"/>
        <v>2.294748963</v>
      </c>
      <c r="L77" s="281">
        <f t="shared" si="98"/>
        <v>2.378916145</v>
      </c>
      <c r="M77" s="281">
        <f t="shared" si="98"/>
        <v>2.024053129</v>
      </c>
      <c r="N77" s="281">
        <f t="shared" si="98"/>
        <v>70160150.08</v>
      </c>
      <c r="O77" s="281"/>
      <c r="P77" s="254">
        <f t="shared" si="31"/>
        <v>208996.0396</v>
      </c>
      <c r="Q77" s="254">
        <f t="shared" si="88"/>
        <v>93219.87941</v>
      </c>
      <c r="R77" s="254">
        <f t="shared" si="89"/>
        <v>376299.3088</v>
      </c>
      <c r="S77" s="254">
        <f t="shared" si="34"/>
        <v>-120001.4178</v>
      </c>
      <c r="T77" s="254">
        <f t="shared" si="35"/>
        <v>-126744.9456</v>
      </c>
      <c r="U77" s="272">
        <f t="shared" si="21"/>
        <v>0.5827957608</v>
      </c>
      <c r="V77" s="257">
        <f>(E77-B66)/B66</f>
        <v>0.08892520458</v>
      </c>
      <c r="W77" s="254">
        <f t="shared" si="22"/>
        <v>-246746.3634</v>
      </c>
      <c r="X77" s="257">
        <f t="shared" si="23"/>
        <v>2.372052582</v>
      </c>
      <c r="Y77" s="254">
        <f t="shared" si="24"/>
        <v>507544.5642</v>
      </c>
      <c r="Z77" s="254">
        <f t="shared" si="25"/>
        <v>260798.2008</v>
      </c>
      <c r="AA77" s="259">
        <f t="shared" si="26"/>
        <v>678515.2278</v>
      </c>
      <c r="AB77" s="257">
        <f t="shared" si="27"/>
        <v>0.6785152278</v>
      </c>
      <c r="AC77" s="275">
        <f t="shared" si="28"/>
        <v>431768.8644</v>
      </c>
      <c r="AD77" s="257">
        <f t="shared" si="29"/>
        <v>0.3925171495</v>
      </c>
      <c r="AE77" s="180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2"/>
    </row>
    <row r="78" ht="19.5" customHeight="1">
      <c r="A78" s="276" t="s">
        <v>172</v>
      </c>
      <c r="B78" s="277">
        <v>40.09</v>
      </c>
      <c r="C78" s="278">
        <v>40.290001</v>
      </c>
      <c r="D78" s="278">
        <v>36.459999</v>
      </c>
      <c r="E78" s="278">
        <v>37.400002</v>
      </c>
      <c r="F78" s="278">
        <v>32.256325</v>
      </c>
      <c r="G78" s="278">
        <v>2.2347732E9</v>
      </c>
      <c r="H78" s="278"/>
      <c r="I78" s="278">
        <f t="shared" ref="I78:N78" si="99">(I79/B79*B78)/B79*B78</f>
        <v>2.417562161</v>
      </c>
      <c r="J78" s="278">
        <f t="shared" si="99"/>
        <v>2.439662717</v>
      </c>
      <c r="K78" s="278">
        <f t="shared" si="99"/>
        <v>1.996352124</v>
      </c>
      <c r="L78" s="278">
        <f t="shared" si="99"/>
        <v>2.088052255</v>
      </c>
      <c r="M78" s="278">
        <f t="shared" si="99"/>
        <v>1.810767601</v>
      </c>
      <c r="N78" s="278">
        <f t="shared" si="99"/>
        <v>110661929.4</v>
      </c>
      <c r="O78" s="278"/>
      <c r="P78" s="254">
        <f t="shared" si="31"/>
        <v>194934.6481</v>
      </c>
      <c r="Q78" s="254">
        <f>(Q66+(Q77-Q66)*(1-$Q$3))*K78/K77</f>
        <v>77656.66932</v>
      </c>
      <c r="R78" s="254">
        <f>R77*(1+($S$5/2/12))+(Q77-Q66)*($Q$3)</f>
        <v>381039.0522</v>
      </c>
      <c r="S78" s="254">
        <f t="shared" si="34"/>
        <v>-122334.7571</v>
      </c>
      <c r="T78" s="254">
        <f t="shared" si="35"/>
        <v>-127273.0495</v>
      </c>
      <c r="U78" s="272">
        <f t="shared" si="21"/>
        <v>0.5358502343</v>
      </c>
      <c r="V78" s="282"/>
      <c r="W78" s="254">
        <f t="shared" si="22"/>
        <v>-249607.8066</v>
      </c>
      <c r="X78" s="257">
        <f t="shared" si="23"/>
        <v>2.30751477</v>
      </c>
      <c r="Y78" s="254">
        <f t="shared" si="24"/>
        <v>502251.7438</v>
      </c>
      <c r="Z78" s="254">
        <f t="shared" si="25"/>
        <v>252643.9373</v>
      </c>
      <c r="AA78" s="259">
        <f t="shared" si="26"/>
        <v>653630.3697</v>
      </c>
      <c r="AB78" s="257">
        <f t="shared" si="27"/>
        <v>0.6536303697</v>
      </c>
      <c r="AC78" s="275">
        <f t="shared" si="28"/>
        <v>404022.5631</v>
      </c>
      <c r="AD78" s="257">
        <f t="shared" si="29"/>
        <v>0.3672932392</v>
      </c>
      <c r="AE78" s="180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2"/>
    </row>
    <row r="79" ht="19.5" customHeight="1">
      <c r="A79" s="276" t="s">
        <v>173</v>
      </c>
      <c r="B79" s="277">
        <v>37.490002</v>
      </c>
      <c r="C79" s="278">
        <v>38.48</v>
      </c>
      <c r="D79" s="278">
        <v>36.700001</v>
      </c>
      <c r="E79" s="278">
        <v>37.220001</v>
      </c>
      <c r="F79" s="278">
        <v>32.101101</v>
      </c>
      <c r="G79" s="278">
        <v>1.7656106E9</v>
      </c>
      <c r="H79" s="278"/>
      <c r="I79" s="278">
        <f t="shared" ref="I79:N79" si="100">(I80/B80*B79)/B80*B79</f>
        <v>2.114153246</v>
      </c>
      <c r="J79" s="278">
        <f t="shared" si="100"/>
        <v>2.225386042</v>
      </c>
      <c r="K79" s="278">
        <f t="shared" si="100"/>
        <v>2.022721047</v>
      </c>
      <c r="L79" s="278">
        <f t="shared" si="100"/>
        <v>2.068001612</v>
      </c>
      <c r="M79" s="278">
        <f t="shared" si="100"/>
        <v>1.79338197</v>
      </c>
      <c r="N79" s="278">
        <f t="shared" si="100"/>
        <v>69075046.16</v>
      </c>
      <c r="O79" s="278"/>
      <c r="P79" s="254">
        <f t="shared" si="31"/>
        <v>196217.8271</v>
      </c>
      <c r="Q79" s="254">
        <f t="shared" ref="Q79:Q89" si="102">Q78*K79/K78</f>
        <v>78682.40158</v>
      </c>
      <c r="R79" s="254">
        <f t="shared" ref="R79:R89" si="103">R78*(1+$S$5/2/12)</f>
        <v>381832.8836</v>
      </c>
      <c r="S79" s="254">
        <f t="shared" si="34"/>
        <v>-124677.8185</v>
      </c>
      <c r="T79" s="254">
        <f t="shared" si="35"/>
        <v>-127803.3539</v>
      </c>
      <c r="U79" s="272">
        <f t="shared" si="21"/>
        <v>0.5383962277</v>
      </c>
      <c r="V79" s="282"/>
      <c r="W79" s="254">
        <f t="shared" si="22"/>
        <v>-252481.1724</v>
      </c>
      <c r="X79" s="257">
        <f t="shared" si="23"/>
        <v>2.28948046</v>
      </c>
      <c r="Y79" s="254">
        <f t="shared" si="24"/>
        <v>503912.0472</v>
      </c>
      <c r="Z79" s="254">
        <f t="shared" si="25"/>
        <v>251430.8748</v>
      </c>
      <c r="AA79" s="259">
        <f t="shared" si="26"/>
        <v>656733.1123</v>
      </c>
      <c r="AB79" s="257">
        <f t="shared" si="27"/>
        <v>0.6567331123</v>
      </c>
      <c r="AC79" s="275">
        <f t="shared" si="28"/>
        <v>404251.9399</v>
      </c>
      <c r="AD79" s="257">
        <f t="shared" si="29"/>
        <v>0.3675017635</v>
      </c>
      <c r="AE79" s="180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2"/>
    </row>
    <row r="80" ht="19.5" customHeight="1">
      <c r="A80" s="276" t="s">
        <v>174</v>
      </c>
      <c r="B80" s="277">
        <v>37.369999</v>
      </c>
      <c r="C80" s="278">
        <v>38.290001</v>
      </c>
      <c r="D80" s="278">
        <v>35.939999</v>
      </c>
      <c r="E80" s="278">
        <v>36.57</v>
      </c>
      <c r="F80" s="278">
        <v>31.540487</v>
      </c>
      <c r="G80" s="278">
        <v>2.1339737E9</v>
      </c>
      <c r="H80" s="278"/>
      <c r="I80" s="278">
        <f t="shared" ref="I80:N80" si="101">(I81/B81*B80)/B81*B80</f>
        <v>2.10064038</v>
      </c>
      <c r="J80" s="278">
        <f t="shared" si="101"/>
        <v>2.203464147</v>
      </c>
      <c r="K80" s="278">
        <f t="shared" si="101"/>
        <v>1.939813434</v>
      </c>
      <c r="L80" s="278">
        <f t="shared" si="101"/>
        <v>1.996402168</v>
      </c>
      <c r="M80" s="278">
        <f t="shared" si="101"/>
        <v>1.731289649</v>
      </c>
      <c r="N80" s="278">
        <f t="shared" si="101"/>
        <v>100904248.9</v>
      </c>
      <c r="O80" s="278"/>
      <c r="P80" s="254">
        <f t="shared" si="31"/>
        <v>192154.4501</v>
      </c>
      <c r="Q80" s="254">
        <f t="shared" si="102"/>
        <v>75457.35475</v>
      </c>
      <c r="R80" s="254">
        <f t="shared" si="103"/>
        <v>382628.3688</v>
      </c>
      <c r="S80" s="254">
        <f t="shared" si="34"/>
        <v>-127030.6428</v>
      </c>
      <c r="T80" s="254">
        <f t="shared" si="35"/>
        <v>-128335.8679</v>
      </c>
      <c r="U80" s="272">
        <f t="shared" si="21"/>
        <v>0.5276037586</v>
      </c>
      <c r="V80" s="282"/>
      <c r="W80" s="254">
        <f t="shared" si="22"/>
        <v>-255366.5106</v>
      </c>
      <c r="X80" s="257">
        <f t="shared" si="23"/>
        <v>2.250815181</v>
      </c>
      <c r="Y80" s="254">
        <f t="shared" si="24"/>
        <v>501831.3491</v>
      </c>
      <c r="Z80" s="254">
        <f t="shared" si="25"/>
        <v>246464.8385</v>
      </c>
      <c r="AA80" s="259">
        <f t="shared" si="26"/>
        <v>650240.1736</v>
      </c>
      <c r="AB80" s="257">
        <f t="shared" si="27"/>
        <v>0.6502401736</v>
      </c>
      <c r="AC80" s="275">
        <f t="shared" si="28"/>
        <v>394873.663</v>
      </c>
      <c r="AD80" s="257">
        <f t="shared" si="29"/>
        <v>0.3589760573</v>
      </c>
      <c r="AE80" s="180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2"/>
    </row>
    <row r="81" ht="19.5" customHeight="1">
      <c r="A81" s="276" t="s">
        <v>175</v>
      </c>
      <c r="B81" s="277">
        <v>36.82</v>
      </c>
      <c r="C81" s="278">
        <v>37.07</v>
      </c>
      <c r="D81" s="278">
        <v>34.349998</v>
      </c>
      <c r="E81" s="278">
        <v>34.98</v>
      </c>
      <c r="F81" s="278">
        <v>30.169159</v>
      </c>
      <c r="G81" s="278">
        <v>2.3454336E9</v>
      </c>
      <c r="H81" s="278"/>
      <c r="I81" s="278">
        <f t="shared" ref="I81:N81" si="104">(I82/B82*B81)/B82*B81</f>
        <v>2.03926237</v>
      </c>
      <c r="J81" s="278">
        <f t="shared" si="104"/>
        <v>2.06528697</v>
      </c>
      <c r="K81" s="278">
        <f t="shared" si="104"/>
        <v>1.771973708</v>
      </c>
      <c r="L81" s="278">
        <f t="shared" si="104"/>
        <v>1.826575897</v>
      </c>
      <c r="M81" s="278">
        <f t="shared" si="104"/>
        <v>1.584015222</v>
      </c>
      <c r="N81" s="278">
        <f t="shared" si="104"/>
        <v>121892676.6</v>
      </c>
      <c r="O81" s="278"/>
      <c r="P81" s="254">
        <f t="shared" si="31"/>
        <v>183653.4547</v>
      </c>
      <c r="Q81" s="254">
        <f t="shared" si="102"/>
        <v>68928.50946</v>
      </c>
      <c r="R81" s="254">
        <f t="shared" si="103"/>
        <v>383425.5112</v>
      </c>
      <c r="S81" s="254">
        <f t="shared" si="34"/>
        <v>-129393.2705</v>
      </c>
      <c r="T81" s="254">
        <f t="shared" si="35"/>
        <v>-128870.6006</v>
      </c>
      <c r="U81" s="272">
        <f t="shared" si="21"/>
        <v>0.5055136709</v>
      </c>
      <c r="V81" s="282"/>
      <c r="W81" s="254">
        <f t="shared" si="22"/>
        <v>-258263.8711</v>
      </c>
      <c r="X81" s="257">
        <f t="shared" si="23"/>
        <v>2.195734787</v>
      </c>
      <c r="Y81" s="254">
        <f t="shared" si="24"/>
        <v>496645.909</v>
      </c>
      <c r="Z81" s="254">
        <f t="shared" si="25"/>
        <v>238382.0379</v>
      </c>
      <c r="AA81" s="259">
        <f t="shared" si="26"/>
        <v>636007.4753</v>
      </c>
      <c r="AB81" s="257">
        <f t="shared" si="27"/>
        <v>0.6360074753</v>
      </c>
      <c r="AC81" s="275">
        <f t="shared" si="28"/>
        <v>377743.6042</v>
      </c>
      <c r="AD81" s="257">
        <f t="shared" si="29"/>
        <v>0.3434032766</v>
      </c>
      <c r="AE81" s="180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2"/>
    </row>
    <row r="82" ht="19.5" customHeight="1">
      <c r="A82" s="276" t="s">
        <v>176</v>
      </c>
      <c r="B82" s="277">
        <v>35.099998</v>
      </c>
      <c r="C82" s="278">
        <v>38.27</v>
      </c>
      <c r="D82" s="278">
        <v>34.889999</v>
      </c>
      <c r="E82" s="278">
        <v>38.080002</v>
      </c>
      <c r="F82" s="278">
        <v>32.842834</v>
      </c>
      <c r="G82" s="278">
        <v>1.88134E9</v>
      </c>
      <c r="H82" s="278"/>
      <c r="I82" s="278">
        <f t="shared" ref="I82:N82" si="105">(I83/B83*B82)/B83*B82</f>
        <v>1.853189029</v>
      </c>
      <c r="J82" s="278">
        <f t="shared" si="105"/>
        <v>2.201162764</v>
      </c>
      <c r="K82" s="278">
        <f t="shared" si="105"/>
        <v>1.828124443</v>
      </c>
      <c r="L82" s="278">
        <f t="shared" si="105"/>
        <v>2.164671689</v>
      </c>
      <c r="M82" s="278">
        <f t="shared" si="105"/>
        <v>1.877215768</v>
      </c>
      <c r="N82" s="278">
        <f t="shared" si="105"/>
        <v>78427055.05</v>
      </c>
      <c r="O82" s="278"/>
      <c r="P82" s="254">
        <f t="shared" si="31"/>
        <v>186540.5887</v>
      </c>
      <c r="Q82" s="254">
        <f t="shared" si="102"/>
        <v>71112.73288</v>
      </c>
      <c r="R82" s="254">
        <f t="shared" si="103"/>
        <v>384224.3144</v>
      </c>
      <c r="S82" s="254">
        <f t="shared" si="34"/>
        <v>-131765.7424</v>
      </c>
      <c r="T82" s="254">
        <f t="shared" si="35"/>
        <v>-129407.5615</v>
      </c>
      <c r="U82" s="272">
        <f t="shared" si="21"/>
        <v>0.5121942814</v>
      </c>
      <c r="V82" s="282"/>
      <c r="W82" s="254">
        <f t="shared" si="22"/>
        <v>-261173.3039</v>
      </c>
      <c r="X82" s="257">
        <f t="shared" si="23"/>
        <v>2.185387613</v>
      </c>
      <c r="Y82" s="254">
        <f t="shared" si="24"/>
        <v>499433.7539</v>
      </c>
      <c r="Z82" s="254">
        <f t="shared" si="25"/>
        <v>238260.45</v>
      </c>
      <c r="AA82" s="259">
        <f t="shared" si="26"/>
        <v>641877.636</v>
      </c>
      <c r="AB82" s="257">
        <f t="shared" si="27"/>
        <v>0.641877636</v>
      </c>
      <c r="AC82" s="275">
        <f t="shared" si="28"/>
        <v>380704.3321</v>
      </c>
      <c r="AD82" s="257">
        <f t="shared" si="29"/>
        <v>0.3460948473</v>
      </c>
      <c r="AE82" s="180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2"/>
    </row>
    <row r="83" ht="19.5" customHeight="1">
      <c r="A83" s="276" t="s">
        <v>177</v>
      </c>
      <c r="B83" s="277">
        <v>38.029999</v>
      </c>
      <c r="C83" s="278">
        <v>38.68</v>
      </c>
      <c r="D83" s="278">
        <v>36.700001</v>
      </c>
      <c r="E83" s="278">
        <v>36.779999</v>
      </c>
      <c r="F83" s="278">
        <v>31.721611</v>
      </c>
      <c r="G83" s="278">
        <v>1.9436275E9</v>
      </c>
      <c r="H83" s="278"/>
      <c r="I83" s="278">
        <f t="shared" ref="I83:N83" si="106">(I84/B84*B83)/B84*B83</f>
        <v>2.175495378</v>
      </c>
      <c r="J83" s="278">
        <f t="shared" si="106"/>
        <v>2.24857907</v>
      </c>
      <c r="K83" s="278">
        <f t="shared" si="106"/>
        <v>2.022721047</v>
      </c>
      <c r="L83" s="278">
        <f t="shared" si="106"/>
        <v>2.019396217</v>
      </c>
      <c r="M83" s="278">
        <f t="shared" si="106"/>
        <v>1.751230906</v>
      </c>
      <c r="N83" s="278">
        <f t="shared" si="106"/>
        <v>83706156.14</v>
      </c>
      <c r="O83" s="278"/>
      <c r="P83" s="254">
        <f t="shared" si="31"/>
        <v>196217.8271</v>
      </c>
      <c r="Q83" s="254">
        <f t="shared" si="102"/>
        <v>78682.40158</v>
      </c>
      <c r="R83" s="254">
        <f t="shared" si="103"/>
        <v>385024.7817</v>
      </c>
      <c r="S83" s="254">
        <f t="shared" si="34"/>
        <v>-134148.0997</v>
      </c>
      <c r="T83" s="254">
        <f t="shared" si="35"/>
        <v>-129946.7596</v>
      </c>
      <c r="U83" s="272">
        <f t="shared" si="21"/>
        <v>0.535792135</v>
      </c>
      <c r="V83" s="282"/>
      <c r="W83" s="254">
        <f t="shared" si="22"/>
        <v>-264094.8593</v>
      </c>
      <c r="X83" s="257">
        <f t="shared" si="23"/>
        <v>2.200885736</v>
      </c>
      <c r="Y83" s="254">
        <f t="shared" si="24"/>
        <v>506976.2694</v>
      </c>
      <c r="Z83" s="254">
        <f t="shared" si="25"/>
        <v>242881.4101</v>
      </c>
      <c r="AA83" s="259">
        <f t="shared" si="26"/>
        <v>659925.0104</v>
      </c>
      <c r="AB83" s="257">
        <f t="shared" si="27"/>
        <v>0.6599250104</v>
      </c>
      <c r="AC83" s="275">
        <f t="shared" si="28"/>
        <v>395830.1511</v>
      </c>
      <c r="AD83" s="257">
        <f t="shared" si="29"/>
        <v>0.3598455919</v>
      </c>
      <c r="AE83" s="180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2"/>
    </row>
    <row r="84" ht="19.5" customHeight="1">
      <c r="A84" s="276" t="s">
        <v>178</v>
      </c>
      <c r="B84" s="277">
        <v>36.860001</v>
      </c>
      <c r="C84" s="278">
        <v>39.919998</v>
      </c>
      <c r="D84" s="278">
        <v>36.549999</v>
      </c>
      <c r="E84" s="278">
        <v>39.580002</v>
      </c>
      <c r="F84" s="278">
        <v>34.168079</v>
      </c>
      <c r="G84" s="278">
        <v>1.620613E9</v>
      </c>
      <c r="H84" s="278"/>
      <c r="I84" s="278">
        <f t="shared" ref="I84:N84" si="107">(I85/B85*B84)/B85*B84</f>
        <v>2.043695659</v>
      </c>
      <c r="J84" s="278">
        <f t="shared" si="107"/>
        <v>2.395059212</v>
      </c>
      <c r="K84" s="278">
        <f t="shared" si="107"/>
        <v>2.006220114</v>
      </c>
      <c r="L84" s="278">
        <f t="shared" si="107"/>
        <v>2.338566563</v>
      </c>
      <c r="M84" s="278">
        <f t="shared" si="107"/>
        <v>2.031767776</v>
      </c>
      <c r="N84" s="278">
        <f t="shared" si="107"/>
        <v>58195575.26</v>
      </c>
      <c r="O84" s="278"/>
      <c r="P84" s="254">
        <f t="shared" si="31"/>
        <v>195415.8362</v>
      </c>
      <c r="Q84" s="254">
        <f t="shared" si="102"/>
        <v>78040.52706</v>
      </c>
      <c r="R84" s="254">
        <f t="shared" si="103"/>
        <v>385826.9166</v>
      </c>
      <c r="S84" s="254">
        <f t="shared" si="34"/>
        <v>-136540.3834</v>
      </c>
      <c r="T84" s="254">
        <f t="shared" si="35"/>
        <v>-130488.2045</v>
      </c>
      <c r="U84" s="272">
        <f t="shared" si="21"/>
        <v>0.5331500147</v>
      </c>
      <c r="V84" s="282"/>
      <c r="W84" s="254">
        <f t="shared" si="22"/>
        <v>-267028.5879</v>
      </c>
      <c r="X84" s="257">
        <f t="shared" si="23"/>
        <v>2.176706088</v>
      </c>
      <c r="Y84" s="254">
        <f t="shared" si="24"/>
        <v>507184.9253</v>
      </c>
      <c r="Z84" s="254">
        <f t="shared" si="25"/>
        <v>240156.3374</v>
      </c>
      <c r="AA84" s="259">
        <f t="shared" si="26"/>
        <v>659283.2799</v>
      </c>
      <c r="AB84" s="257">
        <f t="shared" si="27"/>
        <v>0.6592832799</v>
      </c>
      <c r="AC84" s="275">
        <f t="shared" si="28"/>
        <v>392254.692</v>
      </c>
      <c r="AD84" s="257">
        <f t="shared" si="29"/>
        <v>0.3565951746</v>
      </c>
      <c r="AE84" s="180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2"/>
    </row>
    <row r="85" ht="19.5" customHeight="1">
      <c r="A85" s="276" t="s">
        <v>179</v>
      </c>
      <c r="B85" s="277">
        <v>39.639999</v>
      </c>
      <c r="C85" s="278">
        <v>40.139999</v>
      </c>
      <c r="D85" s="278">
        <v>38.259998</v>
      </c>
      <c r="E85" s="278">
        <v>38.98</v>
      </c>
      <c r="F85" s="278">
        <v>33.650127</v>
      </c>
      <c r="G85" s="278">
        <v>1.7148903E9</v>
      </c>
      <c r="H85" s="278"/>
      <c r="I85" s="278">
        <f t="shared" ref="I85:N85" si="108">(I86/B86*B85)/B86*B85</f>
        <v>2.363593608</v>
      </c>
      <c r="J85" s="278">
        <f t="shared" si="108"/>
        <v>2.421530524</v>
      </c>
      <c r="K85" s="278">
        <f t="shared" si="108"/>
        <v>2.198334256</v>
      </c>
      <c r="L85" s="278">
        <f t="shared" si="108"/>
        <v>2.268202275</v>
      </c>
      <c r="M85" s="278">
        <f t="shared" si="108"/>
        <v>1.970635755</v>
      </c>
      <c r="N85" s="278">
        <f t="shared" si="108"/>
        <v>65163442.06</v>
      </c>
      <c r="O85" s="278"/>
      <c r="P85" s="254">
        <f t="shared" si="31"/>
        <v>204558.4051</v>
      </c>
      <c r="Q85" s="254">
        <f t="shared" si="102"/>
        <v>85513.62973</v>
      </c>
      <c r="R85" s="254">
        <f t="shared" si="103"/>
        <v>386630.7227</v>
      </c>
      <c r="S85" s="254">
        <f t="shared" si="34"/>
        <v>-138942.635</v>
      </c>
      <c r="T85" s="254">
        <f t="shared" si="35"/>
        <v>-131031.9053</v>
      </c>
      <c r="U85" s="272">
        <f t="shared" si="21"/>
        <v>0.5550231034</v>
      </c>
      <c r="V85" s="282"/>
      <c r="W85" s="254">
        <f t="shared" si="22"/>
        <v>-269974.5404</v>
      </c>
      <c r="X85" s="257">
        <f t="shared" si="23"/>
        <v>2.189795849</v>
      </c>
      <c r="Y85" s="254">
        <f t="shared" si="24"/>
        <v>514356.3774</v>
      </c>
      <c r="Z85" s="254">
        <f t="shared" si="25"/>
        <v>244381.8371</v>
      </c>
      <c r="AA85" s="259">
        <f t="shared" si="26"/>
        <v>676702.7576</v>
      </c>
      <c r="AB85" s="257">
        <f t="shared" si="27"/>
        <v>0.6767027576</v>
      </c>
      <c r="AC85" s="275">
        <f t="shared" si="28"/>
        <v>406728.2172</v>
      </c>
      <c r="AD85" s="257">
        <f t="shared" si="29"/>
        <v>0.3697529248</v>
      </c>
      <c r="AE85" s="180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2"/>
    </row>
    <row r="86" ht="19.5" customHeight="1">
      <c r="A86" s="276" t="s">
        <v>180</v>
      </c>
      <c r="B86" s="277">
        <v>39.0</v>
      </c>
      <c r="C86" s="278">
        <v>39.91</v>
      </c>
      <c r="D86" s="278">
        <v>38.240002</v>
      </c>
      <c r="E86" s="278">
        <v>39.459999</v>
      </c>
      <c r="F86" s="278">
        <v>34.064476</v>
      </c>
      <c r="G86" s="278">
        <v>1.6766625E9</v>
      </c>
      <c r="H86" s="278"/>
      <c r="I86" s="278">
        <f t="shared" ref="I86:N86" si="109">(I87/B87*B86)/B87*B86</f>
        <v>2.287887951</v>
      </c>
      <c r="J86" s="278">
        <f t="shared" si="109"/>
        <v>2.393859673</v>
      </c>
      <c r="K86" s="278">
        <f t="shared" si="109"/>
        <v>2.196037005</v>
      </c>
      <c r="L86" s="278">
        <f t="shared" si="109"/>
        <v>2.324407414</v>
      </c>
      <c r="M86" s="278">
        <f t="shared" si="109"/>
        <v>2.019465176</v>
      </c>
      <c r="N86" s="278">
        <f t="shared" si="109"/>
        <v>62290616.76</v>
      </c>
      <c r="O86" s="278"/>
      <c r="P86" s="254">
        <f t="shared" si="31"/>
        <v>204451.4958</v>
      </c>
      <c r="Q86" s="254">
        <f t="shared" si="102"/>
        <v>85424.26832</v>
      </c>
      <c r="R86" s="254">
        <f t="shared" si="103"/>
        <v>387436.2034</v>
      </c>
      <c r="S86" s="254">
        <f t="shared" si="34"/>
        <v>-141354.896</v>
      </c>
      <c r="T86" s="254">
        <f t="shared" si="35"/>
        <v>-131577.8716</v>
      </c>
      <c r="U86" s="272">
        <f t="shared" si="21"/>
        <v>0.5541021722</v>
      </c>
      <c r="V86" s="282"/>
      <c r="W86" s="254">
        <f t="shared" si="22"/>
        <v>-272932.7676</v>
      </c>
      <c r="X86" s="257">
        <f t="shared" si="23"/>
        <v>2.168620882</v>
      </c>
      <c r="Y86" s="254">
        <f t="shared" si="24"/>
        <v>515054.8023</v>
      </c>
      <c r="Z86" s="254">
        <f t="shared" si="25"/>
        <v>242122.0347</v>
      </c>
      <c r="AA86" s="259">
        <f t="shared" si="26"/>
        <v>677311.9676</v>
      </c>
      <c r="AB86" s="257">
        <f t="shared" si="27"/>
        <v>0.6773119676</v>
      </c>
      <c r="AC86" s="275">
        <f t="shared" si="28"/>
        <v>404379.1999</v>
      </c>
      <c r="AD86" s="257">
        <f t="shared" si="29"/>
        <v>0.3676174545</v>
      </c>
      <c r="AE86" s="180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2"/>
    </row>
    <row r="87" ht="19.5" customHeight="1">
      <c r="A87" s="276" t="s">
        <v>181</v>
      </c>
      <c r="B87" s="277">
        <v>39.540001</v>
      </c>
      <c r="C87" s="278">
        <v>39.880001</v>
      </c>
      <c r="D87" s="278">
        <v>37.330002</v>
      </c>
      <c r="E87" s="278">
        <v>38.869999</v>
      </c>
      <c r="F87" s="278">
        <v>33.555145</v>
      </c>
      <c r="G87" s="278">
        <v>2.2791697E9</v>
      </c>
      <c r="H87" s="278"/>
      <c r="I87" s="278">
        <f t="shared" ref="I87:N87" si="110">(I88/B88*B87)/B88*B87</f>
        <v>2.351683591</v>
      </c>
      <c r="J87" s="278">
        <f t="shared" si="110"/>
        <v>2.390262258</v>
      </c>
      <c r="K87" s="278">
        <f t="shared" si="110"/>
        <v>2.09276213</v>
      </c>
      <c r="L87" s="278">
        <f t="shared" si="110"/>
        <v>2.255418669</v>
      </c>
      <c r="M87" s="278">
        <f t="shared" si="110"/>
        <v>1.959526688</v>
      </c>
      <c r="N87" s="278">
        <f t="shared" si="110"/>
        <v>115102472.8</v>
      </c>
      <c r="O87" s="278"/>
      <c r="P87" s="254">
        <f t="shared" si="31"/>
        <v>199586.1493</v>
      </c>
      <c r="Q87" s="254">
        <f t="shared" si="102"/>
        <v>81406.94956</v>
      </c>
      <c r="R87" s="254">
        <f t="shared" si="103"/>
        <v>388243.3621</v>
      </c>
      <c r="S87" s="254">
        <f t="shared" si="34"/>
        <v>-143777.2081</v>
      </c>
      <c r="T87" s="254">
        <f t="shared" si="35"/>
        <v>-132126.1127</v>
      </c>
      <c r="U87" s="272">
        <f t="shared" si="21"/>
        <v>0.5415127082</v>
      </c>
      <c r="V87" s="282"/>
      <c r="W87" s="254">
        <f t="shared" si="22"/>
        <v>-275903.3208</v>
      </c>
      <c r="X87" s="257">
        <f t="shared" si="23"/>
        <v>2.130563379</v>
      </c>
      <c r="Y87" s="254">
        <f t="shared" si="24"/>
        <v>512423.9322</v>
      </c>
      <c r="Z87" s="254">
        <f t="shared" si="25"/>
        <v>236520.6114</v>
      </c>
      <c r="AA87" s="259">
        <f t="shared" si="26"/>
        <v>669236.461</v>
      </c>
      <c r="AB87" s="257">
        <f t="shared" si="27"/>
        <v>0.669236461</v>
      </c>
      <c r="AC87" s="275">
        <f t="shared" si="28"/>
        <v>393333.1402</v>
      </c>
      <c r="AD87" s="257">
        <f t="shared" si="29"/>
        <v>0.357575582</v>
      </c>
      <c r="AE87" s="180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2"/>
    </row>
    <row r="88" ht="19.5" customHeight="1">
      <c r="A88" s="276" t="s">
        <v>182</v>
      </c>
      <c r="B88" s="277">
        <v>38.779999</v>
      </c>
      <c r="C88" s="278">
        <v>42.02</v>
      </c>
      <c r="D88" s="278">
        <v>38.709999</v>
      </c>
      <c r="E88" s="278">
        <v>41.240002</v>
      </c>
      <c r="F88" s="278">
        <v>35.601101</v>
      </c>
      <c r="G88" s="278">
        <v>1.7184917E9</v>
      </c>
      <c r="H88" s="278"/>
      <c r="I88" s="278">
        <f t="shared" ref="I88:N88" si="111">(I89/B89*B88)/B89*B88</f>
        <v>2.262148568</v>
      </c>
      <c r="J88" s="278">
        <f t="shared" si="111"/>
        <v>2.653672533</v>
      </c>
      <c r="K88" s="278">
        <f t="shared" si="111"/>
        <v>2.250350476</v>
      </c>
      <c r="L88" s="278">
        <f t="shared" si="111"/>
        <v>2.538840791</v>
      </c>
      <c r="M88" s="278">
        <f t="shared" si="111"/>
        <v>2.205767845</v>
      </c>
      <c r="N88" s="278">
        <f t="shared" si="111"/>
        <v>65437425.81</v>
      </c>
      <c r="O88" s="278"/>
      <c r="P88" s="254">
        <f t="shared" si="31"/>
        <v>206964.3511</v>
      </c>
      <c r="Q88" s="254">
        <f t="shared" si="102"/>
        <v>87537.02348</v>
      </c>
      <c r="R88" s="254">
        <f t="shared" si="103"/>
        <v>389052.2025</v>
      </c>
      <c r="S88" s="254">
        <f t="shared" si="34"/>
        <v>-146209.6131</v>
      </c>
      <c r="T88" s="254">
        <f t="shared" si="35"/>
        <v>-132676.6382</v>
      </c>
      <c r="U88" s="272">
        <f t="shared" si="21"/>
        <v>0.5589004445</v>
      </c>
      <c r="V88" s="282"/>
      <c r="W88" s="254">
        <f t="shared" si="22"/>
        <v>-278886.2513</v>
      </c>
      <c r="X88" s="257">
        <f t="shared" si="23"/>
        <v>2.13713136</v>
      </c>
      <c r="Y88" s="254">
        <f t="shared" si="24"/>
        <v>518365.1602</v>
      </c>
      <c r="Z88" s="254">
        <f t="shared" si="25"/>
        <v>239478.9088</v>
      </c>
      <c r="AA88" s="259">
        <f t="shared" si="26"/>
        <v>683553.5771</v>
      </c>
      <c r="AB88" s="257">
        <f t="shared" si="27"/>
        <v>0.6835535771</v>
      </c>
      <c r="AC88" s="275">
        <f t="shared" si="28"/>
        <v>404667.3257</v>
      </c>
      <c r="AD88" s="257">
        <f t="shared" si="29"/>
        <v>0.367879387</v>
      </c>
      <c r="AE88" s="180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2"/>
    </row>
    <row r="89" ht="19.5" customHeight="1">
      <c r="A89" s="279" t="s">
        <v>183</v>
      </c>
      <c r="B89" s="280">
        <v>41.509998</v>
      </c>
      <c r="C89" s="281">
        <v>42.310001</v>
      </c>
      <c r="D89" s="281">
        <v>40.360001</v>
      </c>
      <c r="E89" s="281">
        <v>40.41</v>
      </c>
      <c r="F89" s="281">
        <v>34.884583</v>
      </c>
      <c r="G89" s="281">
        <v>1.4167064E9</v>
      </c>
      <c r="H89" s="281"/>
      <c r="I89" s="281">
        <f t="shared" ref="I89:N89" si="112">(I90/B90*B89)/B90*B89</f>
        <v>2.591856554</v>
      </c>
      <c r="J89" s="281">
        <f t="shared" si="112"/>
        <v>2.690427567</v>
      </c>
      <c r="K89" s="281">
        <f t="shared" si="112"/>
        <v>2.446280075</v>
      </c>
      <c r="L89" s="281">
        <f t="shared" si="112"/>
        <v>2.437675054</v>
      </c>
      <c r="M89" s="281">
        <f t="shared" si="112"/>
        <v>2.117873493</v>
      </c>
      <c r="N89" s="281">
        <f t="shared" si="112"/>
        <v>44472448.46</v>
      </c>
      <c r="O89" s="281"/>
      <c r="P89" s="254">
        <f t="shared" si="31"/>
        <v>215786.144</v>
      </c>
      <c r="Q89" s="254">
        <f t="shared" si="102"/>
        <v>95158.54472</v>
      </c>
      <c r="R89" s="254">
        <f t="shared" si="103"/>
        <v>389862.7279</v>
      </c>
      <c r="S89" s="254">
        <f t="shared" si="34"/>
        <v>-148652.1532</v>
      </c>
      <c r="T89" s="254">
        <f t="shared" si="35"/>
        <v>-133229.4575</v>
      </c>
      <c r="U89" s="272">
        <f t="shared" si="21"/>
        <v>0.5794790748</v>
      </c>
      <c r="V89" s="257">
        <f>(E89-B78)/B78</f>
        <v>0.007982040409</v>
      </c>
      <c r="W89" s="254">
        <f t="shared" si="22"/>
        <v>-281881.6107</v>
      </c>
      <c r="X89" s="257">
        <f t="shared" si="23"/>
        <v>2.148593058</v>
      </c>
      <c r="Y89" s="254">
        <f t="shared" si="24"/>
        <v>525318.5196</v>
      </c>
      <c r="Z89" s="254">
        <f t="shared" si="25"/>
        <v>243436.9089</v>
      </c>
      <c r="AA89" s="259">
        <f t="shared" si="26"/>
        <v>700807.4166</v>
      </c>
      <c r="AB89" s="257">
        <f t="shared" si="27"/>
        <v>0.7008074166</v>
      </c>
      <c r="AC89" s="275">
        <f t="shared" si="28"/>
        <v>418925.8059</v>
      </c>
      <c r="AD89" s="257">
        <f t="shared" si="29"/>
        <v>0.3808416417</v>
      </c>
      <c r="AE89" s="180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2"/>
    </row>
    <row r="90" ht="19.5" customHeight="1">
      <c r="A90" s="276" t="s">
        <v>184</v>
      </c>
      <c r="B90" s="277">
        <v>40.650002</v>
      </c>
      <c r="C90" s="278">
        <v>43.310001</v>
      </c>
      <c r="D90" s="278">
        <v>40.16</v>
      </c>
      <c r="E90" s="278">
        <v>42.0</v>
      </c>
      <c r="F90" s="278">
        <v>36.344654</v>
      </c>
      <c r="G90" s="278">
        <v>1.9689058E9</v>
      </c>
      <c r="H90" s="278"/>
      <c r="I90" s="278">
        <f t="shared" ref="I90:N90" si="113">(I91/B91*B90)/B91*B90</f>
        <v>2.485573898</v>
      </c>
      <c r="J90" s="278">
        <f t="shared" si="113"/>
        <v>2.819107394</v>
      </c>
      <c r="K90" s="278">
        <f t="shared" si="113"/>
        <v>2.422095427</v>
      </c>
      <c r="L90" s="278">
        <f t="shared" si="113"/>
        <v>2.633277892</v>
      </c>
      <c r="M90" s="278">
        <f t="shared" si="113"/>
        <v>2.298867923</v>
      </c>
      <c r="N90" s="278">
        <f t="shared" si="113"/>
        <v>85897634.76</v>
      </c>
      <c r="O90" s="278"/>
      <c r="P90" s="254">
        <f t="shared" si="31"/>
        <v>214716.8317</v>
      </c>
      <c r="Q90" s="254">
        <f>(Q78+(Q89-Q78)*(1-$Q$3))*K90/K89</f>
        <v>89019.12519</v>
      </c>
      <c r="R90" s="254">
        <f>R89*(1+($S$5/2/12))+(Q89-Q78)*($Q$3)</f>
        <v>395925.5045</v>
      </c>
      <c r="S90" s="254">
        <f t="shared" si="34"/>
        <v>-151104.8705</v>
      </c>
      <c r="T90" s="254">
        <f t="shared" si="35"/>
        <v>-133784.5803</v>
      </c>
      <c r="U90" s="272">
        <f t="shared" si="21"/>
        <v>0.5613501725</v>
      </c>
      <c r="V90" s="282"/>
      <c r="W90" s="254">
        <f t="shared" si="22"/>
        <v>-284889.4507</v>
      </c>
      <c r="X90" s="257">
        <f t="shared" si="23"/>
        <v>2.143436111</v>
      </c>
      <c r="Y90" s="254">
        <f t="shared" si="24"/>
        <v>530390.2665</v>
      </c>
      <c r="Z90" s="254">
        <f t="shared" si="25"/>
        <v>245500.8158</v>
      </c>
      <c r="AA90" s="259">
        <f t="shared" si="26"/>
        <v>699661.4614</v>
      </c>
      <c r="AB90" s="257">
        <f t="shared" si="27"/>
        <v>0.6996614614</v>
      </c>
      <c r="AC90" s="275">
        <f t="shared" si="28"/>
        <v>414772.0107</v>
      </c>
      <c r="AD90" s="257">
        <f t="shared" si="29"/>
        <v>0.3770654643</v>
      </c>
      <c r="AE90" s="180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2"/>
    </row>
    <row r="91" ht="19.5" customHeight="1">
      <c r="A91" s="276" t="s">
        <v>185</v>
      </c>
      <c r="B91" s="277">
        <v>41.740002</v>
      </c>
      <c r="C91" s="278">
        <v>42.169998</v>
      </c>
      <c r="D91" s="278">
        <v>40.259998</v>
      </c>
      <c r="E91" s="278">
        <v>41.099998</v>
      </c>
      <c r="F91" s="278">
        <v>35.565819</v>
      </c>
      <c r="G91" s="278">
        <v>1.6465621E9</v>
      </c>
      <c r="H91" s="278"/>
      <c r="I91" s="278">
        <f t="shared" ref="I91:N91" si="114">(I92/B92*B91)/B92*B91</f>
        <v>2.620658722</v>
      </c>
      <c r="J91" s="278">
        <f t="shared" si="114"/>
        <v>2.672651877</v>
      </c>
      <c r="K91" s="278">
        <f t="shared" si="114"/>
        <v>2.434172431</v>
      </c>
      <c r="L91" s="278">
        <f t="shared" si="114"/>
        <v>2.521632038</v>
      </c>
      <c r="M91" s="278">
        <f t="shared" si="114"/>
        <v>2.201398017</v>
      </c>
      <c r="N91" s="278">
        <f t="shared" si="114"/>
        <v>60074139.45</v>
      </c>
      <c r="O91" s="278"/>
      <c r="P91" s="254">
        <f t="shared" si="31"/>
        <v>215251.4745</v>
      </c>
      <c r="Q91" s="254">
        <f t="shared" ref="Q91:Q101" si="116">Q90*K91/K90</f>
        <v>89462.99059</v>
      </c>
      <c r="R91" s="254">
        <f t="shared" ref="R91:R101" si="117">R90*(1+$S$5/2/12)</f>
        <v>396750.3493</v>
      </c>
      <c r="S91" s="254">
        <f t="shared" si="34"/>
        <v>-153567.8074</v>
      </c>
      <c r="T91" s="254">
        <f t="shared" si="35"/>
        <v>-134342.016</v>
      </c>
      <c r="U91" s="272">
        <f t="shared" si="21"/>
        <v>0.5619347507</v>
      </c>
      <c r="V91" s="282"/>
      <c r="W91" s="254">
        <f t="shared" si="22"/>
        <v>-287909.8234</v>
      </c>
      <c r="X91" s="257">
        <f t="shared" si="23"/>
        <v>2.125671908</v>
      </c>
      <c r="Y91" s="254">
        <f t="shared" si="24"/>
        <v>531556.3675</v>
      </c>
      <c r="Z91" s="254">
        <f t="shared" si="25"/>
        <v>243646.544</v>
      </c>
      <c r="AA91" s="259">
        <f t="shared" si="26"/>
        <v>701464.8144</v>
      </c>
      <c r="AB91" s="257">
        <f t="shared" si="27"/>
        <v>0.7014648144</v>
      </c>
      <c r="AC91" s="275">
        <f t="shared" si="28"/>
        <v>413554.9909</v>
      </c>
      <c r="AD91" s="257">
        <f t="shared" si="29"/>
        <v>0.3759590827</v>
      </c>
      <c r="AE91" s="180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2"/>
    </row>
    <row r="92" ht="19.5" customHeight="1">
      <c r="A92" s="276" t="s">
        <v>186</v>
      </c>
      <c r="B92" s="277">
        <v>41.23</v>
      </c>
      <c r="C92" s="278">
        <v>42.299999</v>
      </c>
      <c r="D92" s="278">
        <v>40.189999</v>
      </c>
      <c r="E92" s="278">
        <v>41.93</v>
      </c>
      <c r="F92" s="278">
        <v>36.284084</v>
      </c>
      <c r="G92" s="278">
        <v>2.1858623E9</v>
      </c>
      <c r="H92" s="278"/>
      <c r="I92" s="278">
        <f t="shared" ref="I92:N92" si="115">(I93/B93*B92)/B93*B92</f>
        <v>2.557008706</v>
      </c>
      <c r="J92" s="278">
        <f t="shared" si="115"/>
        <v>2.689155694</v>
      </c>
      <c r="K92" s="278">
        <f t="shared" si="115"/>
        <v>2.425715326</v>
      </c>
      <c r="L92" s="278">
        <f t="shared" si="115"/>
        <v>2.624507613</v>
      </c>
      <c r="M92" s="278">
        <f t="shared" si="115"/>
        <v>2.291211975</v>
      </c>
      <c r="N92" s="278">
        <f t="shared" si="115"/>
        <v>105870978.8</v>
      </c>
      <c r="O92" s="278"/>
      <c r="P92" s="254">
        <f t="shared" si="31"/>
        <v>214877.2224</v>
      </c>
      <c r="Q92" s="254">
        <f t="shared" si="116"/>
        <v>89152.16713</v>
      </c>
      <c r="R92" s="254">
        <f t="shared" si="117"/>
        <v>397576.9126</v>
      </c>
      <c r="S92" s="254">
        <f t="shared" si="34"/>
        <v>-156041.0066</v>
      </c>
      <c r="T92" s="254">
        <f t="shared" si="35"/>
        <v>-134901.7744</v>
      </c>
      <c r="U92" s="272">
        <f t="shared" si="21"/>
        <v>0.560401974</v>
      </c>
      <c r="V92" s="282"/>
      <c r="W92" s="254">
        <f t="shared" si="22"/>
        <v>-290942.781</v>
      </c>
      <c r="X92" s="257">
        <f t="shared" si="23"/>
        <v>2.105067301</v>
      </c>
      <c r="Y92" s="254">
        <f t="shared" si="24"/>
        <v>532087.8917</v>
      </c>
      <c r="Z92" s="254">
        <f t="shared" si="25"/>
        <v>241145.1107</v>
      </c>
      <c r="AA92" s="259">
        <f t="shared" si="26"/>
        <v>701606.3021</v>
      </c>
      <c r="AB92" s="257">
        <f t="shared" si="27"/>
        <v>0.7016063021</v>
      </c>
      <c r="AC92" s="275">
        <f t="shared" si="28"/>
        <v>410663.521</v>
      </c>
      <c r="AD92" s="257">
        <f t="shared" si="29"/>
        <v>0.3733304737</v>
      </c>
      <c r="AE92" s="180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2"/>
    </row>
    <row r="93" ht="19.5" customHeight="1">
      <c r="A93" s="276" t="s">
        <v>187</v>
      </c>
      <c r="B93" s="277">
        <v>42.150002</v>
      </c>
      <c r="C93" s="278">
        <v>43.049999</v>
      </c>
      <c r="D93" s="278">
        <v>41.389999</v>
      </c>
      <c r="E93" s="278">
        <v>41.849998</v>
      </c>
      <c r="F93" s="278">
        <v>36.240246</v>
      </c>
      <c r="G93" s="278">
        <v>1.7639047E9</v>
      </c>
      <c r="H93" s="278"/>
      <c r="I93" s="278">
        <f t="shared" ref="I93:N93" si="118">(I94/B94*B93)/B94*B93</f>
        <v>2.672395527</v>
      </c>
      <c r="J93" s="278">
        <f t="shared" si="118"/>
        <v>2.785361219</v>
      </c>
      <c r="K93" s="278">
        <f t="shared" si="118"/>
        <v>2.572732739</v>
      </c>
      <c r="L93" s="278">
        <f t="shared" si="118"/>
        <v>2.614502102</v>
      </c>
      <c r="M93" s="278">
        <f t="shared" si="118"/>
        <v>2.285678889</v>
      </c>
      <c r="N93" s="278">
        <f t="shared" si="118"/>
        <v>68941632.6</v>
      </c>
      <c r="O93" s="278"/>
      <c r="P93" s="254">
        <f t="shared" si="31"/>
        <v>221293.064</v>
      </c>
      <c r="Q93" s="254">
        <f t="shared" si="116"/>
        <v>94555.48914</v>
      </c>
      <c r="R93" s="254">
        <f t="shared" si="117"/>
        <v>398405.1978</v>
      </c>
      <c r="S93" s="254">
        <f t="shared" si="34"/>
        <v>-158524.5108</v>
      </c>
      <c r="T93" s="254">
        <f t="shared" si="35"/>
        <v>-135463.8651</v>
      </c>
      <c r="U93" s="272">
        <f t="shared" si="21"/>
        <v>0.5745913714</v>
      </c>
      <c r="V93" s="282"/>
      <c r="W93" s="254">
        <f t="shared" si="22"/>
        <v>-293988.376</v>
      </c>
      <c r="X93" s="257">
        <f t="shared" si="23"/>
        <v>2.107900558</v>
      </c>
      <c r="Y93" s="254">
        <f t="shared" si="24"/>
        <v>537374.1347</v>
      </c>
      <c r="Z93" s="254">
        <f t="shared" si="25"/>
        <v>243385.7587</v>
      </c>
      <c r="AA93" s="259">
        <f t="shared" si="26"/>
        <v>714253.7509</v>
      </c>
      <c r="AB93" s="257">
        <f t="shared" si="27"/>
        <v>0.7142537509</v>
      </c>
      <c r="AC93" s="275">
        <f t="shared" si="28"/>
        <v>420265.3749</v>
      </c>
      <c r="AD93" s="257">
        <f t="shared" si="29"/>
        <v>0.3820594318</v>
      </c>
      <c r="AE93" s="180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2"/>
    </row>
    <row r="94" ht="19.5" customHeight="1">
      <c r="A94" s="276" t="s">
        <v>188</v>
      </c>
      <c r="B94" s="277">
        <v>41.919998</v>
      </c>
      <c r="C94" s="278">
        <v>42.279999</v>
      </c>
      <c r="D94" s="278">
        <v>38.23</v>
      </c>
      <c r="E94" s="278">
        <v>38.82</v>
      </c>
      <c r="F94" s="278">
        <v>33.61639</v>
      </c>
      <c r="G94" s="278">
        <v>2.7095353E9</v>
      </c>
      <c r="H94" s="278"/>
      <c r="I94" s="278">
        <f t="shared" ref="I94:N94" si="119">(I95/B95*B94)/B95*B94</f>
        <v>2.643309663</v>
      </c>
      <c r="J94" s="278">
        <f t="shared" si="119"/>
        <v>2.686613358</v>
      </c>
      <c r="K94" s="278">
        <f t="shared" si="119"/>
        <v>2.19488837</v>
      </c>
      <c r="L94" s="278">
        <f t="shared" si="119"/>
        <v>2.249620051</v>
      </c>
      <c r="M94" s="278">
        <f t="shared" si="119"/>
        <v>1.966686289</v>
      </c>
      <c r="N94" s="278">
        <f t="shared" si="119"/>
        <v>162675052.5</v>
      </c>
      <c r="O94" s="278"/>
      <c r="P94" s="254">
        <f t="shared" si="31"/>
        <v>204398.0198</v>
      </c>
      <c r="Q94" s="254">
        <f t="shared" si="116"/>
        <v>80668.59814</v>
      </c>
      <c r="R94" s="254">
        <f t="shared" si="117"/>
        <v>399235.2086</v>
      </c>
      <c r="S94" s="254">
        <f t="shared" si="34"/>
        <v>-161018.363</v>
      </c>
      <c r="T94" s="254">
        <f t="shared" si="35"/>
        <v>-136028.2979</v>
      </c>
      <c r="U94" s="272">
        <f t="shared" si="21"/>
        <v>0.5344647667</v>
      </c>
      <c r="V94" s="282"/>
      <c r="W94" s="254">
        <f t="shared" si="22"/>
        <v>-297046.6609</v>
      </c>
      <c r="X94" s="257">
        <f t="shared" si="23"/>
        <v>2.032115852</v>
      </c>
      <c r="Y94" s="254">
        <f t="shared" si="24"/>
        <v>526344.4142</v>
      </c>
      <c r="Z94" s="254">
        <f t="shared" si="25"/>
        <v>229297.7533</v>
      </c>
      <c r="AA94" s="259">
        <f t="shared" si="26"/>
        <v>684301.8266</v>
      </c>
      <c r="AB94" s="257">
        <f t="shared" si="27"/>
        <v>0.6843018266</v>
      </c>
      <c r="AC94" s="275">
        <f t="shared" si="28"/>
        <v>387255.1657</v>
      </c>
      <c r="AD94" s="257">
        <f t="shared" si="29"/>
        <v>0.3520501507</v>
      </c>
      <c r="AE94" s="180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2"/>
    </row>
    <row r="95" ht="19.5" customHeight="1">
      <c r="A95" s="276" t="s">
        <v>189</v>
      </c>
      <c r="B95" s="277">
        <v>38.93</v>
      </c>
      <c r="C95" s="278">
        <v>40.0</v>
      </c>
      <c r="D95" s="278">
        <v>37.16</v>
      </c>
      <c r="E95" s="278">
        <v>38.77</v>
      </c>
      <c r="F95" s="278">
        <v>33.573109</v>
      </c>
      <c r="G95" s="278">
        <v>3.052135E9</v>
      </c>
      <c r="H95" s="278"/>
      <c r="I95" s="278">
        <f t="shared" ref="I95:N95" si="120">(I96/B96*B95)/B96*B95</f>
        <v>2.27968239</v>
      </c>
      <c r="J95" s="278">
        <f t="shared" si="120"/>
        <v>2.404668508</v>
      </c>
      <c r="K95" s="278">
        <f t="shared" si="120"/>
        <v>2.073744523</v>
      </c>
      <c r="L95" s="278">
        <f t="shared" si="120"/>
        <v>2.24382878</v>
      </c>
      <c r="M95" s="278">
        <f t="shared" si="120"/>
        <v>1.961625344</v>
      </c>
      <c r="N95" s="278">
        <f t="shared" si="120"/>
        <v>206413837.1</v>
      </c>
      <c r="O95" s="278"/>
      <c r="P95" s="254">
        <f t="shared" si="31"/>
        <v>198677.2277</v>
      </c>
      <c r="Q95" s="254">
        <f t="shared" si="116"/>
        <v>76216.20572</v>
      </c>
      <c r="R95" s="254">
        <f t="shared" si="117"/>
        <v>400066.9487</v>
      </c>
      <c r="S95" s="254">
        <f t="shared" si="34"/>
        <v>-163522.6061</v>
      </c>
      <c r="T95" s="254">
        <f t="shared" si="35"/>
        <v>-136595.0825</v>
      </c>
      <c r="U95" s="272">
        <f t="shared" si="21"/>
        <v>0.5201929602</v>
      </c>
      <c r="V95" s="282"/>
      <c r="W95" s="254">
        <f t="shared" si="22"/>
        <v>-300117.6886</v>
      </c>
      <c r="X95" s="257">
        <f t="shared" si="23"/>
        <v>1.99503128</v>
      </c>
      <c r="Y95" s="254">
        <f t="shared" si="24"/>
        <v>523138.3301</v>
      </c>
      <c r="Z95" s="254">
        <f t="shared" si="25"/>
        <v>223020.6415</v>
      </c>
      <c r="AA95" s="259">
        <f t="shared" si="26"/>
        <v>674960.3821</v>
      </c>
      <c r="AB95" s="257">
        <f t="shared" si="27"/>
        <v>0.6749603821</v>
      </c>
      <c r="AC95" s="275">
        <f t="shared" si="28"/>
        <v>374842.6935</v>
      </c>
      <c r="AD95" s="257">
        <f t="shared" si="29"/>
        <v>0.340766085</v>
      </c>
      <c r="AE95" s="180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2"/>
    </row>
    <row r="96" ht="19.5" customHeight="1">
      <c r="A96" s="276" t="s">
        <v>190</v>
      </c>
      <c r="B96" s="277">
        <v>38.889999</v>
      </c>
      <c r="C96" s="278">
        <v>39.0</v>
      </c>
      <c r="D96" s="278">
        <v>35.540001</v>
      </c>
      <c r="E96" s="278">
        <v>37.099998</v>
      </c>
      <c r="F96" s="278">
        <v>32.14859</v>
      </c>
      <c r="G96" s="278">
        <v>2.462886E9</v>
      </c>
      <c r="H96" s="283" t="s">
        <v>190</v>
      </c>
      <c r="I96" s="278">
        <v>2.275</v>
      </c>
      <c r="J96" s="278">
        <v>2.285938</v>
      </c>
      <c r="K96" s="278">
        <v>1.896875</v>
      </c>
      <c r="L96" s="278">
        <v>2.054688</v>
      </c>
      <c r="M96" s="278">
        <v>1.798692</v>
      </c>
      <c r="N96" s="278">
        <v>1.344064E8</v>
      </c>
      <c r="O96" s="278"/>
      <c r="P96" s="254">
        <f t="shared" si="31"/>
        <v>190015.8469</v>
      </c>
      <c r="Q96" s="254">
        <f t="shared" si="116"/>
        <v>69715.73095</v>
      </c>
      <c r="R96" s="254">
        <f t="shared" si="117"/>
        <v>400900.4215</v>
      </c>
      <c r="S96" s="254">
        <f t="shared" si="34"/>
        <v>-166037.2837</v>
      </c>
      <c r="T96" s="254">
        <f t="shared" si="35"/>
        <v>-137164.2287</v>
      </c>
      <c r="U96" s="272">
        <f t="shared" si="21"/>
        <v>0.4986850609</v>
      </c>
      <c r="V96" s="282"/>
      <c r="W96" s="254">
        <f t="shared" si="22"/>
        <v>-303201.5123</v>
      </c>
      <c r="X96" s="257">
        <f t="shared" si="23"/>
        <v>1.948922563</v>
      </c>
      <c r="Y96" s="254">
        <f t="shared" si="24"/>
        <v>517875.4975</v>
      </c>
      <c r="Z96" s="254">
        <f t="shared" si="25"/>
        <v>214673.9851</v>
      </c>
      <c r="AA96" s="259">
        <f t="shared" si="26"/>
        <v>660631.9993</v>
      </c>
      <c r="AB96" s="257">
        <f t="shared" si="27"/>
        <v>0.6606319993</v>
      </c>
      <c r="AC96" s="275">
        <f t="shared" si="28"/>
        <v>357430.487</v>
      </c>
      <c r="AD96" s="257">
        <f t="shared" si="29"/>
        <v>0.3249368064</v>
      </c>
      <c r="AE96" s="180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2"/>
    </row>
    <row r="97" ht="19.5" customHeight="1">
      <c r="A97" s="276" t="s">
        <v>191</v>
      </c>
      <c r="B97" s="277">
        <v>36.77</v>
      </c>
      <c r="C97" s="278">
        <v>39.029999</v>
      </c>
      <c r="D97" s="278">
        <v>36.259998</v>
      </c>
      <c r="E97" s="278">
        <v>38.869999</v>
      </c>
      <c r="F97" s="278">
        <v>33.682358</v>
      </c>
      <c r="G97" s="278">
        <v>2.2819291E9</v>
      </c>
      <c r="H97" s="283" t="s">
        <v>191</v>
      </c>
      <c r="I97" s="278">
        <v>2.017188</v>
      </c>
      <c r="J97" s="278">
        <v>2.259375</v>
      </c>
      <c r="K97" s="278">
        <v>1.9625</v>
      </c>
      <c r="L97" s="278">
        <v>2.240625</v>
      </c>
      <c r="M97" s="278">
        <v>1.961462</v>
      </c>
      <c r="N97" s="278">
        <v>2.36656E8</v>
      </c>
      <c r="O97" s="278"/>
      <c r="P97" s="254">
        <f t="shared" si="31"/>
        <v>193865.3358</v>
      </c>
      <c r="Q97" s="254">
        <f t="shared" si="116"/>
        <v>72127.64256</v>
      </c>
      <c r="R97" s="254">
        <f t="shared" si="117"/>
        <v>401735.6307</v>
      </c>
      <c r="S97" s="254">
        <f t="shared" si="34"/>
        <v>-168562.439</v>
      </c>
      <c r="T97" s="254">
        <f t="shared" si="35"/>
        <v>-137735.7463</v>
      </c>
      <c r="U97" s="272">
        <f t="shared" si="21"/>
        <v>0.5063743209</v>
      </c>
      <c r="V97" s="282"/>
      <c r="W97" s="254">
        <f t="shared" si="22"/>
        <v>-306298.1853</v>
      </c>
      <c r="X97" s="257">
        <f t="shared" si="23"/>
        <v>1.944513533</v>
      </c>
      <c r="Y97" s="254">
        <f t="shared" si="24"/>
        <v>521371.9405</v>
      </c>
      <c r="Z97" s="254">
        <f t="shared" si="25"/>
        <v>215073.7552</v>
      </c>
      <c r="AA97" s="259">
        <f t="shared" si="26"/>
        <v>667728.6091</v>
      </c>
      <c r="AB97" s="257">
        <f t="shared" si="27"/>
        <v>0.6677286091</v>
      </c>
      <c r="AC97" s="275">
        <f t="shared" si="28"/>
        <v>361430.4238</v>
      </c>
      <c r="AD97" s="257">
        <f t="shared" si="29"/>
        <v>0.3285731125</v>
      </c>
      <c r="AE97" s="180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2"/>
    </row>
    <row r="98" ht="19.5" customHeight="1">
      <c r="A98" s="276" t="s">
        <v>192</v>
      </c>
      <c r="B98" s="277">
        <v>39.080002</v>
      </c>
      <c r="C98" s="278">
        <v>40.950001</v>
      </c>
      <c r="D98" s="278">
        <v>38.32</v>
      </c>
      <c r="E98" s="278">
        <v>40.650002</v>
      </c>
      <c r="F98" s="278">
        <v>35.224796</v>
      </c>
      <c r="G98" s="278">
        <v>2.234461E9</v>
      </c>
      <c r="H98" s="283" t="s">
        <v>192</v>
      </c>
      <c r="I98" s="278">
        <v>2.271875</v>
      </c>
      <c r="J98" s="278">
        <v>2.550938</v>
      </c>
      <c r="K98" s="278">
        <v>2.16875</v>
      </c>
      <c r="L98" s="278">
        <v>2.434375</v>
      </c>
      <c r="M98" s="278">
        <v>2.131073</v>
      </c>
      <c r="N98" s="278">
        <v>2.230688E8</v>
      </c>
      <c r="O98" s="278"/>
      <c r="P98" s="254">
        <f t="shared" si="31"/>
        <v>204879.2079</v>
      </c>
      <c r="Q98" s="254">
        <f t="shared" si="116"/>
        <v>79707.93621</v>
      </c>
      <c r="R98" s="254">
        <f t="shared" si="117"/>
        <v>402572.5799</v>
      </c>
      <c r="S98" s="254">
        <f t="shared" si="34"/>
        <v>-171098.1158</v>
      </c>
      <c r="T98" s="254">
        <f t="shared" si="35"/>
        <v>-138309.6452</v>
      </c>
      <c r="U98" s="272">
        <f t="shared" si="21"/>
        <v>0.5301461474</v>
      </c>
      <c r="V98" s="282"/>
      <c r="W98" s="254">
        <f t="shared" si="22"/>
        <v>-309407.7611</v>
      </c>
      <c r="X98" s="257">
        <f t="shared" si="23"/>
        <v>1.963272627</v>
      </c>
      <c r="Y98" s="254">
        <f t="shared" si="24"/>
        <v>529885.1223</v>
      </c>
      <c r="Z98" s="254">
        <f t="shared" si="25"/>
        <v>220477.3612</v>
      </c>
      <c r="AA98" s="259">
        <f t="shared" si="26"/>
        <v>687159.724</v>
      </c>
      <c r="AB98" s="257">
        <f t="shared" si="27"/>
        <v>0.687159724</v>
      </c>
      <c r="AC98" s="275">
        <f t="shared" si="28"/>
        <v>377751.963</v>
      </c>
      <c r="AD98" s="257">
        <f t="shared" si="29"/>
        <v>0.3434108754</v>
      </c>
      <c r="AE98" s="180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2"/>
    </row>
    <row r="99" ht="19.5" customHeight="1">
      <c r="A99" s="276" t="s">
        <v>193</v>
      </c>
      <c r="B99" s="277">
        <v>40.599998</v>
      </c>
      <c r="C99" s="278">
        <v>42.919998</v>
      </c>
      <c r="D99" s="278">
        <v>39.880001</v>
      </c>
      <c r="E99" s="278">
        <v>42.580002</v>
      </c>
      <c r="F99" s="278">
        <v>36.918461</v>
      </c>
      <c r="G99" s="278">
        <v>2.410484E9</v>
      </c>
      <c r="H99" s="283" t="s">
        <v>193</v>
      </c>
      <c r="I99" s="278">
        <v>2.423438</v>
      </c>
      <c r="J99" s="278">
        <v>2.697188</v>
      </c>
      <c r="K99" s="278">
        <v>2.33875</v>
      </c>
      <c r="L99" s="278">
        <v>2.653125</v>
      </c>
      <c r="M99" s="278">
        <v>2.322569</v>
      </c>
      <c r="N99" s="278">
        <v>2.854912E8</v>
      </c>
      <c r="O99" s="278"/>
      <c r="P99" s="254">
        <f t="shared" si="31"/>
        <v>213219.8073</v>
      </c>
      <c r="Q99" s="254">
        <f t="shared" si="116"/>
        <v>85955.93582</v>
      </c>
      <c r="R99" s="254">
        <f t="shared" si="117"/>
        <v>403411.2728</v>
      </c>
      <c r="S99" s="254">
        <f t="shared" si="34"/>
        <v>-173644.358</v>
      </c>
      <c r="T99" s="254">
        <f t="shared" si="35"/>
        <v>-138885.9354</v>
      </c>
      <c r="U99" s="272">
        <f t="shared" si="21"/>
        <v>0.5481622493</v>
      </c>
      <c r="V99" s="282"/>
      <c r="W99" s="254">
        <f t="shared" si="22"/>
        <v>-312530.2934</v>
      </c>
      <c r="X99" s="257">
        <f t="shared" si="23"/>
        <v>1.973028193</v>
      </c>
      <c r="Y99" s="254">
        <f t="shared" si="24"/>
        <v>536528.687</v>
      </c>
      <c r="Z99" s="254">
        <f t="shared" si="25"/>
        <v>223998.3936</v>
      </c>
      <c r="AA99" s="259">
        <f t="shared" si="26"/>
        <v>702587.0159</v>
      </c>
      <c r="AB99" s="257">
        <f t="shared" si="27"/>
        <v>0.7025870159</v>
      </c>
      <c r="AC99" s="275">
        <f t="shared" si="28"/>
        <v>390056.7225</v>
      </c>
      <c r="AD99" s="257">
        <f t="shared" si="29"/>
        <v>0.3545970205</v>
      </c>
      <c r="AE99" s="180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2"/>
    </row>
    <row r="100" ht="19.5" customHeight="1">
      <c r="A100" s="276" t="s">
        <v>194</v>
      </c>
      <c r="B100" s="277">
        <v>42.73</v>
      </c>
      <c r="C100" s="278">
        <v>44.860001</v>
      </c>
      <c r="D100" s="278">
        <v>41.610001</v>
      </c>
      <c r="E100" s="278">
        <v>44.040001</v>
      </c>
      <c r="F100" s="278">
        <v>38.184303</v>
      </c>
      <c r="G100" s="278">
        <v>2.370363E9</v>
      </c>
      <c r="H100" s="283" t="s">
        <v>194</v>
      </c>
      <c r="I100" s="278">
        <v>2.671875</v>
      </c>
      <c r="J100" s="278">
        <v>2.929688</v>
      </c>
      <c r="K100" s="278">
        <v>2.53</v>
      </c>
      <c r="L100" s="278">
        <v>2.813125</v>
      </c>
      <c r="M100" s="278">
        <v>2.462634</v>
      </c>
      <c r="N100" s="278">
        <v>3.429184E8</v>
      </c>
      <c r="O100" s="278"/>
      <c r="P100" s="254">
        <f t="shared" si="31"/>
        <v>222469.3123</v>
      </c>
      <c r="Q100" s="254">
        <f t="shared" si="116"/>
        <v>92984.93538</v>
      </c>
      <c r="R100" s="254">
        <f t="shared" si="117"/>
        <v>404251.7129</v>
      </c>
      <c r="S100" s="254">
        <f t="shared" si="34"/>
        <v>-176201.2095</v>
      </c>
      <c r="T100" s="254">
        <f t="shared" si="35"/>
        <v>-139464.6268</v>
      </c>
      <c r="U100" s="272">
        <f t="shared" si="21"/>
        <v>0.5675084068</v>
      </c>
      <c r="V100" s="282"/>
      <c r="W100" s="254">
        <f t="shared" si="22"/>
        <v>-315665.8363</v>
      </c>
      <c r="X100" s="257">
        <f t="shared" si="23"/>
        <v>1.985393898</v>
      </c>
      <c r="Y100" s="254">
        <f t="shared" si="24"/>
        <v>543810.163</v>
      </c>
      <c r="Z100" s="254">
        <f t="shared" si="25"/>
        <v>228144.3267</v>
      </c>
      <c r="AA100" s="259">
        <f t="shared" si="26"/>
        <v>719705.9606</v>
      </c>
      <c r="AB100" s="257">
        <f t="shared" si="27"/>
        <v>0.7197059606</v>
      </c>
      <c r="AC100" s="275">
        <f t="shared" si="28"/>
        <v>404040.1243</v>
      </c>
      <c r="AD100" s="257">
        <f t="shared" si="29"/>
        <v>0.3673092039</v>
      </c>
      <c r="AE100" s="180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2"/>
    </row>
    <row r="101" ht="19.5" customHeight="1">
      <c r="A101" s="279" t="s">
        <v>195</v>
      </c>
      <c r="B101" s="280">
        <v>44.0</v>
      </c>
      <c r="C101" s="281">
        <v>44.759998</v>
      </c>
      <c r="D101" s="281">
        <v>42.880001</v>
      </c>
      <c r="E101" s="281">
        <v>43.16</v>
      </c>
      <c r="F101" s="281">
        <v>37.421341</v>
      </c>
      <c r="G101" s="281">
        <v>1.8982755E9</v>
      </c>
      <c r="H101" s="284" t="s">
        <v>195</v>
      </c>
      <c r="I101" s="281">
        <v>2.819688</v>
      </c>
      <c r="J101" s="281">
        <v>2.908125</v>
      </c>
      <c r="K101" s="281">
        <v>2.503125</v>
      </c>
      <c r="L101" s="281">
        <v>2.5325</v>
      </c>
      <c r="M101" s="281">
        <v>2.216972</v>
      </c>
      <c r="N101" s="281">
        <v>3.636512E8</v>
      </c>
      <c r="O101" s="281"/>
      <c r="P101" s="254">
        <f t="shared" si="31"/>
        <v>229259.4113</v>
      </c>
      <c r="Q101" s="254">
        <f t="shared" si="116"/>
        <v>91997.20015</v>
      </c>
      <c r="R101" s="254">
        <f t="shared" si="117"/>
        <v>405093.904</v>
      </c>
      <c r="S101" s="254">
        <f t="shared" si="34"/>
        <v>-178768.7145</v>
      </c>
      <c r="T101" s="254">
        <f t="shared" si="35"/>
        <v>-140045.7294</v>
      </c>
      <c r="U101" s="272">
        <f t="shared" si="21"/>
        <v>0.5689454372</v>
      </c>
      <c r="V101" s="257">
        <f>(E101-B90)/B90</f>
        <v>0.06174656523</v>
      </c>
      <c r="W101" s="254">
        <f t="shared" si="22"/>
        <v>-318814.4439</v>
      </c>
      <c r="X101" s="257">
        <f t="shared" si="23"/>
        <v>1.989725771</v>
      </c>
      <c r="Y101" s="254">
        <f t="shared" si="24"/>
        <v>549371.7357</v>
      </c>
      <c r="Z101" s="254">
        <f t="shared" si="25"/>
        <v>230557.2918</v>
      </c>
      <c r="AA101" s="259">
        <f t="shared" si="26"/>
        <v>726350.5154</v>
      </c>
      <c r="AB101" s="257">
        <f t="shared" si="27"/>
        <v>0.7263505154</v>
      </c>
      <c r="AC101" s="275">
        <f t="shared" si="28"/>
        <v>407536.0715</v>
      </c>
      <c r="AD101" s="257">
        <f t="shared" si="29"/>
        <v>0.3704873377</v>
      </c>
      <c r="AE101" s="180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2"/>
    </row>
    <row r="102" ht="19.5" customHeight="1">
      <c r="A102" s="276" t="s">
        <v>196</v>
      </c>
      <c r="B102" s="277">
        <v>43.459999</v>
      </c>
      <c r="C102" s="278">
        <v>45.400002</v>
      </c>
      <c r="D102" s="278">
        <v>42.52</v>
      </c>
      <c r="E102" s="278">
        <v>44.07</v>
      </c>
      <c r="F102" s="278">
        <v>38.256889</v>
      </c>
      <c r="G102" s="278">
        <v>2.6205577E9</v>
      </c>
      <c r="H102" s="283" t="s">
        <v>196</v>
      </c>
      <c r="I102" s="278">
        <v>2.58625</v>
      </c>
      <c r="J102" s="278">
        <v>2.794375</v>
      </c>
      <c r="K102" s="278">
        <v>2.4625</v>
      </c>
      <c r="L102" s="278">
        <v>2.607813</v>
      </c>
      <c r="M102" s="278">
        <v>2.430443</v>
      </c>
      <c r="N102" s="278">
        <v>4.98256E8</v>
      </c>
      <c r="O102" s="278"/>
      <c r="P102" s="254">
        <f t="shared" si="31"/>
        <v>227334.6535</v>
      </c>
      <c r="Q102" s="254">
        <f>(Q90+(Q101-Q90)*(1-$Q$3))*K102/K101</f>
        <v>89625.18951</v>
      </c>
      <c r="R102" s="254">
        <f>R101*(1+($S$5/2/12))+(Q101-Q90)*($Q$3)</f>
        <v>406831.2721</v>
      </c>
      <c r="S102" s="254">
        <f t="shared" si="34"/>
        <v>-181346.9175</v>
      </c>
      <c r="T102" s="254">
        <f t="shared" si="35"/>
        <v>-140629.2533</v>
      </c>
      <c r="U102" s="272">
        <f t="shared" si="21"/>
        <v>0.5617436081</v>
      </c>
      <c r="V102" s="282"/>
      <c r="W102" s="254">
        <f t="shared" si="22"/>
        <v>-321976.1708</v>
      </c>
      <c r="X102" s="257">
        <f t="shared" si="23"/>
        <v>1.969605154</v>
      </c>
      <c r="Y102" s="254">
        <f t="shared" si="24"/>
        <v>549692.2787</v>
      </c>
      <c r="Z102" s="254">
        <f t="shared" si="25"/>
        <v>227716.1079</v>
      </c>
      <c r="AA102" s="259">
        <f t="shared" si="26"/>
        <v>723791.1151</v>
      </c>
      <c r="AB102" s="257">
        <f t="shared" si="27"/>
        <v>0.7237911151</v>
      </c>
      <c r="AC102" s="275">
        <f t="shared" si="28"/>
        <v>401814.9443</v>
      </c>
      <c r="AD102" s="257">
        <f t="shared" si="29"/>
        <v>0.365286313</v>
      </c>
      <c r="AE102" s="180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2"/>
    </row>
    <row r="103" ht="19.5" customHeight="1">
      <c r="A103" s="276" t="s">
        <v>197</v>
      </c>
      <c r="B103" s="277">
        <v>44.27</v>
      </c>
      <c r="C103" s="278">
        <v>45.549999</v>
      </c>
      <c r="D103" s="278">
        <v>42.93</v>
      </c>
      <c r="E103" s="278">
        <v>43.330002</v>
      </c>
      <c r="F103" s="278">
        <v>37.614506</v>
      </c>
      <c r="G103" s="278">
        <v>2.3943033E9</v>
      </c>
      <c r="H103" s="283" t="s">
        <v>197</v>
      </c>
      <c r="I103" s="278">
        <v>2.639688</v>
      </c>
      <c r="J103" s="278">
        <v>2.785313</v>
      </c>
      <c r="K103" s="278">
        <v>2.453125</v>
      </c>
      <c r="L103" s="278">
        <v>2.515313</v>
      </c>
      <c r="M103" s="278">
        <v>2.344234</v>
      </c>
      <c r="N103" s="278">
        <v>4.683744E8</v>
      </c>
      <c r="O103" s="278"/>
      <c r="P103" s="254">
        <f t="shared" si="31"/>
        <v>229526.7327</v>
      </c>
      <c r="Q103" s="254">
        <f t="shared" ref="Q103:Q113" si="121">Q102*K103/K102</f>
        <v>89283.97686</v>
      </c>
      <c r="R103" s="254">
        <f t="shared" ref="R103:R113" si="122">R102*(1+$S$5/2/12)</f>
        <v>407678.8373</v>
      </c>
      <c r="S103" s="254">
        <f t="shared" si="34"/>
        <v>-183935.863</v>
      </c>
      <c r="T103" s="254">
        <f t="shared" si="35"/>
        <v>-141215.2085</v>
      </c>
      <c r="U103" s="272">
        <f t="shared" si="21"/>
        <v>0.5617351112</v>
      </c>
      <c r="V103" s="282"/>
      <c r="W103" s="254">
        <f t="shared" si="22"/>
        <v>-325151.0715</v>
      </c>
      <c r="X103" s="257">
        <f t="shared" si="23"/>
        <v>1.959721575</v>
      </c>
      <c r="Y103" s="254">
        <f t="shared" si="24"/>
        <v>552040.3967</v>
      </c>
      <c r="Z103" s="254">
        <f t="shared" si="25"/>
        <v>226889.3252</v>
      </c>
      <c r="AA103" s="259">
        <f t="shared" si="26"/>
        <v>726489.5468</v>
      </c>
      <c r="AB103" s="257">
        <f t="shared" si="27"/>
        <v>0.7264895468</v>
      </c>
      <c r="AC103" s="275">
        <f t="shared" si="28"/>
        <v>401338.4753</v>
      </c>
      <c r="AD103" s="257">
        <f t="shared" si="29"/>
        <v>0.3648531594</v>
      </c>
      <c r="AE103" s="180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2"/>
    </row>
    <row r="104" ht="19.5" customHeight="1">
      <c r="A104" s="276" t="s">
        <v>198</v>
      </c>
      <c r="B104" s="277">
        <v>42.549999</v>
      </c>
      <c r="C104" s="278">
        <v>44.450001</v>
      </c>
      <c r="D104" s="278">
        <v>42.060001</v>
      </c>
      <c r="E104" s="278">
        <v>43.529999</v>
      </c>
      <c r="F104" s="278">
        <v>37.788136</v>
      </c>
      <c r="G104" s="278">
        <v>2.8868317E9</v>
      </c>
      <c r="H104" s="283" t="s">
        <v>198</v>
      </c>
      <c r="I104" s="278">
        <v>2.439063</v>
      </c>
      <c r="J104" s="278">
        <v>2.6325</v>
      </c>
      <c r="K104" s="278">
        <v>2.363438</v>
      </c>
      <c r="L104" s="278">
        <v>2.530625</v>
      </c>
      <c r="M104" s="278">
        <v>2.358504</v>
      </c>
      <c r="N104" s="278">
        <v>9.582016E8</v>
      </c>
      <c r="O104" s="278"/>
      <c r="P104" s="254">
        <f t="shared" si="31"/>
        <v>224875.2529</v>
      </c>
      <c r="Q104" s="254">
        <f t="shared" si="121"/>
        <v>86019.72737</v>
      </c>
      <c r="R104" s="254">
        <f t="shared" si="122"/>
        <v>408528.1682</v>
      </c>
      <c r="S104" s="254">
        <f t="shared" si="34"/>
        <v>-186535.5957</v>
      </c>
      <c r="T104" s="254">
        <f t="shared" si="35"/>
        <v>-141803.6052</v>
      </c>
      <c r="U104" s="272">
        <f t="shared" si="21"/>
        <v>0.5517124497</v>
      </c>
      <c r="V104" s="282"/>
      <c r="W104" s="254">
        <f t="shared" si="22"/>
        <v>-328339.201</v>
      </c>
      <c r="X104" s="257">
        <f t="shared" si="23"/>
        <v>1.929113</v>
      </c>
      <c r="Y104" s="254">
        <f t="shared" si="24"/>
        <v>549599.7185</v>
      </c>
      <c r="Z104" s="254">
        <f t="shared" si="25"/>
        <v>221260.5175</v>
      </c>
      <c r="AA104" s="259">
        <f t="shared" si="26"/>
        <v>719423.1484</v>
      </c>
      <c r="AB104" s="257">
        <f t="shared" si="27"/>
        <v>0.7194231484</v>
      </c>
      <c r="AC104" s="275">
        <f t="shared" si="28"/>
        <v>391083.9475</v>
      </c>
      <c r="AD104" s="257">
        <f t="shared" si="29"/>
        <v>0.3555308613</v>
      </c>
      <c r="AE104" s="180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2"/>
    </row>
    <row r="105" ht="19.5" customHeight="1">
      <c r="A105" s="276" t="s">
        <v>199</v>
      </c>
      <c r="B105" s="277">
        <v>43.669998</v>
      </c>
      <c r="C105" s="278">
        <v>46.700001</v>
      </c>
      <c r="D105" s="278">
        <v>43.299999</v>
      </c>
      <c r="E105" s="278">
        <v>45.959999</v>
      </c>
      <c r="F105" s="278">
        <v>39.922726</v>
      </c>
      <c r="G105" s="278">
        <v>1.8404487E9</v>
      </c>
      <c r="H105" s="283" t="s">
        <v>199</v>
      </c>
      <c r="I105" s="278">
        <v>2.539063</v>
      </c>
      <c r="J105" s="278">
        <v>2.878125</v>
      </c>
      <c r="K105" s="278">
        <v>2.495</v>
      </c>
      <c r="L105" s="278">
        <v>2.795313</v>
      </c>
      <c r="M105" s="278">
        <v>2.605565</v>
      </c>
      <c r="N105" s="278">
        <v>5.435744E8</v>
      </c>
      <c r="O105" s="278"/>
      <c r="P105" s="254">
        <f t="shared" si="31"/>
        <v>231504.9451</v>
      </c>
      <c r="Q105" s="254">
        <f t="shared" si="121"/>
        <v>90808.06003</v>
      </c>
      <c r="R105" s="254">
        <f t="shared" si="122"/>
        <v>409379.2685</v>
      </c>
      <c r="S105" s="254">
        <f t="shared" si="34"/>
        <v>-189146.1607</v>
      </c>
      <c r="T105" s="254">
        <f t="shared" si="35"/>
        <v>-142394.4536</v>
      </c>
      <c r="U105" s="272">
        <f t="shared" si="21"/>
        <v>0.5646103971</v>
      </c>
      <c r="V105" s="282"/>
      <c r="W105" s="254">
        <f t="shared" si="22"/>
        <v>-331540.6143</v>
      </c>
      <c r="X105" s="257">
        <f t="shared" si="23"/>
        <v>1.933048882</v>
      </c>
      <c r="Y105" s="254">
        <f t="shared" si="24"/>
        <v>555057.5594</v>
      </c>
      <c r="Z105" s="254">
        <f t="shared" si="25"/>
        <v>223516.9451</v>
      </c>
      <c r="AA105" s="259">
        <f t="shared" si="26"/>
        <v>731692.2737</v>
      </c>
      <c r="AB105" s="257">
        <f t="shared" si="27"/>
        <v>0.7316922737</v>
      </c>
      <c r="AC105" s="275">
        <f t="shared" si="28"/>
        <v>400151.6594</v>
      </c>
      <c r="AD105" s="257">
        <f t="shared" si="29"/>
        <v>0.3637742358</v>
      </c>
      <c r="AE105" s="180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2"/>
    </row>
    <row r="106" ht="19.5" customHeight="1">
      <c r="A106" s="276" t="s">
        <v>200</v>
      </c>
      <c r="B106" s="277">
        <v>45.970001</v>
      </c>
      <c r="C106" s="278">
        <v>47.52</v>
      </c>
      <c r="D106" s="278">
        <v>45.66</v>
      </c>
      <c r="E106" s="278">
        <v>47.41</v>
      </c>
      <c r="F106" s="278">
        <v>41.182247</v>
      </c>
      <c r="G106" s="278">
        <v>2.5755019E9</v>
      </c>
      <c r="H106" s="283" t="s">
        <v>200</v>
      </c>
      <c r="I106" s="278">
        <v>2.796875</v>
      </c>
      <c r="J106" s="278">
        <v>2.963125</v>
      </c>
      <c r="K106" s="278">
        <v>2.755625</v>
      </c>
      <c r="L106" s="278">
        <v>2.959688</v>
      </c>
      <c r="M106" s="278">
        <v>2.758782</v>
      </c>
      <c r="N106" s="278">
        <v>7.289664E8</v>
      </c>
      <c r="O106" s="278"/>
      <c r="P106" s="254">
        <f t="shared" si="31"/>
        <v>244122.7723</v>
      </c>
      <c r="Q106" s="254">
        <f t="shared" si="121"/>
        <v>100293.7717</v>
      </c>
      <c r="R106" s="254">
        <f t="shared" si="122"/>
        <v>410232.142</v>
      </c>
      <c r="S106" s="254">
        <f t="shared" si="34"/>
        <v>-191767.6031</v>
      </c>
      <c r="T106" s="254">
        <f t="shared" si="35"/>
        <v>-142987.7638</v>
      </c>
      <c r="U106" s="272">
        <f t="shared" si="21"/>
        <v>0.5892944942</v>
      </c>
      <c r="V106" s="282"/>
      <c r="W106" s="254">
        <f t="shared" si="22"/>
        <v>-334755.3669</v>
      </c>
      <c r="X106" s="257">
        <f t="shared" si="23"/>
        <v>1.954725686</v>
      </c>
      <c r="Y106" s="254">
        <f t="shared" si="24"/>
        <v>564708.7969</v>
      </c>
      <c r="Z106" s="254">
        <f t="shared" si="25"/>
        <v>229953.4301</v>
      </c>
      <c r="AA106" s="259">
        <f t="shared" si="26"/>
        <v>754648.686</v>
      </c>
      <c r="AB106" s="257">
        <f t="shared" si="27"/>
        <v>0.754648686</v>
      </c>
      <c r="AC106" s="275">
        <f t="shared" si="28"/>
        <v>419893.3191</v>
      </c>
      <c r="AD106" s="257">
        <f t="shared" si="29"/>
        <v>0.3817211992</v>
      </c>
      <c r="AE106" s="180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2"/>
    </row>
    <row r="107" ht="19.5" customHeight="1">
      <c r="A107" s="276" t="s">
        <v>201</v>
      </c>
      <c r="B107" s="277">
        <v>47.580002</v>
      </c>
      <c r="C107" s="278">
        <v>47.919998</v>
      </c>
      <c r="D107" s="278">
        <v>46.16</v>
      </c>
      <c r="E107" s="278">
        <v>47.599998</v>
      </c>
      <c r="F107" s="278">
        <v>41.347279</v>
      </c>
      <c r="G107" s="278">
        <v>2.8152099E9</v>
      </c>
      <c r="H107" s="283" t="s">
        <v>201</v>
      </c>
      <c r="I107" s="278">
        <v>2.970938</v>
      </c>
      <c r="J107" s="278">
        <v>3.006563</v>
      </c>
      <c r="K107" s="278">
        <v>2.792188</v>
      </c>
      <c r="L107" s="278">
        <v>2.972813</v>
      </c>
      <c r="M107" s="278">
        <v>2.771016</v>
      </c>
      <c r="N107" s="278">
        <v>8.598144E8</v>
      </c>
      <c r="O107" s="278"/>
      <c r="P107" s="254">
        <f t="shared" si="31"/>
        <v>246796.0396</v>
      </c>
      <c r="Q107" s="254">
        <f t="shared" si="121"/>
        <v>101624.5192</v>
      </c>
      <c r="R107" s="254">
        <f t="shared" si="122"/>
        <v>411086.7923</v>
      </c>
      <c r="S107" s="254">
        <f t="shared" si="34"/>
        <v>-194399.9681</v>
      </c>
      <c r="T107" s="254">
        <f t="shared" si="35"/>
        <v>-143583.5462</v>
      </c>
      <c r="U107" s="272">
        <f t="shared" si="21"/>
        <v>0.5925486796</v>
      </c>
      <c r="V107" s="282"/>
      <c r="W107" s="254">
        <f t="shared" si="22"/>
        <v>-337983.5142</v>
      </c>
      <c r="X107" s="257">
        <f t="shared" si="23"/>
        <v>1.94649385</v>
      </c>
      <c r="Y107" s="254">
        <f t="shared" si="24"/>
        <v>567400.5483</v>
      </c>
      <c r="Z107" s="254">
        <f t="shared" si="25"/>
        <v>229417.0341</v>
      </c>
      <c r="AA107" s="259">
        <f t="shared" si="26"/>
        <v>759507.3512</v>
      </c>
      <c r="AB107" s="257">
        <f t="shared" si="27"/>
        <v>0.7595073512</v>
      </c>
      <c r="AC107" s="275">
        <f t="shared" si="28"/>
        <v>421523.8369</v>
      </c>
      <c r="AD107" s="257">
        <f t="shared" si="29"/>
        <v>0.3832034881</v>
      </c>
      <c r="AE107" s="180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2"/>
    </row>
    <row r="108" ht="19.5" customHeight="1">
      <c r="A108" s="276" t="s">
        <v>202</v>
      </c>
      <c r="B108" s="277">
        <v>47.709999</v>
      </c>
      <c r="C108" s="278">
        <v>50.66</v>
      </c>
      <c r="D108" s="278">
        <v>47.43</v>
      </c>
      <c r="E108" s="278">
        <v>47.529999</v>
      </c>
      <c r="F108" s="278">
        <v>41.318756</v>
      </c>
      <c r="G108" s="278">
        <v>2.7804525E9</v>
      </c>
      <c r="H108" s="283" t="s">
        <v>202</v>
      </c>
      <c r="I108" s="278">
        <v>2.973438</v>
      </c>
      <c r="J108" s="278">
        <v>3.339375</v>
      </c>
      <c r="K108" s="278">
        <v>2.9225</v>
      </c>
      <c r="L108" s="278">
        <v>2.9375</v>
      </c>
      <c r="M108" s="278">
        <v>2.738101</v>
      </c>
      <c r="N108" s="278">
        <v>1.0265664E9</v>
      </c>
      <c r="O108" s="278"/>
      <c r="P108" s="254">
        <f t="shared" si="31"/>
        <v>253586.1386</v>
      </c>
      <c r="Q108" s="254">
        <f t="shared" si="121"/>
        <v>106367.3569</v>
      </c>
      <c r="R108" s="254">
        <f t="shared" si="122"/>
        <v>411943.2231</v>
      </c>
      <c r="S108" s="254">
        <f t="shared" si="34"/>
        <v>-197043.3013</v>
      </c>
      <c r="T108" s="254">
        <f t="shared" si="35"/>
        <v>-144181.8109</v>
      </c>
      <c r="U108" s="272">
        <f t="shared" si="21"/>
        <v>0.6041233771</v>
      </c>
      <c r="V108" s="282"/>
      <c r="W108" s="254">
        <f t="shared" si="22"/>
        <v>-341225.1122</v>
      </c>
      <c r="X108" s="257">
        <f t="shared" si="23"/>
        <v>1.950411438</v>
      </c>
      <c r="Y108" s="254">
        <f t="shared" si="24"/>
        <v>572975.7912</v>
      </c>
      <c r="Z108" s="254">
        <f t="shared" si="25"/>
        <v>231750.679</v>
      </c>
      <c r="AA108" s="259">
        <f t="shared" si="26"/>
        <v>771896.7186</v>
      </c>
      <c r="AB108" s="257">
        <f t="shared" si="27"/>
        <v>0.7718967186</v>
      </c>
      <c r="AC108" s="275">
        <f t="shared" si="28"/>
        <v>430671.6064</v>
      </c>
      <c r="AD108" s="257">
        <f t="shared" si="29"/>
        <v>0.3915196422</v>
      </c>
      <c r="AE108" s="180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2"/>
    </row>
    <row r="109" ht="19.5" customHeight="1">
      <c r="A109" s="276" t="s">
        <v>203</v>
      </c>
      <c r="B109" s="277">
        <v>47.389999</v>
      </c>
      <c r="C109" s="278">
        <v>49.060001</v>
      </c>
      <c r="D109" s="278">
        <v>44.389999</v>
      </c>
      <c r="E109" s="278">
        <v>48.869999</v>
      </c>
      <c r="F109" s="278">
        <v>42.483643</v>
      </c>
      <c r="G109" s="278">
        <v>3.8355835E9</v>
      </c>
      <c r="H109" s="283" t="s">
        <v>203</v>
      </c>
      <c r="I109" s="278">
        <v>2.916563</v>
      </c>
      <c r="J109" s="278">
        <v>3.1125</v>
      </c>
      <c r="K109" s="278">
        <v>2.543125</v>
      </c>
      <c r="L109" s="278">
        <v>3.060313</v>
      </c>
      <c r="M109" s="278">
        <v>2.852576</v>
      </c>
      <c r="N109" s="278">
        <v>2.0026688E9</v>
      </c>
      <c r="O109" s="278"/>
      <c r="P109" s="254">
        <f t="shared" si="31"/>
        <v>237332.6679</v>
      </c>
      <c r="Q109" s="254">
        <f t="shared" si="121"/>
        <v>92559.6183</v>
      </c>
      <c r="R109" s="254">
        <f t="shared" si="122"/>
        <v>412801.4382</v>
      </c>
      <c r="S109" s="254">
        <f t="shared" si="34"/>
        <v>-199697.6484</v>
      </c>
      <c r="T109" s="254">
        <f t="shared" si="35"/>
        <v>-144782.5685</v>
      </c>
      <c r="U109" s="272">
        <f t="shared" si="21"/>
        <v>0.5688103866</v>
      </c>
      <c r="V109" s="282"/>
      <c r="W109" s="254">
        <f t="shared" si="22"/>
        <v>-344480.2168</v>
      </c>
      <c r="X109" s="257">
        <f t="shared" si="23"/>
        <v>1.887290109</v>
      </c>
      <c r="Y109" s="254">
        <f t="shared" si="24"/>
        <v>562422.2482</v>
      </c>
      <c r="Z109" s="254">
        <f t="shared" si="25"/>
        <v>217942.0314</v>
      </c>
      <c r="AA109" s="259">
        <f t="shared" si="26"/>
        <v>742693.7244</v>
      </c>
      <c r="AB109" s="257">
        <f t="shared" si="27"/>
        <v>0.7426937244</v>
      </c>
      <c r="AC109" s="275">
        <f t="shared" si="28"/>
        <v>398213.5076</v>
      </c>
      <c r="AD109" s="257">
        <f t="shared" si="29"/>
        <v>0.3620122796</v>
      </c>
      <c r="AE109" s="180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2"/>
    </row>
    <row r="110" ht="19.5" customHeight="1">
      <c r="A110" s="276" t="s">
        <v>204</v>
      </c>
      <c r="B110" s="277">
        <v>48.93</v>
      </c>
      <c r="C110" s="278">
        <v>51.68</v>
      </c>
      <c r="D110" s="278">
        <v>47.810001</v>
      </c>
      <c r="E110" s="278">
        <v>51.41</v>
      </c>
      <c r="F110" s="278">
        <v>44.691727</v>
      </c>
      <c r="G110" s="278">
        <v>1.9806399E9</v>
      </c>
      <c r="H110" s="283" t="s">
        <v>204</v>
      </c>
      <c r="I110" s="278">
        <v>3.0775</v>
      </c>
      <c r="J110" s="278">
        <v>3.406875</v>
      </c>
      <c r="K110" s="278">
        <v>2.927188</v>
      </c>
      <c r="L110" s="278">
        <v>3.378125</v>
      </c>
      <c r="M110" s="278">
        <v>3.148816</v>
      </c>
      <c r="N110" s="278">
        <v>1.138864E9</v>
      </c>
      <c r="O110" s="278"/>
      <c r="P110" s="254">
        <f t="shared" si="31"/>
        <v>255617.8271</v>
      </c>
      <c r="Q110" s="254">
        <f t="shared" si="121"/>
        <v>106537.9814</v>
      </c>
      <c r="R110" s="254">
        <f t="shared" si="122"/>
        <v>413661.4412</v>
      </c>
      <c r="S110" s="254">
        <f t="shared" si="34"/>
        <v>-202363.0552</v>
      </c>
      <c r="T110" s="254">
        <f t="shared" si="35"/>
        <v>-145385.8292</v>
      </c>
      <c r="U110" s="272">
        <f t="shared" si="21"/>
        <v>0.6041291169</v>
      </c>
      <c r="V110" s="282"/>
      <c r="W110" s="254">
        <f t="shared" si="22"/>
        <v>-347748.8844</v>
      </c>
      <c r="X110" s="257">
        <f t="shared" si="23"/>
        <v>1.924605077</v>
      </c>
      <c r="Y110" s="254">
        <f t="shared" si="24"/>
        <v>576047.4625</v>
      </c>
      <c r="Z110" s="254">
        <f t="shared" si="25"/>
        <v>228298.5781</v>
      </c>
      <c r="AA110" s="259">
        <f t="shared" si="26"/>
        <v>775817.2497</v>
      </c>
      <c r="AB110" s="257">
        <f t="shared" si="27"/>
        <v>0.7758172497</v>
      </c>
      <c r="AC110" s="275">
        <f t="shared" si="28"/>
        <v>428068.3653</v>
      </c>
      <c r="AD110" s="257">
        <f t="shared" si="29"/>
        <v>0.3891530594</v>
      </c>
      <c r="AE110" s="180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2"/>
    </row>
    <row r="111" ht="19.5" customHeight="1">
      <c r="A111" s="276" t="s">
        <v>205</v>
      </c>
      <c r="B111" s="277">
        <v>51.450001</v>
      </c>
      <c r="C111" s="278">
        <v>55.07</v>
      </c>
      <c r="D111" s="278">
        <v>51.34</v>
      </c>
      <c r="E111" s="278">
        <v>55.029999</v>
      </c>
      <c r="F111" s="278">
        <v>47.863544</v>
      </c>
      <c r="G111" s="278">
        <v>3.4002851E9</v>
      </c>
      <c r="H111" s="283" t="s">
        <v>205</v>
      </c>
      <c r="I111" s="278">
        <v>3.383438</v>
      </c>
      <c r="J111" s="278">
        <v>3.835938</v>
      </c>
      <c r="K111" s="278">
        <v>3.36</v>
      </c>
      <c r="L111" s="278">
        <v>3.827188</v>
      </c>
      <c r="M111" s="278">
        <v>3.567395</v>
      </c>
      <c r="N111" s="278">
        <v>1.8249248E9</v>
      </c>
      <c r="O111" s="278"/>
      <c r="P111" s="254">
        <f t="shared" si="31"/>
        <v>274491.0891</v>
      </c>
      <c r="Q111" s="254">
        <f t="shared" si="121"/>
        <v>122290.6139</v>
      </c>
      <c r="R111" s="254">
        <f t="shared" si="122"/>
        <v>414523.2358</v>
      </c>
      <c r="S111" s="254">
        <f t="shared" si="34"/>
        <v>-205039.568</v>
      </c>
      <c r="T111" s="254">
        <f t="shared" si="35"/>
        <v>-145991.6035</v>
      </c>
      <c r="U111" s="272">
        <f t="shared" si="21"/>
        <v>0.6397992815</v>
      </c>
      <c r="V111" s="282"/>
      <c r="W111" s="254">
        <f t="shared" si="22"/>
        <v>-351031.1714</v>
      </c>
      <c r="X111" s="257">
        <f t="shared" si="23"/>
        <v>1.962829461</v>
      </c>
      <c r="Y111" s="254">
        <f t="shared" si="24"/>
        <v>590086.0688</v>
      </c>
      <c r="Z111" s="254">
        <f t="shared" si="25"/>
        <v>239054.8974</v>
      </c>
      <c r="AA111" s="259">
        <f t="shared" si="26"/>
        <v>811304.9389</v>
      </c>
      <c r="AB111" s="257">
        <f t="shared" si="27"/>
        <v>0.8113049389</v>
      </c>
      <c r="AC111" s="275">
        <f t="shared" si="28"/>
        <v>460273.7674</v>
      </c>
      <c r="AD111" s="257">
        <f t="shared" si="29"/>
        <v>0.4184306977</v>
      </c>
      <c r="AE111" s="180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2"/>
    </row>
    <row r="112" ht="19.5" customHeight="1">
      <c r="A112" s="276" t="s">
        <v>206</v>
      </c>
      <c r="B112" s="277">
        <v>54.68</v>
      </c>
      <c r="C112" s="278">
        <v>54.77</v>
      </c>
      <c r="D112" s="278">
        <v>48.650002</v>
      </c>
      <c r="E112" s="278">
        <v>51.310001</v>
      </c>
      <c r="F112" s="278">
        <v>44.627987</v>
      </c>
      <c r="G112" s="278">
        <v>4.5677763E9</v>
      </c>
      <c r="H112" s="283" t="s">
        <v>206</v>
      </c>
      <c r="I112" s="278">
        <v>3.78125</v>
      </c>
      <c r="J112" s="278">
        <v>3.803125</v>
      </c>
      <c r="K112" s="278">
        <v>2.975</v>
      </c>
      <c r="L112" s="278">
        <v>3.295625</v>
      </c>
      <c r="M112" s="278">
        <v>3.071915</v>
      </c>
      <c r="N112" s="278">
        <v>3.321216E9</v>
      </c>
      <c r="O112" s="278"/>
      <c r="P112" s="254">
        <f t="shared" si="31"/>
        <v>260108.9216</v>
      </c>
      <c r="Q112" s="254">
        <f t="shared" si="121"/>
        <v>108278.1477</v>
      </c>
      <c r="R112" s="254">
        <f t="shared" si="122"/>
        <v>415386.8259</v>
      </c>
      <c r="S112" s="254">
        <f t="shared" si="34"/>
        <v>-207727.2328</v>
      </c>
      <c r="T112" s="254">
        <f t="shared" si="35"/>
        <v>-146599.9018</v>
      </c>
      <c r="U112" s="272">
        <f t="shared" si="21"/>
        <v>0.6081667429</v>
      </c>
      <c r="V112" s="282"/>
      <c r="W112" s="254">
        <f t="shared" si="22"/>
        <v>-354327.1346</v>
      </c>
      <c r="X112" s="257">
        <f t="shared" si="23"/>
        <v>1.906418339</v>
      </c>
      <c r="Y112" s="254">
        <f t="shared" si="24"/>
        <v>580847.598</v>
      </c>
      <c r="Z112" s="254">
        <f t="shared" si="25"/>
        <v>226520.4633</v>
      </c>
      <c r="AA112" s="259">
        <f t="shared" si="26"/>
        <v>783773.8952</v>
      </c>
      <c r="AB112" s="257">
        <f t="shared" si="27"/>
        <v>0.7837738952</v>
      </c>
      <c r="AC112" s="275">
        <f t="shared" si="28"/>
        <v>429446.7606</v>
      </c>
      <c r="AD112" s="257">
        <f t="shared" si="29"/>
        <v>0.390406146</v>
      </c>
      <c r="AE112" s="180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2"/>
    </row>
    <row r="113" ht="19.5" customHeight="1">
      <c r="A113" s="279" t="s">
        <v>207</v>
      </c>
      <c r="B113" s="280">
        <v>51.09</v>
      </c>
      <c r="C113" s="281">
        <v>52.84</v>
      </c>
      <c r="D113" s="281">
        <v>49.18</v>
      </c>
      <c r="E113" s="281">
        <v>51.220001</v>
      </c>
      <c r="F113" s="281">
        <v>44.549709</v>
      </c>
      <c r="G113" s="281">
        <v>2.2338677E9</v>
      </c>
      <c r="H113" s="284" t="s">
        <v>207</v>
      </c>
      <c r="I113" s="281">
        <v>3.258125</v>
      </c>
      <c r="J113" s="281">
        <v>3.481563</v>
      </c>
      <c r="K113" s="281">
        <v>2.971875</v>
      </c>
      <c r="L113" s="281">
        <v>3.100625</v>
      </c>
      <c r="M113" s="281">
        <v>2.890152</v>
      </c>
      <c r="N113" s="281">
        <v>2.4572352E9</v>
      </c>
      <c r="O113" s="281"/>
      <c r="P113" s="254">
        <f t="shared" si="31"/>
        <v>262942.5743</v>
      </c>
      <c r="Q113" s="254">
        <f t="shared" si="121"/>
        <v>108164.4102</v>
      </c>
      <c r="R113" s="254">
        <f t="shared" si="122"/>
        <v>416252.2151</v>
      </c>
      <c r="S113" s="254">
        <f t="shared" si="34"/>
        <v>-210426.0963</v>
      </c>
      <c r="T113" s="254">
        <f t="shared" si="35"/>
        <v>-147210.7347</v>
      </c>
      <c r="U113" s="272">
        <f t="shared" si="21"/>
        <v>0.6087074297</v>
      </c>
      <c r="V113" s="257">
        <f>(E113-B102)/B102</f>
        <v>0.1785550432</v>
      </c>
      <c r="W113" s="254">
        <f t="shared" si="22"/>
        <v>-357636.831</v>
      </c>
      <c r="X113" s="257">
        <f t="shared" si="23"/>
        <v>1.899118688</v>
      </c>
      <c r="Y113" s="254">
        <f t="shared" si="24"/>
        <v>583661.9285</v>
      </c>
      <c r="Z113" s="254">
        <f t="shared" si="25"/>
        <v>226025.0975</v>
      </c>
      <c r="AA113" s="259">
        <f t="shared" si="26"/>
        <v>787359.1996</v>
      </c>
      <c r="AB113" s="257">
        <f t="shared" si="27"/>
        <v>0.7873591996</v>
      </c>
      <c r="AC113" s="275">
        <f t="shared" si="28"/>
        <v>429722.3685</v>
      </c>
      <c r="AD113" s="257">
        <f t="shared" si="29"/>
        <v>0.3906566987</v>
      </c>
      <c r="AE113" s="180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2"/>
    </row>
    <row r="114" ht="19.5" customHeight="1">
      <c r="A114" s="276" t="s">
        <v>208</v>
      </c>
      <c r="B114" s="277">
        <v>51.27</v>
      </c>
      <c r="C114" s="278">
        <v>51.470001</v>
      </c>
      <c r="D114" s="278">
        <v>41.610001</v>
      </c>
      <c r="E114" s="278">
        <v>45.130001</v>
      </c>
      <c r="F114" s="278">
        <v>39.293713</v>
      </c>
      <c r="G114" s="278">
        <v>4.8286946E9</v>
      </c>
      <c r="H114" s="283" t="s">
        <v>208</v>
      </c>
      <c r="I114" s="278">
        <v>3.10625</v>
      </c>
      <c r="J114" s="278">
        <v>3.125</v>
      </c>
      <c r="K114" s="278">
        <v>2.016563</v>
      </c>
      <c r="L114" s="278">
        <v>2.345313</v>
      </c>
      <c r="M114" s="278">
        <v>2.303613</v>
      </c>
      <c r="N114" s="278">
        <v>8.814496E9</v>
      </c>
      <c r="O114" s="278"/>
      <c r="P114" s="254">
        <f t="shared" si="31"/>
        <v>222469.3123</v>
      </c>
      <c r="Q114" s="254">
        <f>(Q102+(Q113-Q102)*(1-$Q$3))*K114/K113</f>
        <v>69620.92805</v>
      </c>
      <c r="R114" s="254">
        <f>R113*(1+($S$5/2/12))+(Q113-Q102)*($Q$3)</f>
        <v>422681.1734</v>
      </c>
      <c r="S114" s="254">
        <f t="shared" si="34"/>
        <v>-213136.205</v>
      </c>
      <c r="T114" s="254">
        <f t="shared" si="35"/>
        <v>-147824.1128</v>
      </c>
      <c r="U114" s="272">
        <f t="shared" si="21"/>
        <v>0.5060515312</v>
      </c>
      <c r="V114" s="282"/>
      <c r="W114" s="254">
        <f t="shared" si="22"/>
        <v>-360960.3178</v>
      </c>
      <c r="X114" s="257">
        <f t="shared" si="23"/>
        <v>1.787316926</v>
      </c>
      <c r="Y114" s="254">
        <f t="shared" si="24"/>
        <v>561502.4451</v>
      </c>
      <c r="Z114" s="254">
        <f t="shared" si="25"/>
        <v>200542.1273</v>
      </c>
      <c r="AA114" s="259">
        <f t="shared" si="26"/>
        <v>714771.4138</v>
      </c>
      <c r="AB114" s="257">
        <f t="shared" si="27"/>
        <v>0.7147714138</v>
      </c>
      <c r="AC114" s="275">
        <f t="shared" si="28"/>
        <v>353811.096</v>
      </c>
      <c r="AD114" s="257">
        <f t="shared" si="29"/>
        <v>0.3216464509</v>
      </c>
      <c r="AE114" s="180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2"/>
    </row>
    <row r="115" ht="19.5" customHeight="1">
      <c r="A115" s="276" t="s">
        <v>209</v>
      </c>
      <c r="B115" s="277">
        <v>45.5</v>
      </c>
      <c r="C115" s="278">
        <v>45.880001</v>
      </c>
      <c r="D115" s="278">
        <v>42.150002</v>
      </c>
      <c r="E115" s="278">
        <v>42.950001</v>
      </c>
      <c r="F115" s="278">
        <v>37.395638</v>
      </c>
      <c r="G115" s="278">
        <v>3.0205166E9</v>
      </c>
      <c r="H115" s="283" t="s">
        <v>209</v>
      </c>
      <c r="I115" s="278">
        <v>2.406563</v>
      </c>
      <c r="J115" s="278">
        <v>2.449688</v>
      </c>
      <c r="K115" s="278">
        <v>2.066563</v>
      </c>
      <c r="L115" s="278">
        <v>2.148125</v>
      </c>
      <c r="M115" s="278">
        <v>2.109931</v>
      </c>
      <c r="N115" s="278">
        <v>6.5404352E9</v>
      </c>
      <c r="O115" s="278"/>
      <c r="P115" s="254">
        <f t="shared" si="31"/>
        <v>225356.4463</v>
      </c>
      <c r="Q115" s="254">
        <f t="shared" ref="Q115:Q125" si="123">Q114*K115/K114</f>
        <v>71347.1555</v>
      </c>
      <c r="R115" s="254">
        <f t="shared" ref="R115:R125" si="124">R114*(1+$S$5/2/12)</f>
        <v>423561.7592</v>
      </c>
      <c r="S115" s="254">
        <f t="shared" si="34"/>
        <v>-215857.6059</v>
      </c>
      <c r="T115" s="254">
        <f t="shared" si="35"/>
        <v>-148440.0466</v>
      </c>
      <c r="U115" s="272">
        <f t="shared" si="21"/>
        <v>0.5109932772</v>
      </c>
      <c r="V115" s="282"/>
      <c r="W115" s="254">
        <f t="shared" si="22"/>
        <v>-364297.6525</v>
      </c>
      <c r="X115" s="257">
        <f t="shared" si="23"/>
        <v>1.781285718</v>
      </c>
      <c r="Y115" s="254">
        <f t="shared" si="24"/>
        <v>564368.8013</v>
      </c>
      <c r="Z115" s="254">
        <f t="shared" si="25"/>
        <v>200071.1488</v>
      </c>
      <c r="AA115" s="259">
        <f t="shared" si="26"/>
        <v>720265.3611</v>
      </c>
      <c r="AB115" s="257">
        <f t="shared" si="27"/>
        <v>0.7202653611</v>
      </c>
      <c r="AC115" s="275">
        <f t="shared" si="28"/>
        <v>355967.7086</v>
      </c>
      <c r="AD115" s="257">
        <f t="shared" si="29"/>
        <v>0.3236070078</v>
      </c>
      <c r="AE115" s="180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2"/>
    </row>
    <row r="116" ht="19.5" customHeight="1">
      <c r="A116" s="276" t="s">
        <v>210</v>
      </c>
      <c r="B116" s="277">
        <v>42.919998</v>
      </c>
      <c r="C116" s="278">
        <v>45.07</v>
      </c>
      <c r="D116" s="278">
        <v>41.049999</v>
      </c>
      <c r="E116" s="278">
        <v>43.720001</v>
      </c>
      <c r="F116" s="278">
        <v>38.066055</v>
      </c>
      <c r="G116" s="278">
        <v>3.4042797E9</v>
      </c>
      <c r="H116" s="283" t="s">
        <v>210</v>
      </c>
      <c r="I116" s="278">
        <v>2.130313</v>
      </c>
      <c r="J116" s="278">
        <v>2.326563</v>
      </c>
      <c r="K116" s="278">
        <v>1.937813</v>
      </c>
      <c r="L116" s="278">
        <v>2.185938</v>
      </c>
      <c r="M116" s="278">
        <v>2.147072</v>
      </c>
      <c r="N116" s="278">
        <v>8.8120896E9</v>
      </c>
      <c r="O116" s="278"/>
      <c r="P116" s="254">
        <f t="shared" si="31"/>
        <v>219475.2422</v>
      </c>
      <c r="Q116" s="254">
        <f t="shared" si="123"/>
        <v>66902.11982</v>
      </c>
      <c r="R116" s="254">
        <f t="shared" si="124"/>
        <v>424444.1796</v>
      </c>
      <c r="S116" s="254">
        <f t="shared" si="34"/>
        <v>-218590.3459</v>
      </c>
      <c r="T116" s="254">
        <f t="shared" si="35"/>
        <v>-149058.5468</v>
      </c>
      <c r="U116" s="272">
        <f t="shared" si="21"/>
        <v>0.497001654</v>
      </c>
      <c r="V116" s="282"/>
      <c r="W116" s="254">
        <f t="shared" si="22"/>
        <v>-367648.8927</v>
      </c>
      <c r="X116" s="257">
        <f t="shared" si="23"/>
        <v>1.751452091</v>
      </c>
      <c r="Y116" s="254">
        <f t="shared" si="24"/>
        <v>561099.0819</v>
      </c>
      <c r="Z116" s="254">
        <f t="shared" si="25"/>
        <v>193450.1892</v>
      </c>
      <c r="AA116" s="259">
        <f t="shared" si="26"/>
        <v>710821.5416</v>
      </c>
      <c r="AB116" s="257">
        <f t="shared" si="27"/>
        <v>0.7108215416</v>
      </c>
      <c r="AC116" s="275">
        <f t="shared" si="28"/>
        <v>343172.6489</v>
      </c>
      <c r="AD116" s="257">
        <f t="shared" si="29"/>
        <v>0.3119751353</v>
      </c>
      <c r="AE116" s="180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2"/>
    </row>
    <row r="117" ht="19.5" customHeight="1">
      <c r="A117" s="276" t="s">
        <v>211</v>
      </c>
      <c r="B117" s="277">
        <v>44.419998</v>
      </c>
      <c r="C117" s="278">
        <v>48.060001</v>
      </c>
      <c r="D117" s="278">
        <v>43.68</v>
      </c>
      <c r="E117" s="278">
        <v>47.209999</v>
      </c>
      <c r="F117" s="278">
        <v>41.136848</v>
      </c>
      <c r="G117" s="278">
        <v>2.6168109E9</v>
      </c>
      <c r="H117" s="283" t="s">
        <v>211</v>
      </c>
      <c r="I117" s="278">
        <v>2.264063</v>
      </c>
      <c r="J117" s="278">
        <v>2.623125</v>
      </c>
      <c r="K117" s="278">
        <v>2.175938</v>
      </c>
      <c r="L117" s="278">
        <v>2.526563</v>
      </c>
      <c r="M117" s="278">
        <v>2.48164</v>
      </c>
      <c r="N117" s="278">
        <v>8.311296E9</v>
      </c>
      <c r="O117" s="278"/>
      <c r="P117" s="254">
        <f t="shared" si="31"/>
        <v>233536.6337</v>
      </c>
      <c r="Q117" s="254">
        <f t="shared" si="123"/>
        <v>75123.27804</v>
      </c>
      <c r="R117" s="254">
        <f t="shared" si="124"/>
        <v>425328.4383</v>
      </c>
      <c r="S117" s="254">
        <f t="shared" si="34"/>
        <v>-221334.4724</v>
      </c>
      <c r="T117" s="254">
        <f t="shared" si="35"/>
        <v>-149679.6241</v>
      </c>
      <c r="U117" s="272">
        <f t="shared" si="21"/>
        <v>0.5228736802</v>
      </c>
      <c r="V117" s="282"/>
      <c r="W117" s="254">
        <f t="shared" si="22"/>
        <v>-371014.0964</v>
      </c>
      <c r="X117" s="257">
        <f t="shared" si="23"/>
        <v>1.775849161</v>
      </c>
      <c r="Y117" s="254">
        <f t="shared" si="24"/>
        <v>571790.9443</v>
      </c>
      <c r="Z117" s="254">
        <f t="shared" si="25"/>
        <v>200776.8479</v>
      </c>
      <c r="AA117" s="259">
        <f t="shared" si="26"/>
        <v>733988.35</v>
      </c>
      <c r="AB117" s="257">
        <f t="shared" si="27"/>
        <v>0.73398835</v>
      </c>
      <c r="AC117" s="275">
        <f t="shared" si="28"/>
        <v>362974.2536</v>
      </c>
      <c r="AD117" s="257">
        <f t="shared" si="29"/>
        <v>0.3299765941</v>
      </c>
      <c r="AE117" s="180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2"/>
    </row>
    <row r="118" ht="19.5" customHeight="1">
      <c r="A118" s="276" t="s">
        <v>212</v>
      </c>
      <c r="B118" s="277">
        <v>47.23</v>
      </c>
      <c r="C118" s="278">
        <v>50.470001</v>
      </c>
      <c r="D118" s="278">
        <v>47.220001</v>
      </c>
      <c r="E118" s="278">
        <v>50.009998</v>
      </c>
      <c r="F118" s="278">
        <v>43.576656</v>
      </c>
      <c r="G118" s="278">
        <v>2.6827977E9</v>
      </c>
      <c r="H118" s="283" t="s">
        <v>212</v>
      </c>
      <c r="I118" s="278">
        <v>2.529375</v>
      </c>
      <c r="J118" s="278">
        <v>2.880938</v>
      </c>
      <c r="K118" s="278">
        <v>2.529375</v>
      </c>
      <c r="L118" s="278">
        <v>2.828125</v>
      </c>
      <c r="M118" s="278">
        <v>2.777841</v>
      </c>
      <c r="N118" s="278">
        <v>9.3869152E9</v>
      </c>
      <c r="O118" s="278"/>
      <c r="P118" s="254">
        <f t="shared" si="31"/>
        <v>252463.3717</v>
      </c>
      <c r="Q118" s="254">
        <f t="shared" si="123"/>
        <v>87325.53106</v>
      </c>
      <c r="R118" s="254">
        <f t="shared" si="124"/>
        <v>426214.5392</v>
      </c>
      <c r="S118" s="254">
        <f t="shared" si="34"/>
        <v>-224090.0327</v>
      </c>
      <c r="T118" s="254">
        <f t="shared" si="35"/>
        <v>-150303.2892</v>
      </c>
      <c r="U118" s="272">
        <f t="shared" si="21"/>
        <v>0.5575881392</v>
      </c>
      <c r="V118" s="282"/>
      <c r="W118" s="254">
        <f t="shared" si="22"/>
        <v>-374393.3218</v>
      </c>
      <c r="X118" s="257">
        <f t="shared" si="23"/>
        <v>1.812740429</v>
      </c>
      <c r="Y118" s="254">
        <f t="shared" si="24"/>
        <v>585890.3178</v>
      </c>
      <c r="Z118" s="254">
        <f t="shared" si="25"/>
        <v>211496.996</v>
      </c>
      <c r="AA118" s="259">
        <f t="shared" si="26"/>
        <v>766003.4419</v>
      </c>
      <c r="AB118" s="257">
        <f t="shared" si="27"/>
        <v>0.7660034419</v>
      </c>
      <c r="AC118" s="275">
        <f t="shared" si="28"/>
        <v>391610.1201</v>
      </c>
      <c r="AD118" s="257">
        <f t="shared" si="29"/>
        <v>0.3560092001</v>
      </c>
      <c r="AE118" s="180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2"/>
    </row>
    <row r="119" ht="19.5" customHeight="1">
      <c r="A119" s="276" t="s">
        <v>213</v>
      </c>
      <c r="B119" s="277">
        <v>49.919998</v>
      </c>
      <c r="C119" s="278">
        <v>50.610001</v>
      </c>
      <c r="D119" s="278">
        <v>44.970001</v>
      </c>
      <c r="E119" s="278">
        <v>45.169998</v>
      </c>
      <c r="F119" s="278">
        <v>39.35928</v>
      </c>
      <c r="G119" s="278">
        <v>3.5429091E9</v>
      </c>
      <c r="H119" s="283" t="s">
        <v>213</v>
      </c>
      <c r="I119" s="278">
        <v>2.811563</v>
      </c>
      <c r="J119" s="278">
        <v>2.892188</v>
      </c>
      <c r="K119" s="278">
        <v>2.265625</v>
      </c>
      <c r="L119" s="278">
        <v>2.292188</v>
      </c>
      <c r="M119" s="278">
        <v>2.251433</v>
      </c>
      <c r="N119" s="278">
        <v>1.03091968E10</v>
      </c>
      <c r="O119" s="278"/>
      <c r="P119" s="254">
        <f t="shared" si="31"/>
        <v>240433.6687</v>
      </c>
      <c r="Q119" s="254">
        <f t="shared" si="123"/>
        <v>78219.68127</v>
      </c>
      <c r="R119" s="254">
        <f t="shared" si="124"/>
        <v>427102.4861</v>
      </c>
      <c r="S119" s="254">
        <f t="shared" si="34"/>
        <v>-226857.0745</v>
      </c>
      <c r="T119" s="254">
        <f t="shared" si="35"/>
        <v>-150929.5529</v>
      </c>
      <c r="U119" s="272">
        <f t="shared" si="21"/>
        <v>0.5321755621</v>
      </c>
      <c r="V119" s="282"/>
      <c r="W119" s="254">
        <f t="shared" si="22"/>
        <v>-377786.6273</v>
      </c>
      <c r="X119" s="257">
        <f t="shared" si="23"/>
        <v>1.766966077</v>
      </c>
      <c r="Y119" s="254">
        <f t="shared" si="24"/>
        <v>578321.9548</v>
      </c>
      <c r="Z119" s="254">
        <f t="shared" si="25"/>
        <v>200535.3275</v>
      </c>
      <c r="AA119" s="259">
        <f t="shared" si="26"/>
        <v>745755.8361</v>
      </c>
      <c r="AB119" s="257">
        <f t="shared" si="27"/>
        <v>0.7457558361</v>
      </c>
      <c r="AC119" s="275">
        <f t="shared" si="28"/>
        <v>367969.2088</v>
      </c>
      <c r="AD119" s="257">
        <f t="shared" si="29"/>
        <v>0.3345174625</v>
      </c>
      <c r="AE119" s="180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2"/>
    </row>
    <row r="120" ht="19.5" customHeight="1">
      <c r="A120" s="276" t="s">
        <v>214</v>
      </c>
      <c r="B120" s="277">
        <v>44.810001</v>
      </c>
      <c r="C120" s="278">
        <v>46.150002</v>
      </c>
      <c r="D120" s="278">
        <v>43.299999</v>
      </c>
      <c r="E120" s="278">
        <v>45.459999</v>
      </c>
      <c r="F120" s="278">
        <v>39.639614</v>
      </c>
      <c r="G120" s="278">
        <v>3.9532643E9</v>
      </c>
      <c r="H120" s="283" t="s">
        <v>214</v>
      </c>
      <c r="I120" s="278">
        <v>2.250938</v>
      </c>
      <c r="J120" s="278">
        <v>2.38375</v>
      </c>
      <c r="K120" s="278">
        <v>2.091875</v>
      </c>
      <c r="L120" s="278">
        <v>2.302188</v>
      </c>
      <c r="M120" s="278">
        <v>2.262195</v>
      </c>
      <c r="N120" s="278">
        <v>1.24590432E10</v>
      </c>
      <c r="O120" s="278"/>
      <c r="P120" s="254">
        <f t="shared" si="31"/>
        <v>231504.9451</v>
      </c>
      <c r="Q120" s="254">
        <f t="shared" si="123"/>
        <v>72221.04088</v>
      </c>
      <c r="R120" s="254">
        <f t="shared" si="124"/>
        <v>427992.283</v>
      </c>
      <c r="S120" s="254">
        <f t="shared" si="34"/>
        <v>-229635.6456</v>
      </c>
      <c r="T120" s="254">
        <f t="shared" si="35"/>
        <v>-151558.426</v>
      </c>
      <c r="U120" s="272">
        <f t="shared" si="21"/>
        <v>0.5137865799</v>
      </c>
      <c r="V120" s="282"/>
      <c r="W120" s="254">
        <f t="shared" si="22"/>
        <v>-381194.0716</v>
      </c>
      <c r="X120" s="257">
        <f t="shared" si="23"/>
        <v>1.730082594</v>
      </c>
      <c r="Y120" s="254">
        <f t="shared" si="24"/>
        <v>572926.0533</v>
      </c>
      <c r="Z120" s="254">
        <f t="shared" si="25"/>
        <v>191731.9817</v>
      </c>
      <c r="AA120" s="259">
        <f t="shared" si="26"/>
        <v>731718.269</v>
      </c>
      <c r="AB120" s="257">
        <f t="shared" si="27"/>
        <v>0.731718269</v>
      </c>
      <c r="AC120" s="275">
        <f t="shared" si="28"/>
        <v>350524.1974</v>
      </c>
      <c r="AD120" s="257">
        <f t="shared" si="29"/>
        <v>0.3186583613</v>
      </c>
      <c r="AE120" s="180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2"/>
    </row>
    <row r="121" ht="19.5" customHeight="1">
      <c r="A121" s="276" t="s">
        <v>215</v>
      </c>
      <c r="B121" s="277">
        <v>45.509998</v>
      </c>
      <c r="C121" s="278">
        <v>48.57</v>
      </c>
      <c r="D121" s="278">
        <v>44.299999</v>
      </c>
      <c r="E121" s="278">
        <v>46.119999</v>
      </c>
      <c r="F121" s="278">
        <v>40.215099</v>
      </c>
      <c r="G121" s="278">
        <v>2.8938663E9</v>
      </c>
      <c r="H121" s="283" t="s">
        <v>215</v>
      </c>
      <c r="I121" s="278">
        <v>2.303125</v>
      </c>
      <c r="J121" s="278">
        <v>2.610938</v>
      </c>
      <c r="K121" s="278">
        <v>2.180313</v>
      </c>
      <c r="L121" s="278">
        <v>2.34625</v>
      </c>
      <c r="M121" s="278">
        <v>2.305491</v>
      </c>
      <c r="N121" s="278">
        <v>8.982672E9</v>
      </c>
      <c r="O121" s="278"/>
      <c r="P121" s="254">
        <f t="shared" si="31"/>
        <v>236851.4798</v>
      </c>
      <c r="Q121" s="254">
        <f t="shared" si="123"/>
        <v>75274.32295</v>
      </c>
      <c r="R121" s="254">
        <f t="shared" si="124"/>
        <v>428883.9336</v>
      </c>
      <c r="S121" s="254">
        <f t="shared" si="34"/>
        <v>-232425.7941</v>
      </c>
      <c r="T121" s="254">
        <f t="shared" si="35"/>
        <v>-152189.9195</v>
      </c>
      <c r="U121" s="272">
        <f t="shared" si="21"/>
        <v>0.5228003179</v>
      </c>
      <c r="V121" s="282"/>
      <c r="W121" s="254">
        <f t="shared" si="22"/>
        <v>-384615.7136</v>
      </c>
      <c r="X121" s="257">
        <f t="shared" si="23"/>
        <v>1.730910594</v>
      </c>
      <c r="Y121" s="254">
        <f t="shared" si="24"/>
        <v>577524.6121</v>
      </c>
      <c r="Z121" s="254">
        <f t="shared" si="25"/>
        <v>192908.8985</v>
      </c>
      <c r="AA121" s="259">
        <f t="shared" si="26"/>
        <v>741009.7363</v>
      </c>
      <c r="AB121" s="257">
        <f t="shared" si="27"/>
        <v>0.7410097363</v>
      </c>
      <c r="AC121" s="275">
        <f t="shared" si="28"/>
        <v>356394.0227</v>
      </c>
      <c r="AD121" s="257">
        <f t="shared" si="29"/>
        <v>0.3239945661</v>
      </c>
      <c r="AE121" s="180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2"/>
    </row>
    <row r="122" ht="19.5" customHeight="1">
      <c r="A122" s="276" t="s">
        <v>216</v>
      </c>
      <c r="B122" s="277">
        <v>46.869999</v>
      </c>
      <c r="C122" s="278">
        <v>47.080002</v>
      </c>
      <c r="D122" s="278">
        <v>37.18</v>
      </c>
      <c r="E122" s="278">
        <v>38.91</v>
      </c>
      <c r="F122" s="278">
        <v>33.928226</v>
      </c>
      <c r="G122" s="278">
        <v>5.1886704E9</v>
      </c>
      <c r="H122" s="283" t="s">
        <v>216</v>
      </c>
      <c r="I122" s="278">
        <v>2.424063</v>
      </c>
      <c r="J122" s="278">
        <v>2.444063</v>
      </c>
      <c r="K122" s="278">
        <v>1.4625</v>
      </c>
      <c r="L122" s="278">
        <v>1.636875</v>
      </c>
      <c r="M122" s="278">
        <v>1.60844</v>
      </c>
      <c r="N122" s="278">
        <v>1.62776288E10</v>
      </c>
      <c r="O122" s="278"/>
      <c r="P122" s="254">
        <f t="shared" si="31"/>
        <v>198784.1584</v>
      </c>
      <c r="Q122" s="254">
        <f t="shared" si="123"/>
        <v>50492.15287</v>
      </c>
      <c r="R122" s="254">
        <f t="shared" si="124"/>
        <v>429777.4418</v>
      </c>
      <c r="S122" s="254">
        <f t="shared" si="34"/>
        <v>-235227.5683</v>
      </c>
      <c r="T122" s="254">
        <f t="shared" si="35"/>
        <v>-152824.0441</v>
      </c>
      <c r="U122" s="272">
        <f t="shared" si="21"/>
        <v>0.4414502723</v>
      </c>
      <c r="V122" s="282"/>
      <c r="W122" s="254">
        <f t="shared" si="22"/>
        <v>-388051.6124</v>
      </c>
      <c r="X122" s="257">
        <f t="shared" si="23"/>
        <v>1.619788657</v>
      </c>
      <c r="Y122" s="254">
        <f t="shared" si="24"/>
        <v>551735.255</v>
      </c>
      <c r="Z122" s="254">
        <f t="shared" si="25"/>
        <v>163683.6426</v>
      </c>
      <c r="AA122" s="259">
        <f t="shared" si="26"/>
        <v>679053.7531</v>
      </c>
      <c r="AB122" s="257">
        <f t="shared" si="27"/>
        <v>0.6790537531</v>
      </c>
      <c r="AC122" s="275">
        <f t="shared" si="28"/>
        <v>291002.1407</v>
      </c>
      <c r="AD122" s="257">
        <f t="shared" si="29"/>
        <v>0.2645474006</v>
      </c>
      <c r="AE122" s="180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2"/>
    </row>
    <row r="123" ht="19.5" customHeight="1">
      <c r="A123" s="276" t="s">
        <v>217</v>
      </c>
      <c r="B123" s="277">
        <v>38.84</v>
      </c>
      <c r="C123" s="278">
        <v>38.970001</v>
      </c>
      <c r="D123" s="278">
        <v>28.09</v>
      </c>
      <c r="E123" s="278">
        <v>32.889999</v>
      </c>
      <c r="F123" s="278">
        <v>28.698313</v>
      </c>
      <c r="G123" s="278">
        <v>7.2407798E9</v>
      </c>
      <c r="H123" s="283" t="s">
        <v>217</v>
      </c>
      <c r="I123" s="278">
        <v>1.6125</v>
      </c>
      <c r="J123" s="278">
        <v>1.627188</v>
      </c>
      <c r="K123" s="278">
        <v>0.798125</v>
      </c>
      <c r="L123" s="278">
        <v>1.086875</v>
      </c>
      <c r="M123" s="278">
        <v>1.067994</v>
      </c>
      <c r="N123" s="278">
        <v>3.89495552E10</v>
      </c>
      <c r="O123" s="278"/>
      <c r="P123" s="254">
        <f t="shared" si="31"/>
        <v>150184.1584</v>
      </c>
      <c r="Q123" s="254">
        <f t="shared" si="123"/>
        <v>27554.90565</v>
      </c>
      <c r="R123" s="254">
        <f t="shared" si="124"/>
        <v>430672.8114</v>
      </c>
      <c r="S123" s="254">
        <f t="shared" si="34"/>
        <v>-238041.0165</v>
      </c>
      <c r="T123" s="254">
        <f t="shared" si="35"/>
        <v>-153460.811</v>
      </c>
      <c r="U123" s="272">
        <f t="shared" si="21"/>
        <v>0.3374259741</v>
      </c>
      <c r="V123" s="282"/>
      <c r="W123" s="254">
        <f t="shared" si="22"/>
        <v>-391501.8274</v>
      </c>
      <c r="X123" s="257">
        <f t="shared" si="23"/>
        <v>1.483663496</v>
      </c>
      <c r="Y123" s="254">
        <f t="shared" si="24"/>
        <v>518574.8099</v>
      </c>
      <c r="Z123" s="254">
        <f t="shared" si="25"/>
        <v>127072.9824</v>
      </c>
      <c r="AA123" s="259">
        <f t="shared" si="26"/>
        <v>608411.8755</v>
      </c>
      <c r="AB123" s="257">
        <f t="shared" si="27"/>
        <v>0.6084118755</v>
      </c>
      <c r="AC123" s="275">
        <f t="shared" si="28"/>
        <v>216910.0481</v>
      </c>
      <c r="AD123" s="257">
        <f t="shared" si="29"/>
        <v>0.1971909528</v>
      </c>
      <c r="AE123" s="180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2"/>
    </row>
    <row r="124" ht="21.0" customHeight="1">
      <c r="A124" s="276" t="s">
        <v>218</v>
      </c>
      <c r="B124" s="277">
        <v>32.810001</v>
      </c>
      <c r="C124" s="278">
        <v>34.009998</v>
      </c>
      <c r="D124" s="278">
        <v>25.049999</v>
      </c>
      <c r="E124" s="278">
        <v>29.120001</v>
      </c>
      <c r="F124" s="278">
        <v>25.408783</v>
      </c>
      <c r="G124" s="278">
        <v>3.9192859E9</v>
      </c>
      <c r="H124" s="283" t="s">
        <v>218</v>
      </c>
      <c r="I124" s="278">
        <v>1.085625</v>
      </c>
      <c r="J124" s="278">
        <v>1.165313</v>
      </c>
      <c r="K124" s="278">
        <v>0.61625</v>
      </c>
      <c r="L124" s="278">
        <v>0.82625</v>
      </c>
      <c r="M124" s="278">
        <v>0.811897</v>
      </c>
      <c r="N124" s="278">
        <v>3.02495424E10</v>
      </c>
      <c r="O124" s="278"/>
      <c r="P124" s="254">
        <f t="shared" si="31"/>
        <v>133930.6877</v>
      </c>
      <c r="Q124" s="254">
        <f t="shared" si="123"/>
        <v>21275.7533</v>
      </c>
      <c r="R124" s="254">
        <f t="shared" si="124"/>
        <v>431570.0465</v>
      </c>
      <c r="S124" s="254">
        <f t="shared" si="34"/>
        <v>-240866.1874</v>
      </c>
      <c r="T124" s="254">
        <f t="shared" si="35"/>
        <v>-154100.231</v>
      </c>
      <c r="U124" s="272">
        <f t="shared" si="21"/>
        <v>0.3007656205</v>
      </c>
      <c r="V124" s="282"/>
      <c r="W124" s="254">
        <f t="shared" si="22"/>
        <v>-394966.4184</v>
      </c>
      <c r="X124" s="257">
        <f t="shared" si="23"/>
        <v>1.431769153</v>
      </c>
      <c r="Y124" s="285">
        <f t="shared" si="24"/>
        <v>508058.726</v>
      </c>
      <c r="Z124" s="254">
        <f t="shared" si="25"/>
        <v>113092.3076</v>
      </c>
      <c r="AA124" s="286">
        <f t="shared" si="26"/>
        <v>586776.4875</v>
      </c>
      <c r="AB124" s="257">
        <f t="shared" si="27"/>
        <v>0.5867764875</v>
      </c>
      <c r="AC124" s="275">
        <f t="shared" si="28"/>
        <v>191810.0691</v>
      </c>
      <c r="AD124" s="257">
        <f t="shared" si="29"/>
        <v>0.1743727901</v>
      </c>
      <c r="AE124" s="180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2"/>
    </row>
    <row r="125" ht="19.5" customHeight="1">
      <c r="A125" s="279" t="s">
        <v>219</v>
      </c>
      <c r="B125" s="280">
        <v>28.5</v>
      </c>
      <c r="C125" s="281">
        <v>30.83</v>
      </c>
      <c r="D125" s="281">
        <v>26.84</v>
      </c>
      <c r="E125" s="281">
        <v>29.74</v>
      </c>
      <c r="F125" s="281">
        <v>25.949766</v>
      </c>
      <c r="G125" s="281">
        <v>2.9442387E9</v>
      </c>
      <c r="H125" s="284" t="s">
        <v>219</v>
      </c>
      <c r="I125" s="281">
        <v>0.791563</v>
      </c>
      <c r="J125" s="281">
        <v>0.911563</v>
      </c>
      <c r="K125" s="281">
        <v>0.697188</v>
      </c>
      <c r="L125" s="281">
        <v>0.840313</v>
      </c>
      <c r="M125" s="281">
        <v>0.825715</v>
      </c>
      <c r="N125" s="281">
        <v>2.20434048E10</v>
      </c>
      <c r="O125" s="281"/>
      <c r="P125" s="254">
        <f t="shared" si="31"/>
        <v>143500.9901</v>
      </c>
      <c r="Q125" s="254">
        <f t="shared" si="123"/>
        <v>24070.10125</v>
      </c>
      <c r="R125" s="254">
        <f t="shared" si="124"/>
        <v>432469.1507</v>
      </c>
      <c r="S125" s="254">
        <f t="shared" si="34"/>
        <v>-243703.1298</v>
      </c>
      <c r="T125" s="254">
        <f t="shared" si="35"/>
        <v>-154742.3153</v>
      </c>
      <c r="U125" s="272">
        <f t="shared" si="21"/>
        <v>0.3193805668</v>
      </c>
      <c r="V125" s="257">
        <f>(E125-B114)/B114</f>
        <v>-0.4199336844</v>
      </c>
      <c r="W125" s="254">
        <f t="shared" si="22"/>
        <v>-398445.4451</v>
      </c>
      <c r="X125" s="257">
        <f t="shared" si="23"/>
        <v>1.445543293</v>
      </c>
      <c r="Y125" s="254">
        <f t="shared" si="24"/>
        <v>515621.0778</v>
      </c>
      <c r="Z125" s="254">
        <f t="shared" si="25"/>
        <v>117175.6326</v>
      </c>
      <c r="AA125" s="259">
        <f t="shared" si="26"/>
        <v>600040.2421</v>
      </c>
      <c r="AB125" s="257">
        <f t="shared" si="27"/>
        <v>0.6000402421</v>
      </c>
      <c r="AC125" s="275">
        <f t="shared" si="28"/>
        <v>201594.7969</v>
      </c>
      <c r="AD125" s="257">
        <f t="shared" si="29"/>
        <v>0.1832679972</v>
      </c>
      <c r="AE125" s="180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2"/>
    </row>
    <row r="126" ht="19.5" customHeight="1">
      <c r="A126" s="276" t="s">
        <v>220</v>
      </c>
      <c r="B126" s="277">
        <v>29.75</v>
      </c>
      <c r="C126" s="278">
        <v>31.629999</v>
      </c>
      <c r="D126" s="278">
        <v>27.959999</v>
      </c>
      <c r="E126" s="278">
        <v>29.059999</v>
      </c>
      <c r="F126" s="278">
        <v>25.393248</v>
      </c>
      <c r="G126" s="278">
        <v>2.8295426E9</v>
      </c>
      <c r="H126" s="283" t="s">
        <v>220</v>
      </c>
      <c r="I126" s="278">
        <v>0.84625</v>
      </c>
      <c r="J126" s="278">
        <v>0.951563</v>
      </c>
      <c r="K126" s="278">
        <v>0.73875</v>
      </c>
      <c r="L126" s="278">
        <v>0.791563</v>
      </c>
      <c r="M126" s="278">
        <v>0.777812</v>
      </c>
      <c r="N126" s="278">
        <v>1.90438528E10</v>
      </c>
      <c r="O126" s="278"/>
      <c r="P126" s="254">
        <f t="shared" si="31"/>
        <v>149489.1036</v>
      </c>
      <c r="Q126" s="254">
        <f>(Q125+$S$3)*K126/K125</f>
        <v>46697.28581</v>
      </c>
      <c r="R126" s="254">
        <f>R125*(1+($S$5)/2/12)-$S$3</f>
        <v>413370.1281</v>
      </c>
      <c r="S126" s="254">
        <f t="shared" si="34"/>
        <v>-246551.8929</v>
      </c>
      <c r="T126" s="254">
        <f t="shared" si="35"/>
        <v>-155387.075</v>
      </c>
      <c r="U126" s="272">
        <f t="shared" si="21"/>
        <v>0.3984596476</v>
      </c>
      <c r="V126" s="282"/>
      <c r="W126" s="254">
        <f t="shared" si="22"/>
        <v>-401938.9678</v>
      </c>
      <c r="X126" s="257">
        <f t="shared" si="23"/>
        <v>1.400359947</v>
      </c>
      <c r="Y126" s="254">
        <f t="shared" si="24"/>
        <v>501477.6955</v>
      </c>
      <c r="Z126" s="254">
        <f t="shared" si="25"/>
        <v>99538.72768</v>
      </c>
      <c r="AA126" s="259">
        <f t="shared" si="26"/>
        <v>609556.5175</v>
      </c>
      <c r="AB126" s="257">
        <f t="shared" si="27"/>
        <v>0.6095565175</v>
      </c>
      <c r="AC126" s="275">
        <f t="shared" si="28"/>
        <v>207617.5497</v>
      </c>
      <c r="AD126" s="257">
        <f t="shared" si="29"/>
        <v>0.188743227</v>
      </c>
      <c r="AE126" s="180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2"/>
    </row>
    <row r="127" ht="19.5" customHeight="1">
      <c r="A127" s="276" t="s">
        <v>221</v>
      </c>
      <c r="B127" s="277">
        <v>28.780001</v>
      </c>
      <c r="C127" s="278">
        <v>31.68</v>
      </c>
      <c r="D127" s="278">
        <v>27.389999</v>
      </c>
      <c r="E127" s="278">
        <v>27.530001</v>
      </c>
      <c r="F127" s="278">
        <v>24.056301</v>
      </c>
      <c r="G127" s="278">
        <v>3.3240742E9</v>
      </c>
      <c r="H127" s="283" t="s">
        <v>221</v>
      </c>
      <c r="I127" s="278">
        <v>0.776875</v>
      </c>
      <c r="J127" s="278">
        <v>0.940938</v>
      </c>
      <c r="K127" s="278">
        <v>0.6975</v>
      </c>
      <c r="L127" s="278">
        <v>0.70375</v>
      </c>
      <c r="M127" s="278">
        <v>0.691525</v>
      </c>
      <c r="N127" s="278">
        <v>2.3277392E10</v>
      </c>
      <c r="O127" s="278"/>
      <c r="P127" s="254">
        <f t="shared" si="31"/>
        <v>146441.5788</v>
      </c>
      <c r="Q127" s="254">
        <f t="shared" ref="Q127:Q137" si="125">Q126*K127/K126</f>
        <v>44089.82315</v>
      </c>
      <c r="R127" s="254">
        <f t="shared" ref="R127:R137" si="126">R126*(1+$S$5/2/12)</f>
        <v>414231.3159</v>
      </c>
      <c r="S127" s="254">
        <f t="shared" si="34"/>
        <v>-249412.5257</v>
      </c>
      <c r="T127" s="254">
        <f t="shared" si="35"/>
        <v>-156034.5211</v>
      </c>
      <c r="U127" s="272">
        <f t="shared" si="21"/>
        <v>0.3879558349</v>
      </c>
      <c r="V127" s="282"/>
      <c r="W127" s="254">
        <f t="shared" si="22"/>
        <v>-405447.0468</v>
      </c>
      <c r="X127" s="257">
        <f t="shared" si="23"/>
        <v>1.3828511</v>
      </c>
      <c r="Y127" s="254">
        <f t="shared" si="24"/>
        <v>500171.1684</v>
      </c>
      <c r="Z127" s="254">
        <f t="shared" si="25"/>
        <v>94724.12157</v>
      </c>
      <c r="AA127" s="259">
        <f t="shared" si="26"/>
        <v>604762.7178</v>
      </c>
      <c r="AB127" s="257">
        <f t="shared" si="27"/>
        <v>0.6047627178</v>
      </c>
      <c r="AC127" s="275">
        <f t="shared" si="28"/>
        <v>199315.671</v>
      </c>
      <c r="AD127" s="257">
        <f t="shared" si="29"/>
        <v>0.1811960645</v>
      </c>
      <c r="AE127" s="180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2"/>
    </row>
    <row r="128" ht="22.5" customHeight="1">
      <c r="A128" s="276" t="s">
        <v>222</v>
      </c>
      <c r="B128" s="277">
        <v>27.120001</v>
      </c>
      <c r="C128" s="278">
        <v>31.459999</v>
      </c>
      <c r="D128" s="278">
        <v>25.629999</v>
      </c>
      <c r="E128" s="278">
        <v>30.32</v>
      </c>
      <c r="F128" s="278">
        <v>26.494261</v>
      </c>
      <c r="G128" s="278">
        <v>3.8051238E9</v>
      </c>
      <c r="H128" s="283" t="s">
        <v>222</v>
      </c>
      <c r="I128" s="278">
        <v>0.683438</v>
      </c>
      <c r="J128" s="278">
        <v>0.90625</v>
      </c>
      <c r="K128" s="278">
        <v>0.608125</v>
      </c>
      <c r="L128" s="278">
        <v>0.844063</v>
      </c>
      <c r="M128" s="278">
        <v>0.8294</v>
      </c>
      <c r="N128" s="278">
        <v>2.59328192E10</v>
      </c>
      <c r="O128" s="278"/>
      <c r="P128" s="254">
        <f t="shared" si="31"/>
        <v>137031.6778</v>
      </c>
      <c r="Q128" s="254">
        <f t="shared" si="125"/>
        <v>38440.32072</v>
      </c>
      <c r="R128" s="254">
        <f t="shared" si="126"/>
        <v>415094.2978</v>
      </c>
      <c r="S128" s="254">
        <f t="shared" si="34"/>
        <v>-252285.0779</v>
      </c>
      <c r="T128" s="254">
        <f t="shared" si="35"/>
        <v>-156684.6649</v>
      </c>
      <c r="U128" s="272">
        <f t="shared" si="21"/>
        <v>0.3622155897</v>
      </c>
      <c r="V128" s="282"/>
      <c r="W128" s="254">
        <f t="shared" si="22"/>
        <v>-408969.7429</v>
      </c>
      <c r="X128" s="257">
        <f t="shared" si="23"/>
        <v>1.350041134</v>
      </c>
      <c r="Y128" s="287">
        <f t="shared" si="24"/>
        <v>494412.7004</v>
      </c>
      <c r="Z128" s="275">
        <f t="shared" si="25"/>
        <v>85442.95748</v>
      </c>
      <c r="AA128" s="288">
        <f t="shared" si="26"/>
        <v>590566.2963</v>
      </c>
      <c r="AB128" s="257">
        <f t="shared" si="27"/>
        <v>0.5905662963</v>
      </c>
      <c r="AC128" s="275">
        <f t="shared" si="28"/>
        <v>181596.5535</v>
      </c>
      <c r="AD128" s="257">
        <f t="shared" si="29"/>
        <v>0.1650877759</v>
      </c>
      <c r="AE128" s="180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2"/>
    </row>
    <row r="129" ht="19.5" customHeight="1">
      <c r="A129" s="276" t="s">
        <v>223</v>
      </c>
      <c r="B129" s="277">
        <v>29.940001</v>
      </c>
      <c r="C129" s="278">
        <v>34.900002</v>
      </c>
      <c r="D129" s="278">
        <v>29.790001</v>
      </c>
      <c r="E129" s="278">
        <v>34.279999</v>
      </c>
      <c r="F129" s="278">
        <v>30.00412</v>
      </c>
      <c r="G129" s="278">
        <v>2.9916321E9</v>
      </c>
      <c r="H129" s="283" t="s">
        <v>223</v>
      </c>
      <c r="I129" s="278">
        <v>0.820313</v>
      </c>
      <c r="J129" s="278">
        <v>1.105313</v>
      </c>
      <c r="K129" s="278">
        <v>0.8125</v>
      </c>
      <c r="L129" s="278">
        <v>1.06625</v>
      </c>
      <c r="M129" s="278">
        <v>1.047727</v>
      </c>
      <c r="N129" s="278">
        <v>1.79410016E10</v>
      </c>
      <c r="O129" s="278"/>
      <c r="P129" s="254">
        <f t="shared" si="31"/>
        <v>159273.2727</v>
      </c>
      <c r="Q129" s="254">
        <f t="shared" si="125"/>
        <v>51359.11299</v>
      </c>
      <c r="R129" s="254">
        <f t="shared" si="126"/>
        <v>415959.0776</v>
      </c>
      <c r="S129" s="254">
        <f t="shared" si="34"/>
        <v>-255169.5991</v>
      </c>
      <c r="T129" s="254">
        <f t="shared" si="35"/>
        <v>-157337.5177</v>
      </c>
      <c r="U129" s="272">
        <f t="shared" si="21"/>
        <v>0.4181217173</v>
      </c>
      <c r="V129" s="282"/>
      <c r="W129" s="254">
        <f t="shared" si="22"/>
        <v>-412507.1168</v>
      </c>
      <c r="X129" s="257">
        <f t="shared" si="23"/>
        <v>1.394478609</v>
      </c>
      <c r="Y129" s="254">
        <f t="shared" si="24"/>
        <v>510812.0054</v>
      </c>
      <c r="Z129" s="254">
        <f t="shared" si="25"/>
        <v>98304.88855</v>
      </c>
      <c r="AA129" s="259">
        <f t="shared" si="26"/>
        <v>626591.4632</v>
      </c>
      <c r="AB129" s="257">
        <f t="shared" si="27"/>
        <v>0.6265914632</v>
      </c>
      <c r="AC129" s="275">
        <f t="shared" si="28"/>
        <v>214084.3464</v>
      </c>
      <c r="AD129" s="257">
        <f t="shared" si="29"/>
        <v>0.1946221331</v>
      </c>
      <c r="AE129" s="180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2"/>
    </row>
    <row r="130" ht="19.5" customHeight="1">
      <c r="A130" s="276" t="s">
        <v>224</v>
      </c>
      <c r="B130" s="277">
        <v>34.27</v>
      </c>
      <c r="C130" s="278">
        <v>35.5</v>
      </c>
      <c r="D130" s="278">
        <v>32.959999</v>
      </c>
      <c r="E130" s="278">
        <v>35.380001</v>
      </c>
      <c r="F130" s="278">
        <v>30.966921</v>
      </c>
      <c r="G130" s="278">
        <v>2.7340762E9</v>
      </c>
      <c r="H130" s="283" t="s">
        <v>224</v>
      </c>
      <c r="I130" s="278">
        <v>1.0675</v>
      </c>
      <c r="J130" s="278">
        <v>1.132813</v>
      </c>
      <c r="K130" s="278">
        <v>0.985</v>
      </c>
      <c r="L130" s="278">
        <v>1.128125</v>
      </c>
      <c r="M130" s="278">
        <v>1.108527</v>
      </c>
      <c r="N130" s="278">
        <v>1.26884736E10</v>
      </c>
      <c r="O130" s="278"/>
      <c r="P130" s="254">
        <f t="shared" si="31"/>
        <v>176221.7768</v>
      </c>
      <c r="Q130" s="254">
        <f t="shared" si="125"/>
        <v>62263.04774</v>
      </c>
      <c r="R130" s="254">
        <f t="shared" si="126"/>
        <v>416825.659</v>
      </c>
      <c r="S130" s="254">
        <f t="shared" si="34"/>
        <v>-258066.1391</v>
      </c>
      <c r="T130" s="254">
        <f t="shared" si="35"/>
        <v>-157993.0907</v>
      </c>
      <c r="U130" s="272">
        <f t="shared" si="21"/>
        <v>0.4589395101</v>
      </c>
      <c r="V130" s="282"/>
      <c r="W130" s="254">
        <f t="shared" si="22"/>
        <v>-416059.2298</v>
      </c>
      <c r="X130" s="257">
        <f t="shared" si="23"/>
        <v>1.425391851</v>
      </c>
      <c r="Y130" s="254">
        <f t="shared" si="24"/>
        <v>523507.8764</v>
      </c>
      <c r="Z130" s="254">
        <f t="shared" si="25"/>
        <v>107448.6466</v>
      </c>
      <c r="AA130" s="259">
        <f t="shared" si="26"/>
        <v>655310.4836</v>
      </c>
      <c r="AB130" s="257">
        <f t="shared" si="27"/>
        <v>0.6553104836</v>
      </c>
      <c r="AC130" s="275">
        <f t="shared" si="28"/>
        <v>239251.2538</v>
      </c>
      <c r="AD130" s="257">
        <f t="shared" si="29"/>
        <v>0.2175011398</v>
      </c>
      <c r="AE130" s="180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2"/>
    </row>
    <row r="131" ht="19.5" customHeight="1">
      <c r="A131" s="276" t="s">
        <v>225</v>
      </c>
      <c r="B131" s="277">
        <v>35.759998</v>
      </c>
      <c r="C131" s="278">
        <v>37.23</v>
      </c>
      <c r="D131" s="278">
        <v>34.77</v>
      </c>
      <c r="E131" s="278">
        <v>36.380001</v>
      </c>
      <c r="F131" s="278">
        <v>31.842188</v>
      </c>
      <c r="G131" s="278">
        <v>2.511948E9</v>
      </c>
      <c r="H131" s="283" t="s">
        <v>225</v>
      </c>
      <c r="I131" s="278">
        <v>1.1525</v>
      </c>
      <c r="J131" s="278">
        <v>1.249375</v>
      </c>
      <c r="K131" s="278">
        <v>1.09</v>
      </c>
      <c r="L131" s="278">
        <v>1.190625</v>
      </c>
      <c r="M131" s="278">
        <v>1.169942</v>
      </c>
      <c r="N131" s="278">
        <v>1.22738016E10</v>
      </c>
      <c r="O131" s="278"/>
      <c r="P131" s="254">
        <f t="shared" si="31"/>
        <v>185899.0099</v>
      </c>
      <c r="Q131" s="254">
        <f t="shared" si="125"/>
        <v>68900.22542</v>
      </c>
      <c r="R131" s="254">
        <f t="shared" si="126"/>
        <v>417694.0458</v>
      </c>
      <c r="S131" s="254">
        <f t="shared" si="34"/>
        <v>-260974.748</v>
      </c>
      <c r="T131" s="254">
        <f t="shared" si="35"/>
        <v>-158651.3952</v>
      </c>
      <c r="U131" s="272">
        <f t="shared" si="21"/>
        <v>0.4813422972</v>
      </c>
      <c r="V131" s="282"/>
      <c r="W131" s="254">
        <f t="shared" si="22"/>
        <v>-419626.1432</v>
      </c>
      <c r="X131" s="257">
        <f t="shared" si="23"/>
        <v>1.438406699</v>
      </c>
      <c r="Y131" s="254">
        <f t="shared" si="24"/>
        <v>531115.5909</v>
      </c>
      <c r="Z131" s="254">
        <f t="shared" si="25"/>
        <v>111489.4476</v>
      </c>
      <c r="AA131" s="259">
        <f t="shared" si="26"/>
        <v>672493.2811</v>
      </c>
      <c r="AB131" s="257">
        <f t="shared" si="27"/>
        <v>0.6724932811</v>
      </c>
      <c r="AC131" s="275">
        <f t="shared" si="28"/>
        <v>252867.1379</v>
      </c>
      <c r="AD131" s="257">
        <f t="shared" si="29"/>
        <v>0.2298792162</v>
      </c>
      <c r="AE131" s="180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2"/>
    </row>
    <row r="132" ht="19.5" customHeight="1">
      <c r="A132" s="276" t="s">
        <v>226</v>
      </c>
      <c r="B132" s="277">
        <v>36.560001</v>
      </c>
      <c r="C132" s="278">
        <v>40.18</v>
      </c>
      <c r="D132" s="278">
        <v>34.299999</v>
      </c>
      <c r="E132" s="278">
        <v>39.450001</v>
      </c>
      <c r="F132" s="278">
        <v>34.571716</v>
      </c>
      <c r="G132" s="278">
        <v>2.5756078E9</v>
      </c>
      <c r="H132" s="283" t="s">
        <v>226</v>
      </c>
      <c r="I132" s="278">
        <v>1.201875</v>
      </c>
      <c r="J132" s="278">
        <v>1.446875</v>
      </c>
      <c r="K132" s="278">
        <v>1.05875</v>
      </c>
      <c r="L132" s="278">
        <v>1.393125</v>
      </c>
      <c r="M132" s="278">
        <v>1.368924</v>
      </c>
      <c r="N132" s="278">
        <v>9.5885504E9</v>
      </c>
      <c r="O132" s="278"/>
      <c r="P132" s="254">
        <f t="shared" si="31"/>
        <v>183386.1333</v>
      </c>
      <c r="Q132" s="254">
        <f t="shared" si="125"/>
        <v>66924.87492</v>
      </c>
      <c r="R132" s="254">
        <f t="shared" si="126"/>
        <v>418564.2417</v>
      </c>
      <c r="S132" s="254">
        <f t="shared" si="34"/>
        <v>-263895.4761</v>
      </c>
      <c r="T132" s="254">
        <f t="shared" si="35"/>
        <v>-159312.4427</v>
      </c>
      <c r="U132" s="272">
        <f t="shared" si="21"/>
        <v>0.4742825858</v>
      </c>
      <c r="V132" s="282"/>
      <c r="W132" s="254">
        <f t="shared" si="22"/>
        <v>-423207.9188</v>
      </c>
      <c r="X132" s="257">
        <f t="shared" si="23"/>
        <v>1.422351398</v>
      </c>
      <c r="Y132" s="254">
        <f t="shared" si="24"/>
        <v>530191.9653</v>
      </c>
      <c r="Z132" s="254">
        <f t="shared" si="25"/>
        <v>106984.0465</v>
      </c>
      <c r="AA132" s="259">
        <f t="shared" si="26"/>
        <v>668875.2499</v>
      </c>
      <c r="AB132" s="257">
        <f t="shared" si="27"/>
        <v>0.6688752499</v>
      </c>
      <c r="AC132" s="275">
        <f t="shared" si="28"/>
        <v>245667.3311</v>
      </c>
      <c r="AD132" s="257">
        <f t="shared" si="29"/>
        <v>0.2233339373</v>
      </c>
      <c r="AE132" s="180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2"/>
    </row>
    <row r="133" ht="19.5" customHeight="1">
      <c r="A133" s="276" t="s">
        <v>227</v>
      </c>
      <c r="B133" s="277">
        <v>39.869999</v>
      </c>
      <c r="C133" s="278">
        <v>41.080002</v>
      </c>
      <c r="D133" s="278">
        <v>38.459999</v>
      </c>
      <c r="E133" s="278">
        <v>40.029999</v>
      </c>
      <c r="F133" s="278">
        <v>35.079987</v>
      </c>
      <c r="G133" s="278">
        <v>2.2481495E9</v>
      </c>
      <c r="H133" s="283" t="s">
        <v>227</v>
      </c>
      <c r="I133" s="278">
        <v>1.425938</v>
      </c>
      <c r="J133" s="278">
        <v>1.5075</v>
      </c>
      <c r="K133" s="278">
        <v>1.322813</v>
      </c>
      <c r="L133" s="278">
        <v>1.430313</v>
      </c>
      <c r="M133" s="278">
        <v>1.405466</v>
      </c>
      <c r="N133" s="278">
        <v>7.6431936E9</v>
      </c>
      <c r="O133" s="278"/>
      <c r="P133" s="254">
        <f t="shared" si="31"/>
        <v>205627.7174</v>
      </c>
      <c r="Q133" s="254">
        <f t="shared" si="125"/>
        <v>83616.61825</v>
      </c>
      <c r="R133" s="254">
        <f t="shared" si="126"/>
        <v>419436.2505</v>
      </c>
      <c r="S133" s="254">
        <f t="shared" si="34"/>
        <v>-266828.3739</v>
      </c>
      <c r="T133" s="254">
        <f t="shared" si="35"/>
        <v>-159976.2446</v>
      </c>
      <c r="U133" s="272">
        <f t="shared" si="21"/>
        <v>0.5261340033</v>
      </c>
      <c r="V133" s="282"/>
      <c r="W133" s="254">
        <f t="shared" si="22"/>
        <v>-426804.6185</v>
      </c>
      <c r="X133" s="257">
        <f t="shared" si="23"/>
        <v>1.46452016</v>
      </c>
      <c r="Y133" s="254">
        <f t="shared" si="24"/>
        <v>546598.2027</v>
      </c>
      <c r="Z133" s="254">
        <f t="shared" si="25"/>
        <v>119793.5842</v>
      </c>
      <c r="AA133" s="259">
        <f t="shared" si="26"/>
        <v>708680.5862</v>
      </c>
      <c r="AB133" s="257">
        <f t="shared" si="27"/>
        <v>0.7086805862</v>
      </c>
      <c r="AC133" s="275">
        <f t="shared" si="28"/>
        <v>281875.9677</v>
      </c>
      <c r="AD133" s="257">
        <f t="shared" si="29"/>
        <v>0.2562508797</v>
      </c>
      <c r="AE133" s="180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2"/>
    </row>
    <row r="134" ht="19.5" customHeight="1">
      <c r="A134" s="276" t="s">
        <v>228</v>
      </c>
      <c r="B134" s="277">
        <v>39.889999</v>
      </c>
      <c r="C134" s="278">
        <v>43.169998</v>
      </c>
      <c r="D134" s="278">
        <v>39.02</v>
      </c>
      <c r="E134" s="278">
        <v>42.25</v>
      </c>
      <c r="F134" s="278">
        <v>37.025475</v>
      </c>
      <c r="G134" s="278">
        <v>2.1147749E9</v>
      </c>
      <c r="H134" s="283" t="s">
        <v>228</v>
      </c>
      <c r="I134" s="278">
        <v>1.420313</v>
      </c>
      <c r="J134" s="278">
        <v>1.664688</v>
      </c>
      <c r="K134" s="278">
        <v>1.36</v>
      </c>
      <c r="L134" s="278">
        <v>1.592813</v>
      </c>
      <c r="M134" s="278">
        <v>1.565143</v>
      </c>
      <c r="N134" s="278">
        <v>6.6059104E9</v>
      </c>
      <c r="O134" s="278"/>
      <c r="P134" s="254">
        <f t="shared" si="31"/>
        <v>208621.7822</v>
      </c>
      <c r="Q134" s="254">
        <f t="shared" si="125"/>
        <v>85967.25374</v>
      </c>
      <c r="R134" s="254">
        <f t="shared" si="126"/>
        <v>420310.0761</v>
      </c>
      <c r="S134" s="254">
        <f t="shared" si="34"/>
        <v>-269773.4922</v>
      </c>
      <c r="T134" s="254">
        <f t="shared" si="35"/>
        <v>-160642.8123</v>
      </c>
      <c r="U134" s="272">
        <f t="shared" si="21"/>
        <v>0.5323216707</v>
      </c>
      <c r="V134" s="282"/>
      <c r="W134" s="254">
        <f t="shared" si="22"/>
        <v>-430416.3044</v>
      </c>
      <c r="X134" s="257">
        <f t="shared" si="23"/>
        <v>1.461217551</v>
      </c>
      <c r="Y134" s="254">
        <f t="shared" si="24"/>
        <v>549532.9206</v>
      </c>
      <c r="Z134" s="254">
        <f t="shared" si="25"/>
        <v>119116.6161</v>
      </c>
      <c r="AA134" s="259">
        <f t="shared" si="26"/>
        <v>714899.112</v>
      </c>
      <c r="AB134" s="257">
        <f t="shared" si="27"/>
        <v>0.714899112</v>
      </c>
      <c r="AC134" s="275">
        <f t="shared" si="28"/>
        <v>284482.8076</v>
      </c>
      <c r="AD134" s="257">
        <f t="shared" si="29"/>
        <v>0.2586207342</v>
      </c>
      <c r="AE134" s="180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2"/>
    </row>
    <row r="135" ht="19.5" customHeight="1">
      <c r="A135" s="276" t="s">
        <v>229</v>
      </c>
      <c r="B135" s="277">
        <v>42.099998</v>
      </c>
      <c r="C135" s="278">
        <v>43.82</v>
      </c>
      <c r="D135" s="278">
        <v>40.720001</v>
      </c>
      <c r="E135" s="278">
        <v>40.959999</v>
      </c>
      <c r="F135" s="278">
        <v>35.929726</v>
      </c>
      <c r="G135" s="278">
        <v>2.2910659E9</v>
      </c>
      <c r="H135" s="283" t="s">
        <v>229</v>
      </c>
      <c r="I135" s="278">
        <v>1.582188</v>
      </c>
      <c r="J135" s="278">
        <v>1.70875</v>
      </c>
      <c r="K135" s="278">
        <v>1.478438</v>
      </c>
      <c r="L135" s="278">
        <v>1.490625</v>
      </c>
      <c r="M135" s="278">
        <v>1.46473</v>
      </c>
      <c r="N135" s="278">
        <v>7.4376E9</v>
      </c>
      <c r="O135" s="278"/>
      <c r="P135" s="254">
        <f t="shared" si="31"/>
        <v>217710.8964</v>
      </c>
      <c r="Q135" s="254">
        <f t="shared" si="125"/>
        <v>93453.86374</v>
      </c>
      <c r="R135" s="254">
        <f t="shared" si="126"/>
        <v>421185.7221</v>
      </c>
      <c r="S135" s="254">
        <f t="shared" si="34"/>
        <v>-272730.8817</v>
      </c>
      <c r="T135" s="254">
        <f t="shared" si="35"/>
        <v>-161312.1573</v>
      </c>
      <c r="U135" s="272">
        <f t="shared" si="21"/>
        <v>0.5524931487</v>
      </c>
      <c r="V135" s="282"/>
      <c r="W135" s="254">
        <f t="shared" si="22"/>
        <v>-434043.039</v>
      </c>
      <c r="X135" s="257">
        <f t="shared" si="23"/>
        <v>1.471966052</v>
      </c>
      <c r="Y135" s="254">
        <f t="shared" si="24"/>
        <v>556735.9207</v>
      </c>
      <c r="Z135" s="254">
        <f t="shared" si="25"/>
        <v>122692.8817</v>
      </c>
      <c r="AA135" s="259">
        <f t="shared" si="26"/>
        <v>732350.4822</v>
      </c>
      <c r="AB135" s="257">
        <f t="shared" si="27"/>
        <v>0.7323504822</v>
      </c>
      <c r="AC135" s="275">
        <f t="shared" si="28"/>
        <v>298307.4432</v>
      </c>
      <c r="AD135" s="257">
        <f t="shared" si="29"/>
        <v>0.2711885847</v>
      </c>
      <c r="AE135" s="180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2"/>
    </row>
    <row r="136" ht="19.5" customHeight="1">
      <c r="A136" s="276" t="s">
        <v>230</v>
      </c>
      <c r="B136" s="277">
        <v>41.0</v>
      </c>
      <c r="C136" s="278">
        <v>44.650002</v>
      </c>
      <c r="D136" s="278">
        <v>40.639999</v>
      </c>
      <c r="E136" s="278">
        <v>43.560001</v>
      </c>
      <c r="F136" s="278">
        <v>38.210426</v>
      </c>
      <c r="G136" s="278">
        <v>1.8079224E9</v>
      </c>
      <c r="H136" s="283" t="s">
        <v>230</v>
      </c>
      <c r="I136" s="278">
        <v>1.494063</v>
      </c>
      <c r="J136" s="278">
        <v>1.76875</v>
      </c>
      <c r="K136" s="278">
        <v>1.467813</v>
      </c>
      <c r="L136" s="278">
        <v>1.67875</v>
      </c>
      <c r="M136" s="278">
        <v>1.649587</v>
      </c>
      <c r="N136" s="278">
        <v>5.7410208E9</v>
      </c>
      <c r="O136" s="278"/>
      <c r="P136" s="254">
        <f t="shared" si="31"/>
        <v>217283.163</v>
      </c>
      <c r="Q136" s="254">
        <f t="shared" si="125"/>
        <v>92782.24457</v>
      </c>
      <c r="R136" s="254">
        <f t="shared" si="126"/>
        <v>422063.1923</v>
      </c>
      <c r="S136" s="254">
        <f t="shared" si="34"/>
        <v>-275700.5937</v>
      </c>
      <c r="T136" s="254">
        <f t="shared" si="35"/>
        <v>-161984.2913</v>
      </c>
      <c r="U136" s="272">
        <f t="shared" si="21"/>
        <v>0.5502416545</v>
      </c>
      <c r="V136" s="282"/>
      <c r="W136" s="254">
        <f t="shared" si="22"/>
        <v>-437684.885</v>
      </c>
      <c r="X136" s="257">
        <f t="shared" si="23"/>
        <v>1.460745795</v>
      </c>
      <c r="Y136" s="254">
        <f t="shared" si="24"/>
        <v>557278.8787</v>
      </c>
      <c r="Z136" s="254">
        <f t="shared" si="25"/>
        <v>119593.9937</v>
      </c>
      <c r="AA136" s="259">
        <f t="shared" si="26"/>
        <v>732128.5999</v>
      </c>
      <c r="AB136" s="257">
        <f t="shared" si="27"/>
        <v>0.7321285999</v>
      </c>
      <c r="AC136" s="275">
        <f t="shared" si="28"/>
        <v>294443.7148</v>
      </c>
      <c r="AD136" s="257">
        <f t="shared" si="29"/>
        <v>0.2676761044</v>
      </c>
      <c r="AE136" s="180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2"/>
    </row>
    <row r="137" ht="19.5" customHeight="1">
      <c r="A137" s="279" t="s">
        <v>231</v>
      </c>
      <c r="B137" s="280">
        <v>43.889999</v>
      </c>
      <c r="C137" s="281">
        <v>46.299999</v>
      </c>
      <c r="D137" s="281">
        <v>43.32</v>
      </c>
      <c r="E137" s="281">
        <v>45.75</v>
      </c>
      <c r="F137" s="281">
        <v>40.13147</v>
      </c>
      <c r="G137" s="281">
        <v>1.5240367E9</v>
      </c>
      <c r="H137" s="284" t="s">
        <v>231</v>
      </c>
      <c r="I137" s="281">
        <v>1.705313</v>
      </c>
      <c r="J137" s="281">
        <v>1.900625</v>
      </c>
      <c r="K137" s="281">
        <v>1.657813</v>
      </c>
      <c r="L137" s="281">
        <v>1.85875</v>
      </c>
      <c r="M137" s="281">
        <v>1.82646</v>
      </c>
      <c r="N137" s="281">
        <v>4.1595232E9</v>
      </c>
      <c r="O137" s="281"/>
      <c r="P137" s="254">
        <f t="shared" si="31"/>
        <v>231611.8812</v>
      </c>
      <c r="Q137" s="254">
        <f t="shared" si="125"/>
        <v>104792.3756</v>
      </c>
      <c r="R137" s="254">
        <f t="shared" si="126"/>
        <v>422942.4906</v>
      </c>
      <c r="S137" s="254">
        <f t="shared" si="34"/>
        <v>-278682.6795</v>
      </c>
      <c r="T137" s="254">
        <f t="shared" si="35"/>
        <v>-162659.2258</v>
      </c>
      <c r="U137" s="272">
        <f t="shared" si="21"/>
        <v>0.5810212974</v>
      </c>
      <c r="V137" s="257">
        <f>(E137-B126)/B126</f>
        <v>0.5378151261</v>
      </c>
      <c r="W137" s="254">
        <f t="shared" si="22"/>
        <v>-441341.9054</v>
      </c>
      <c r="X137" s="257">
        <f t="shared" si="23"/>
        <v>1.483100435</v>
      </c>
      <c r="Y137" s="254">
        <f t="shared" si="24"/>
        <v>568153.1078</v>
      </c>
      <c r="Z137" s="254">
        <f t="shared" si="25"/>
        <v>126811.2025</v>
      </c>
      <c r="AA137" s="259">
        <f t="shared" si="26"/>
        <v>759346.7474</v>
      </c>
      <c r="AB137" s="257">
        <f t="shared" si="27"/>
        <v>0.7593467474</v>
      </c>
      <c r="AC137" s="275">
        <f t="shared" si="28"/>
        <v>318004.8421</v>
      </c>
      <c r="AD137" s="257">
        <f t="shared" si="29"/>
        <v>0.289095311</v>
      </c>
      <c r="AE137" s="180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2"/>
    </row>
    <row r="138" ht="19.5" customHeight="1">
      <c r="A138" s="276" t="s">
        <v>232</v>
      </c>
      <c r="B138" s="277">
        <v>46.330002</v>
      </c>
      <c r="C138" s="278">
        <v>46.639999</v>
      </c>
      <c r="D138" s="278">
        <v>42.630001</v>
      </c>
      <c r="E138" s="278">
        <v>42.790001</v>
      </c>
      <c r="F138" s="278">
        <v>37.597622</v>
      </c>
      <c r="G138" s="278">
        <v>2.3821525E9</v>
      </c>
      <c r="H138" s="283" t="s">
        <v>232</v>
      </c>
      <c r="I138" s="278">
        <v>1.900938</v>
      </c>
      <c r="J138" s="278">
        <v>1.928125</v>
      </c>
      <c r="K138" s="278">
        <v>1.604375</v>
      </c>
      <c r="L138" s="278">
        <v>1.616875</v>
      </c>
      <c r="M138" s="278">
        <v>1.588787</v>
      </c>
      <c r="N138" s="278">
        <v>5.4047488E9</v>
      </c>
      <c r="O138" s="278"/>
      <c r="P138" s="254">
        <f t="shared" si="31"/>
        <v>227922.7776</v>
      </c>
      <c r="Q138" s="254">
        <f>(Q126+(Q137-Q126)*(1-$Q$3))*K138/K137</f>
        <v>84547.75943</v>
      </c>
      <c r="R138" s="254">
        <f>R137*(1+($S$5/2/12))+(Q137-Q126)*($Q$3)</f>
        <v>441252.1478</v>
      </c>
      <c r="S138" s="254">
        <f t="shared" si="34"/>
        <v>-281677.1907</v>
      </c>
      <c r="T138" s="254">
        <f t="shared" si="35"/>
        <v>-163336.9726</v>
      </c>
      <c r="U138" s="272">
        <f t="shared" si="21"/>
        <v>0.5267431968</v>
      </c>
      <c r="V138" s="282"/>
      <c r="W138" s="254">
        <f t="shared" si="22"/>
        <v>-445014.1633</v>
      </c>
      <c r="X138" s="257">
        <f t="shared" si="23"/>
        <v>1.503716018</v>
      </c>
      <c r="Y138" s="254">
        <f t="shared" si="24"/>
        <v>583148.0062</v>
      </c>
      <c r="Z138" s="254">
        <f t="shared" si="25"/>
        <v>138133.8429</v>
      </c>
      <c r="AA138" s="259">
        <f t="shared" si="26"/>
        <v>753722.6848</v>
      </c>
      <c r="AB138" s="257">
        <f t="shared" si="27"/>
        <v>0.7537226848</v>
      </c>
      <c r="AC138" s="275">
        <f t="shared" si="28"/>
        <v>308708.5215</v>
      </c>
      <c r="AD138" s="257">
        <f t="shared" si="29"/>
        <v>0.2806441105</v>
      </c>
      <c r="AE138" s="180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2"/>
    </row>
    <row r="139" ht="19.5" customHeight="1">
      <c r="A139" s="276" t="s">
        <v>233</v>
      </c>
      <c r="B139" s="277">
        <v>42.900002</v>
      </c>
      <c r="C139" s="278">
        <v>45.049999</v>
      </c>
      <c r="D139" s="278">
        <v>42.119999</v>
      </c>
      <c r="E139" s="278">
        <v>44.759998</v>
      </c>
      <c r="F139" s="278">
        <v>39.328568</v>
      </c>
      <c r="G139" s="278">
        <v>1.9321764E9</v>
      </c>
      <c r="H139" s="283" t="s">
        <v>233</v>
      </c>
      <c r="I139" s="278">
        <v>1.625625</v>
      </c>
      <c r="J139" s="278">
        <v>1.7875</v>
      </c>
      <c r="K139" s="278">
        <v>1.564063</v>
      </c>
      <c r="L139" s="278">
        <v>1.765</v>
      </c>
      <c r="M139" s="278">
        <v>1.734339</v>
      </c>
      <c r="N139" s="278">
        <v>5.1140704E9</v>
      </c>
      <c r="O139" s="278"/>
      <c r="P139" s="254">
        <f t="shared" si="31"/>
        <v>225196.0343</v>
      </c>
      <c r="Q139" s="254">
        <f t="shared" ref="Q139:Q149" si="127">Q138*K139/K138</f>
        <v>82423.38746</v>
      </c>
      <c r="R139" s="254">
        <f t="shared" ref="R139:R149" si="128">R138*(1+$S$5/2/12)</f>
        <v>442171.4231</v>
      </c>
      <c r="S139" s="254">
        <f t="shared" si="34"/>
        <v>-284684.179</v>
      </c>
      <c r="T139" s="254">
        <f t="shared" si="35"/>
        <v>-164017.5433</v>
      </c>
      <c r="U139" s="272">
        <f t="shared" si="21"/>
        <v>0.5202021496</v>
      </c>
      <c r="V139" s="282"/>
      <c r="W139" s="254">
        <f t="shared" si="22"/>
        <v>-448701.7223</v>
      </c>
      <c r="X139" s="257">
        <f t="shared" si="23"/>
        <v>1.487329832</v>
      </c>
      <c r="Y139" s="254">
        <f t="shared" si="24"/>
        <v>582121.7901</v>
      </c>
      <c r="Z139" s="254">
        <f t="shared" si="25"/>
        <v>133420.0678</v>
      </c>
      <c r="AA139" s="259">
        <f t="shared" si="26"/>
        <v>749790.8448</v>
      </c>
      <c r="AB139" s="257">
        <f t="shared" si="27"/>
        <v>0.7497908448</v>
      </c>
      <c r="AC139" s="275">
        <f t="shared" si="28"/>
        <v>301089.1225</v>
      </c>
      <c r="AD139" s="257">
        <f t="shared" si="29"/>
        <v>0.2737173841</v>
      </c>
      <c r="AE139" s="180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2"/>
    </row>
    <row r="140" ht="19.5" customHeight="1">
      <c r="A140" s="276" t="s">
        <v>234</v>
      </c>
      <c r="B140" s="277">
        <v>44.959999</v>
      </c>
      <c r="C140" s="278">
        <v>48.599998</v>
      </c>
      <c r="D140" s="278">
        <v>44.950001</v>
      </c>
      <c r="E140" s="278">
        <v>48.16</v>
      </c>
      <c r="F140" s="278">
        <v>42.31601</v>
      </c>
      <c r="G140" s="278">
        <v>1.6236069E9</v>
      </c>
      <c r="H140" s="283" t="s">
        <v>234</v>
      </c>
      <c r="I140" s="278">
        <v>1.778125</v>
      </c>
      <c r="J140" s="278">
        <v>2.080313</v>
      </c>
      <c r="K140" s="278">
        <v>1.778125</v>
      </c>
      <c r="L140" s="278">
        <v>2.045</v>
      </c>
      <c r="M140" s="278">
        <v>2.009475</v>
      </c>
      <c r="N140" s="278">
        <v>4.287104E9</v>
      </c>
      <c r="O140" s="278"/>
      <c r="P140" s="254">
        <f t="shared" si="31"/>
        <v>240326.738</v>
      </c>
      <c r="Q140" s="254">
        <f t="shared" si="127"/>
        <v>93704.08086</v>
      </c>
      <c r="R140" s="254">
        <f t="shared" si="128"/>
        <v>443092.6135</v>
      </c>
      <c r="S140" s="254">
        <f t="shared" si="34"/>
        <v>-287703.6964</v>
      </c>
      <c r="T140" s="254">
        <f t="shared" si="35"/>
        <v>-164700.9498</v>
      </c>
      <c r="U140" s="272">
        <f t="shared" si="21"/>
        <v>0.5504079299</v>
      </c>
      <c r="V140" s="282"/>
      <c r="W140" s="254">
        <f t="shared" si="22"/>
        <v>-452404.6462</v>
      </c>
      <c r="X140" s="257">
        <f t="shared" si="23"/>
        <v>1.510637341</v>
      </c>
      <c r="Y140" s="254">
        <f t="shared" si="24"/>
        <v>593597.6256</v>
      </c>
      <c r="Z140" s="254">
        <f t="shared" si="25"/>
        <v>141192.9794</v>
      </c>
      <c r="AA140" s="259">
        <f t="shared" si="26"/>
        <v>777123.4324</v>
      </c>
      <c r="AB140" s="257">
        <f t="shared" si="27"/>
        <v>0.7771234324</v>
      </c>
      <c r="AC140" s="275">
        <f t="shared" si="28"/>
        <v>324718.7863</v>
      </c>
      <c r="AD140" s="257">
        <f t="shared" si="29"/>
        <v>0.2951988966</v>
      </c>
      <c r="AE140" s="180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2"/>
    </row>
    <row r="141" ht="19.5" customHeight="1">
      <c r="A141" s="276" t="s">
        <v>235</v>
      </c>
      <c r="B141" s="277">
        <v>48.360001</v>
      </c>
      <c r="C141" s="278">
        <v>50.650002</v>
      </c>
      <c r="D141" s="278">
        <v>47.790001</v>
      </c>
      <c r="E141" s="278">
        <v>49.240002</v>
      </c>
      <c r="F141" s="278">
        <v>43.311127</v>
      </c>
      <c r="G141" s="278">
        <v>1.7014575E9</v>
      </c>
      <c r="H141" s="283" t="s">
        <v>235</v>
      </c>
      <c r="I141" s="278">
        <v>2.058438</v>
      </c>
      <c r="J141" s="278">
        <v>2.255938</v>
      </c>
      <c r="K141" s="278">
        <v>2.010938</v>
      </c>
      <c r="L141" s="278">
        <v>2.13125</v>
      </c>
      <c r="M141" s="278">
        <v>2.094226</v>
      </c>
      <c r="N141" s="278">
        <v>5.2115232E9</v>
      </c>
      <c r="O141" s="278"/>
      <c r="P141" s="254">
        <f t="shared" si="31"/>
        <v>255510.8964</v>
      </c>
      <c r="Q141" s="254">
        <f t="shared" si="127"/>
        <v>105972.9192</v>
      </c>
      <c r="R141" s="254">
        <f t="shared" si="128"/>
        <v>444015.7231</v>
      </c>
      <c r="S141" s="254">
        <f t="shared" si="34"/>
        <v>-290735.7951</v>
      </c>
      <c r="T141" s="254">
        <f t="shared" si="35"/>
        <v>-165387.2037</v>
      </c>
      <c r="U141" s="272">
        <f t="shared" si="21"/>
        <v>0.5803314742</v>
      </c>
      <c r="V141" s="282"/>
      <c r="W141" s="254">
        <f t="shared" si="22"/>
        <v>-456122.9989</v>
      </c>
      <c r="X141" s="257">
        <f t="shared" si="23"/>
        <v>1.53363593</v>
      </c>
      <c r="Y141" s="254">
        <f t="shared" si="24"/>
        <v>605112.7217</v>
      </c>
      <c r="Z141" s="254">
        <f t="shared" si="25"/>
        <v>148989.7229</v>
      </c>
      <c r="AA141" s="259">
        <f t="shared" si="26"/>
        <v>805499.5388</v>
      </c>
      <c r="AB141" s="257">
        <f t="shared" si="27"/>
        <v>0.8054995388</v>
      </c>
      <c r="AC141" s="275">
        <f t="shared" si="28"/>
        <v>349376.5399</v>
      </c>
      <c r="AD141" s="257">
        <f t="shared" si="29"/>
        <v>0.3176150363</v>
      </c>
      <c r="AE141" s="180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2"/>
    </row>
    <row r="142" ht="19.5" customHeight="1">
      <c r="A142" s="276" t="s">
        <v>236</v>
      </c>
      <c r="B142" s="277">
        <v>49.450001</v>
      </c>
      <c r="C142" s="278">
        <v>50.169998</v>
      </c>
      <c r="D142" s="278">
        <v>42.639999</v>
      </c>
      <c r="E142" s="278">
        <v>45.599998</v>
      </c>
      <c r="F142" s="278">
        <v>40.109406</v>
      </c>
      <c r="G142" s="278">
        <v>2.9522281E9</v>
      </c>
      <c r="H142" s="283" t="s">
        <v>236</v>
      </c>
      <c r="I142" s="278">
        <v>2.145625</v>
      </c>
      <c r="J142" s="278">
        <v>2.209063</v>
      </c>
      <c r="K142" s="278">
        <v>1.504375</v>
      </c>
      <c r="L142" s="278">
        <v>1.805938</v>
      </c>
      <c r="M142" s="278">
        <v>1.774566</v>
      </c>
      <c r="N142" s="278">
        <v>7.4423808E9</v>
      </c>
      <c r="O142" s="278"/>
      <c r="P142" s="254">
        <f t="shared" si="31"/>
        <v>227976.2323</v>
      </c>
      <c r="Q142" s="254">
        <f t="shared" si="127"/>
        <v>79277.93414</v>
      </c>
      <c r="R142" s="254">
        <f t="shared" si="128"/>
        <v>444940.7559</v>
      </c>
      <c r="S142" s="254">
        <f t="shared" si="34"/>
        <v>-293780.5276</v>
      </c>
      <c r="T142" s="254">
        <f t="shared" si="35"/>
        <v>-166076.3171</v>
      </c>
      <c r="U142" s="272">
        <f t="shared" si="21"/>
        <v>0.5138722545</v>
      </c>
      <c r="V142" s="282"/>
      <c r="W142" s="254">
        <f t="shared" si="22"/>
        <v>-459856.8447</v>
      </c>
      <c r="X142" s="257">
        <f t="shared" si="23"/>
        <v>1.463318413</v>
      </c>
      <c r="Y142" s="254">
        <f t="shared" si="24"/>
        <v>586726.4883</v>
      </c>
      <c r="Z142" s="254">
        <f t="shared" si="25"/>
        <v>126869.6436</v>
      </c>
      <c r="AA142" s="259">
        <f t="shared" si="26"/>
        <v>752194.9223</v>
      </c>
      <c r="AB142" s="257">
        <f t="shared" si="27"/>
        <v>0.7521949223</v>
      </c>
      <c r="AC142" s="275">
        <f t="shared" si="28"/>
        <v>292338.0776</v>
      </c>
      <c r="AD142" s="257">
        <f t="shared" si="29"/>
        <v>0.2657618888</v>
      </c>
      <c r="AE142" s="180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2"/>
    </row>
    <row r="143" ht="19.5" customHeight="1">
      <c r="A143" s="276" t="s">
        <v>237</v>
      </c>
      <c r="B143" s="277">
        <v>45.43</v>
      </c>
      <c r="C143" s="278">
        <v>47.68</v>
      </c>
      <c r="D143" s="278">
        <v>42.639999</v>
      </c>
      <c r="E143" s="278">
        <v>42.709999</v>
      </c>
      <c r="F143" s="278">
        <v>37.567379</v>
      </c>
      <c r="G143" s="278">
        <v>2.0580886E9</v>
      </c>
      <c r="H143" s="283" t="s">
        <v>237</v>
      </c>
      <c r="I143" s="278">
        <v>1.795313</v>
      </c>
      <c r="J143" s="278">
        <v>1.973125</v>
      </c>
      <c r="K143" s="278">
        <v>1.573438</v>
      </c>
      <c r="L143" s="278">
        <v>1.58125</v>
      </c>
      <c r="M143" s="278">
        <v>1.553781</v>
      </c>
      <c r="N143" s="278">
        <v>5.6234048E9</v>
      </c>
      <c r="O143" s="278"/>
      <c r="P143" s="254">
        <f t="shared" si="31"/>
        <v>227976.2323</v>
      </c>
      <c r="Q143" s="254">
        <f t="shared" si="127"/>
        <v>82917.43358</v>
      </c>
      <c r="R143" s="254">
        <f t="shared" si="128"/>
        <v>445867.7158</v>
      </c>
      <c r="S143" s="254">
        <f t="shared" si="34"/>
        <v>-296837.9465</v>
      </c>
      <c r="T143" s="254">
        <f t="shared" si="35"/>
        <v>-166768.3017</v>
      </c>
      <c r="U143" s="272">
        <f t="shared" si="21"/>
        <v>0.5203900582</v>
      </c>
      <c r="V143" s="282"/>
      <c r="W143" s="254">
        <f t="shared" si="22"/>
        <v>-463606.2482</v>
      </c>
      <c r="X143" s="257">
        <f t="shared" si="23"/>
        <v>1.453483318</v>
      </c>
      <c r="Y143" s="254">
        <f t="shared" si="24"/>
        <v>587616.3698</v>
      </c>
      <c r="Z143" s="254">
        <f t="shared" si="25"/>
        <v>124010.1216</v>
      </c>
      <c r="AA143" s="259">
        <f t="shared" si="26"/>
        <v>756761.3817</v>
      </c>
      <c r="AB143" s="257">
        <f t="shared" si="27"/>
        <v>0.7567613817</v>
      </c>
      <c r="AC143" s="275">
        <f t="shared" si="28"/>
        <v>293155.1335</v>
      </c>
      <c r="AD143" s="257">
        <f t="shared" si="29"/>
        <v>0.2665046668</v>
      </c>
      <c r="AE143" s="180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2"/>
    </row>
    <row r="144" ht="19.5" customHeight="1">
      <c r="A144" s="276" t="s">
        <v>238</v>
      </c>
      <c r="B144" s="277">
        <v>42.84</v>
      </c>
      <c r="C144" s="278">
        <v>46.720001</v>
      </c>
      <c r="D144" s="278">
        <v>41.77</v>
      </c>
      <c r="E144" s="278">
        <v>45.810001</v>
      </c>
      <c r="F144" s="278">
        <v>40.449875</v>
      </c>
      <c r="G144" s="278">
        <v>1.7486736E9</v>
      </c>
      <c r="H144" s="283" t="s">
        <v>238</v>
      </c>
      <c r="I144" s="278">
        <v>1.58875</v>
      </c>
      <c r="J144" s="278">
        <v>1.8825</v>
      </c>
      <c r="K144" s="278">
        <v>1.510625</v>
      </c>
      <c r="L144" s="278">
        <v>1.810625</v>
      </c>
      <c r="M144" s="278">
        <v>1.779171</v>
      </c>
      <c r="N144" s="278">
        <v>4.884784E9</v>
      </c>
      <c r="O144" s="278"/>
      <c r="P144" s="254">
        <f t="shared" si="31"/>
        <v>223324.7525</v>
      </c>
      <c r="Q144" s="254">
        <f t="shared" si="127"/>
        <v>79607.29822</v>
      </c>
      <c r="R144" s="254">
        <f t="shared" si="128"/>
        <v>446796.6069</v>
      </c>
      <c r="S144" s="254">
        <f t="shared" si="34"/>
        <v>-299908.1046</v>
      </c>
      <c r="T144" s="254">
        <f t="shared" si="35"/>
        <v>-167463.1697</v>
      </c>
      <c r="U144" s="272">
        <f t="shared" si="21"/>
        <v>0.5102370638</v>
      </c>
      <c r="V144" s="282"/>
      <c r="W144" s="254">
        <f t="shared" si="22"/>
        <v>-467371.2742</v>
      </c>
      <c r="X144" s="257">
        <f t="shared" si="23"/>
        <v>1.433809471</v>
      </c>
      <c r="Y144" s="254">
        <f t="shared" si="24"/>
        <v>585252.0693</v>
      </c>
      <c r="Z144" s="254">
        <f t="shared" si="25"/>
        <v>117880.7951</v>
      </c>
      <c r="AA144" s="259">
        <f t="shared" si="26"/>
        <v>749728.6576</v>
      </c>
      <c r="AB144" s="257">
        <f t="shared" si="27"/>
        <v>0.7497286576</v>
      </c>
      <c r="AC144" s="275">
        <f t="shared" si="28"/>
        <v>282357.3833</v>
      </c>
      <c r="AD144" s="257">
        <f t="shared" si="29"/>
        <v>0.2566885303</v>
      </c>
      <c r="AE144" s="180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2"/>
    </row>
    <row r="145" ht="19.5" customHeight="1">
      <c r="A145" s="276" t="s">
        <v>239</v>
      </c>
      <c r="B145" s="277">
        <v>46.389999</v>
      </c>
      <c r="C145" s="278">
        <v>47.189999</v>
      </c>
      <c r="D145" s="278">
        <v>42.970001</v>
      </c>
      <c r="E145" s="278">
        <v>43.459999</v>
      </c>
      <c r="F145" s="278">
        <v>38.374847</v>
      </c>
      <c r="G145" s="278">
        <v>1.4832781E9</v>
      </c>
      <c r="H145" s="283" t="s">
        <v>239</v>
      </c>
      <c r="I145" s="278">
        <v>1.855</v>
      </c>
      <c r="J145" s="278">
        <v>1.91875</v>
      </c>
      <c r="K145" s="278">
        <v>1.586563</v>
      </c>
      <c r="L145" s="278">
        <v>1.625625</v>
      </c>
      <c r="M145" s="278">
        <v>1.597385</v>
      </c>
      <c r="N145" s="278">
        <v>4.2101088E9</v>
      </c>
      <c r="O145" s="278"/>
      <c r="P145" s="254">
        <f t="shared" si="31"/>
        <v>229740.5994</v>
      </c>
      <c r="Q145" s="254">
        <f t="shared" si="127"/>
        <v>83609.09815</v>
      </c>
      <c r="R145" s="254">
        <f t="shared" si="128"/>
        <v>447727.4332</v>
      </c>
      <c r="S145" s="254">
        <f t="shared" si="34"/>
        <v>-302991.055</v>
      </c>
      <c r="T145" s="254">
        <f t="shared" si="35"/>
        <v>-168160.9329</v>
      </c>
      <c r="U145" s="272">
        <f t="shared" si="21"/>
        <v>0.5215749885</v>
      </c>
      <c r="V145" s="282"/>
      <c r="W145" s="254">
        <f t="shared" si="22"/>
        <v>-471151.9879</v>
      </c>
      <c r="X145" s="257">
        <f t="shared" si="23"/>
        <v>1.437897006</v>
      </c>
      <c r="Y145" s="254">
        <f t="shared" si="24"/>
        <v>590636.7554</v>
      </c>
      <c r="Z145" s="254">
        <f t="shared" si="25"/>
        <v>119484.7675</v>
      </c>
      <c r="AA145" s="259">
        <f t="shared" si="26"/>
        <v>761077.1307</v>
      </c>
      <c r="AB145" s="257">
        <f t="shared" si="27"/>
        <v>0.7610771307</v>
      </c>
      <c r="AC145" s="275">
        <f t="shared" si="28"/>
        <v>289925.1428</v>
      </c>
      <c r="AD145" s="257">
        <f t="shared" si="29"/>
        <v>0.2635683117</v>
      </c>
      <c r="AE145" s="180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2"/>
    </row>
    <row r="146" ht="19.5" customHeight="1">
      <c r="A146" s="276" t="s">
        <v>240</v>
      </c>
      <c r="B146" s="277">
        <v>44.099998</v>
      </c>
      <c r="C146" s="278">
        <v>49.84</v>
      </c>
      <c r="D146" s="278">
        <v>44.07</v>
      </c>
      <c r="E146" s="278">
        <v>49.07</v>
      </c>
      <c r="F146" s="278">
        <v>43.328426</v>
      </c>
      <c r="G146" s="278">
        <v>1.5747432E9</v>
      </c>
      <c r="H146" s="283" t="s">
        <v>240</v>
      </c>
      <c r="I146" s="278">
        <v>1.67</v>
      </c>
      <c r="J146" s="278">
        <v>2.1375</v>
      </c>
      <c r="K146" s="278">
        <v>1.668438</v>
      </c>
      <c r="L146" s="278">
        <v>2.071563</v>
      </c>
      <c r="M146" s="278">
        <v>2.035576</v>
      </c>
      <c r="N146" s="278">
        <v>4.1785664E9</v>
      </c>
      <c r="O146" s="278"/>
      <c r="P146" s="254">
        <f t="shared" si="31"/>
        <v>235621.7822</v>
      </c>
      <c r="Q146" s="254">
        <f t="shared" si="127"/>
        <v>87923.7676</v>
      </c>
      <c r="R146" s="254">
        <f t="shared" si="128"/>
        <v>448660.1986</v>
      </c>
      <c r="S146" s="254">
        <f t="shared" si="34"/>
        <v>-306086.8511</v>
      </c>
      <c r="T146" s="254">
        <f t="shared" si="35"/>
        <v>-168861.6034</v>
      </c>
      <c r="U146" s="272">
        <f t="shared" si="21"/>
        <v>0.5328493322</v>
      </c>
      <c r="V146" s="282"/>
      <c r="W146" s="254">
        <f t="shared" si="22"/>
        <v>-474948.4545</v>
      </c>
      <c r="X146" s="257">
        <f t="shared" si="23"/>
        <v>1.440749989</v>
      </c>
      <c r="Y146" s="254">
        <f t="shared" si="24"/>
        <v>595649.0382</v>
      </c>
      <c r="Z146" s="254">
        <f t="shared" si="25"/>
        <v>120700.5837</v>
      </c>
      <c r="AA146" s="259">
        <f t="shared" si="26"/>
        <v>772205.7484</v>
      </c>
      <c r="AB146" s="257">
        <f t="shared" si="27"/>
        <v>0.7722057484</v>
      </c>
      <c r="AC146" s="275">
        <f t="shared" si="28"/>
        <v>297257.2939</v>
      </c>
      <c r="AD146" s="257">
        <f t="shared" si="29"/>
        <v>0.2702339036</v>
      </c>
      <c r="AE146" s="180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2"/>
    </row>
    <row r="147" ht="19.5" customHeight="1">
      <c r="A147" s="276" t="s">
        <v>241</v>
      </c>
      <c r="B147" s="277">
        <v>49.48</v>
      </c>
      <c r="C147" s="278">
        <v>52.490002</v>
      </c>
      <c r="D147" s="278">
        <v>48.200001</v>
      </c>
      <c r="E147" s="278">
        <v>52.18</v>
      </c>
      <c r="F147" s="278">
        <v>46.182438</v>
      </c>
      <c r="G147" s="278">
        <v>1.5383548E9</v>
      </c>
      <c r="H147" s="283" t="s">
        <v>241</v>
      </c>
      <c r="I147" s="278">
        <v>2.105625</v>
      </c>
      <c r="J147" s="278">
        <v>2.364375</v>
      </c>
      <c r="K147" s="278">
        <v>1.99875</v>
      </c>
      <c r="L147" s="278">
        <v>2.339688</v>
      </c>
      <c r="M147" s="278">
        <v>2.299043</v>
      </c>
      <c r="N147" s="278">
        <v>3.9733408E9</v>
      </c>
      <c r="O147" s="278"/>
      <c r="P147" s="254">
        <f t="shared" si="31"/>
        <v>257702.9756</v>
      </c>
      <c r="Q147" s="254">
        <f t="shared" si="127"/>
        <v>105330.6329</v>
      </c>
      <c r="R147" s="254">
        <f t="shared" si="128"/>
        <v>449594.9074</v>
      </c>
      <c r="S147" s="254">
        <f t="shared" si="34"/>
        <v>-309195.5463</v>
      </c>
      <c r="T147" s="254">
        <f t="shared" si="35"/>
        <v>-169565.1934</v>
      </c>
      <c r="U147" s="272">
        <f t="shared" si="21"/>
        <v>0.5763571328</v>
      </c>
      <c r="V147" s="282"/>
      <c r="W147" s="254">
        <f t="shared" si="22"/>
        <v>-478760.7397</v>
      </c>
      <c r="X147" s="257">
        <f t="shared" si="23"/>
        <v>1.477351471</v>
      </c>
      <c r="Y147" s="254">
        <f t="shared" si="24"/>
        <v>612003.194</v>
      </c>
      <c r="Z147" s="254">
        <f t="shared" si="25"/>
        <v>133242.4543</v>
      </c>
      <c r="AA147" s="259">
        <f t="shared" si="26"/>
        <v>812628.5159</v>
      </c>
      <c r="AB147" s="257">
        <f t="shared" si="27"/>
        <v>0.8126285159</v>
      </c>
      <c r="AC147" s="275">
        <f t="shared" si="28"/>
        <v>333867.7762</v>
      </c>
      <c r="AD147" s="257">
        <f t="shared" si="29"/>
        <v>0.3035161602</v>
      </c>
      <c r="AE147" s="180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2"/>
    </row>
    <row r="148" ht="19.5" customHeight="1">
      <c r="A148" s="276" t="s">
        <v>242</v>
      </c>
      <c r="B148" s="277">
        <v>52.369999</v>
      </c>
      <c r="C148" s="278">
        <v>54.040001</v>
      </c>
      <c r="D148" s="278">
        <v>50.849998</v>
      </c>
      <c r="E148" s="278">
        <v>52.09</v>
      </c>
      <c r="F148" s="278">
        <v>46.102768</v>
      </c>
      <c r="G148" s="278">
        <v>1.5649947E9</v>
      </c>
      <c r="H148" s="283" t="s">
        <v>242</v>
      </c>
      <c r="I148" s="278">
        <v>2.355</v>
      </c>
      <c r="J148" s="278">
        <v>2.505313</v>
      </c>
      <c r="K148" s="278">
        <v>2.249063</v>
      </c>
      <c r="L148" s="278">
        <v>2.32</v>
      </c>
      <c r="M148" s="278">
        <v>2.279697</v>
      </c>
      <c r="N148" s="278">
        <v>3.4569632E9</v>
      </c>
      <c r="O148" s="278"/>
      <c r="P148" s="254">
        <f t="shared" si="31"/>
        <v>271871.2764</v>
      </c>
      <c r="Q148" s="254">
        <f t="shared" si="127"/>
        <v>118521.6907</v>
      </c>
      <c r="R148" s="254">
        <f t="shared" si="128"/>
        <v>450531.5634</v>
      </c>
      <c r="S148" s="254">
        <f t="shared" si="34"/>
        <v>-312317.1944</v>
      </c>
      <c r="T148" s="254">
        <f t="shared" si="35"/>
        <v>-170271.7151</v>
      </c>
      <c r="U148" s="272">
        <f t="shared" si="21"/>
        <v>0.6051846977</v>
      </c>
      <c r="V148" s="282"/>
      <c r="W148" s="254">
        <f t="shared" si="22"/>
        <v>-482588.9095</v>
      </c>
      <c r="X148" s="257">
        <f t="shared" si="23"/>
        <v>1.496932121</v>
      </c>
      <c r="Y148" s="254">
        <f t="shared" si="24"/>
        <v>622820.1944</v>
      </c>
      <c r="Z148" s="254">
        <f t="shared" si="25"/>
        <v>140231.2849</v>
      </c>
      <c r="AA148" s="259">
        <f t="shared" si="26"/>
        <v>840924.5305</v>
      </c>
      <c r="AB148" s="257">
        <f t="shared" si="27"/>
        <v>0.8409245305</v>
      </c>
      <c r="AC148" s="275">
        <f t="shared" si="28"/>
        <v>358335.6211</v>
      </c>
      <c r="AD148" s="257">
        <f t="shared" si="29"/>
        <v>0.3257596555</v>
      </c>
      <c r="AE148" s="180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2"/>
    </row>
    <row r="149" ht="19.5" customHeight="1">
      <c r="A149" s="279" t="s">
        <v>243</v>
      </c>
      <c r="B149" s="280">
        <v>52.860001</v>
      </c>
      <c r="C149" s="281">
        <v>54.959999</v>
      </c>
      <c r="D149" s="281">
        <v>52.84</v>
      </c>
      <c r="E149" s="281">
        <v>54.459999</v>
      </c>
      <c r="F149" s="281">
        <v>48.200367</v>
      </c>
      <c r="G149" s="281">
        <v>1.0067669E9</v>
      </c>
      <c r="H149" s="284" t="s">
        <v>243</v>
      </c>
      <c r="I149" s="281">
        <v>2.391563</v>
      </c>
      <c r="J149" s="281">
        <v>2.591563</v>
      </c>
      <c r="K149" s="281">
        <v>2.388438</v>
      </c>
      <c r="L149" s="281">
        <v>2.544688</v>
      </c>
      <c r="M149" s="281">
        <v>2.500482</v>
      </c>
      <c r="N149" s="281">
        <v>2.3484E9</v>
      </c>
      <c r="O149" s="281"/>
      <c r="P149" s="254">
        <f t="shared" si="31"/>
        <v>282510.8911</v>
      </c>
      <c r="Q149" s="254">
        <f t="shared" si="127"/>
        <v>125866.5097</v>
      </c>
      <c r="R149" s="254">
        <f t="shared" si="128"/>
        <v>451470.1709</v>
      </c>
      <c r="S149" s="254">
        <f t="shared" si="34"/>
        <v>-315451.8494</v>
      </c>
      <c r="T149" s="254">
        <f t="shared" si="35"/>
        <v>-170981.1805</v>
      </c>
      <c r="U149" s="272">
        <f t="shared" si="21"/>
        <v>0.6213239742</v>
      </c>
      <c r="V149" s="257">
        <f>(E149-B138)/B138</f>
        <v>0.175480178</v>
      </c>
      <c r="W149" s="254">
        <f t="shared" si="22"/>
        <v>-486433.0299</v>
      </c>
      <c r="X149" s="257">
        <f t="shared" si="23"/>
        <v>1.508904652</v>
      </c>
      <c r="Y149" s="254">
        <f t="shared" si="24"/>
        <v>631168.9878</v>
      </c>
      <c r="Z149" s="254">
        <f t="shared" si="25"/>
        <v>144735.9579</v>
      </c>
      <c r="AA149" s="259">
        <f t="shared" si="26"/>
        <v>859847.5716</v>
      </c>
      <c r="AB149" s="257">
        <f t="shared" si="27"/>
        <v>0.8598475716</v>
      </c>
      <c r="AC149" s="275">
        <f t="shared" si="28"/>
        <v>373414.5417</v>
      </c>
      <c r="AD149" s="257">
        <f t="shared" si="29"/>
        <v>0.3394677652</v>
      </c>
      <c r="AE149" s="180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2"/>
    </row>
    <row r="150" ht="19.5" customHeight="1">
      <c r="A150" s="276" t="s">
        <v>244</v>
      </c>
      <c r="B150" s="277">
        <v>54.970001</v>
      </c>
      <c r="C150" s="278">
        <v>57.349998</v>
      </c>
      <c r="D150" s="278">
        <v>54.919998</v>
      </c>
      <c r="E150" s="278">
        <v>56.0</v>
      </c>
      <c r="F150" s="278">
        <v>49.661621</v>
      </c>
      <c r="G150" s="278">
        <v>1.2656086E9</v>
      </c>
      <c r="H150" s="283" t="s">
        <v>244</v>
      </c>
      <c r="I150" s="278">
        <v>2.59125</v>
      </c>
      <c r="J150" s="278">
        <v>2.815625</v>
      </c>
      <c r="K150" s="278">
        <v>2.586563</v>
      </c>
      <c r="L150" s="278">
        <v>2.684375</v>
      </c>
      <c r="M150" s="278">
        <v>2.637742</v>
      </c>
      <c r="N150" s="278">
        <v>2.50408E9</v>
      </c>
      <c r="O150" s="278"/>
      <c r="P150" s="254">
        <f t="shared" si="31"/>
        <v>293631.6725</v>
      </c>
      <c r="Q150" s="254">
        <f>(Q138+(Q149-Q138)*(1-$Q$3))*K150/K149</f>
        <v>122883.4877</v>
      </c>
      <c r="R150" s="254">
        <f>R149*(1+($S$5/2/12))+(Q149-Q138)*($Q$3)</f>
        <v>464806.3588</v>
      </c>
      <c r="S150" s="254">
        <f t="shared" si="34"/>
        <v>-318599.5654</v>
      </c>
      <c r="T150" s="254">
        <f t="shared" si="35"/>
        <v>-171693.6021</v>
      </c>
      <c r="U150" s="272">
        <f t="shared" si="21"/>
        <v>0.6120339017</v>
      </c>
      <c r="V150" s="282"/>
      <c r="W150" s="254">
        <f t="shared" si="22"/>
        <v>-490293.1676</v>
      </c>
      <c r="X150" s="257">
        <f t="shared" si="23"/>
        <v>1.546907201</v>
      </c>
      <c r="Y150" s="254">
        <f t="shared" si="24"/>
        <v>651756.2752</v>
      </c>
      <c r="Z150" s="254">
        <f t="shared" si="25"/>
        <v>161463.1076</v>
      </c>
      <c r="AA150" s="259">
        <f t="shared" si="26"/>
        <v>881321.519</v>
      </c>
      <c r="AB150" s="257">
        <f t="shared" si="27"/>
        <v>0.881321519</v>
      </c>
      <c r="AC150" s="275">
        <f t="shared" si="28"/>
        <v>391028.3514</v>
      </c>
      <c r="AD150" s="257">
        <f t="shared" si="29"/>
        <v>0.3554803195</v>
      </c>
      <c r="AE150" s="180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2"/>
    </row>
    <row r="151" ht="19.5" customHeight="1">
      <c r="A151" s="276" t="s">
        <v>245</v>
      </c>
      <c r="B151" s="277">
        <v>56.419998</v>
      </c>
      <c r="C151" s="278">
        <v>59.040001</v>
      </c>
      <c r="D151" s="278">
        <v>56.130001</v>
      </c>
      <c r="E151" s="278">
        <v>57.77</v>
      </c>
      <c r="F151" s="278">
        <v>51.231285</v>
      </c>
      <c r="G151" s="278">
        <v>1.1015619E9</v>
      </c>
      <c r="H151" s="283" t="s">
        <v>245</v>
      </c>
      <c r="I151" s="278">
        <v>2.722188</v>
      </c>
      <c r="J151" s="278">
        <v>2.979688</v>
      </c>
      <c r="K151" s="278">
        <v>2.68875</v>
      </c>
      <c r="L151" s="278">
        <v>2.850938</v>
      </c>
      <c r="M151" s="278">
        <v>2.801412</v>
      </c>
      <c r="N151" s="278">
        <v>2.4418272E9</v>
      </c>
      <c r="O151" s="278"/>
      <c r="P151" s="254">
        <f t="shared" si="31"/>
        <v>300100.9954</v>
      </c>
      <c r="Q151" s="254">
        <f t="shared" ref="Q151:Q161" si="129">Q150*K151/K150</f>
        <v>127738.2293</v>
      </c>
      <c r="R151" s="254">
        <f t="shared" ref="R151:R161" si="130">R150*(1+$S$5/2/12)</f>
        <v>465774.7054</v>
      </c>
      <c r="S151" s="254">
        <f t="shared" si="34"/>
        <v>-321760.3969</v>
      </c>
      <c r="T151" s="254">
        <f t="shared" si="35"/>
        <v>-172408.9921</v>
      </c>
      <c r="U151" s="272">
        <f t="shared" si="21"/>
        <v>0.6217197778</v>
      </c>
      <c r="V151" s="282"/>
      <c r="W151" s="254">
        <f t="shared" si="22"/>
        <v>-494169.3891</v>
      </c>
      <c r="X151" s="257">
        <f t="shared" si="23"/>
        <v>1.549824246</v>
      </c>
      <c r="Y151" s="254">
        <f t="shared" si="24"/>
        <v>657214.414</v>
      </c>
      <c r="Z151" s="254">
        <f t="shared" si="25"/>
        <v>163045.0249</v>
      </c>
      <c r="AA151" s="259">
        <f t="shared" si="26"/>
        <v>893613.9301</v>
      </c>
      <c r="AB151" s="257">
        <f t="shared" si="27"/>
        <v>0.8936139301</v>
      </c>
      <c r="AC151" s="275">
        <f t="shared" si="28"/>
        <v>399444.541</v>
      </c>
      <c r="AD151" s="257">
        <f t="shared" si="29"/>
        <v>0.3631314009</v>
      </c>
      <c r="AE151" s="180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2"/>
    </row>
    <row r="152" ht="19.5" customHeight="1">
      <c r="A152" s="276" t="s">
        <v>246</v>
      </c>
      <c r="B152" s="277">
        <v>58.02</v>
      </c>
      <c r="C152" s="278">
        <v>58.369999</v>
      </c>
      <c r="D152" s="278">
        <v>53.77</v>
      </c>
      <c r="E152" s="278">
        <v>57.43</v>
      </c>
      <c r="F152" s="278">
        <v>50.929783</v>
      </c>
      <c r="G152" s="278">
        <v>1.7292433E9</v>
      </c>
      <c r="H152" s="283" t="s">
        <v>246</v>
      </c>
      <c r="I152" s="278">
        <v>2.87</v>
      </c>
      <c r="J152" s="278">
        <v>2.905</v>
      </c>
      <c r="K152" s="278">
        <v>2.460625</v>
      </c>
      <c r="L152" s="278">
        <v>2.811563</v>
      </c>
      <c r="M152" s="278">
        <v>2.762721</v>
      </c>
      <c r="N152" s="278">
        <v>3.536864E9</v>
      </c>
      <c r="O152" s="278"/>
      <c r="P152" s="254">
        <f t="shared" si="31"/>
        <v>287483.1683</v>
      </c>
      <c r="Q152" s="254">
        <f t="shared" si="129"/>
        <v>116900.374</v>
      </c>
      <c r="R152" s="254">
        <f t="shared" si="130"/>
        <v>466745.0693</v>
      </c>
      <c r="S152" s="254">
        <f t="shared" si="34"/>
        <v>-324934.3986</v>
      </c>
      <c r="T152" s="254">
        <f t="shared" si="35"/>
        <v>-173127.3629</v>
      </c>
      <c r="U152" s="272">
        <f t="shared" si="21"/>
        <v>0.5984006372</v>
      </c>
      <c r="V152" s="282"/>
      <c r="W152" s="254">
        <f t="shared" si="22"/>
        <v>-498061.7615</v>
      </c>
      <c r="X152" s="257">
        <f t="shared" si="23"/>
        <v>1.514326728</v>
      </c>
      <c r="Y152" s="254">
        <f t="shared" si="24"/>
        <v>649313.4844</v>
      </c>
      <c r="Z152" s="254">
        <f t="shared" si="25"/>
        <v>151251.7228</v>
      </c>
      <c r="AA152" s="259">
        <f t="shared" si="26"/>
        <v>871128.6116</v>
      </c>
      <c r="AB152" s="257">
        <f t="shared" si="27"/>
        <v>0.8711286116</v>
      </c>
      <c r="AC152" s="275">
        <f t="shared" si="28"/>
        <v>373066.8501</v>
      </c>
      <c r="AD152" s="257">
        <f t="shared" si="29"/>
        <v>0.3391516819</v>
      </c>
      <c r="AE152" s="180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2"/>
    </row>
    <row r="153" ht="19.5" customHeight="1">
      <c r="A153" s="276" t="s">
        <v>247</v>
      </c>
      <c r="B153" s="277">
        <v>57.720001</v>
      </c>
      <c r="C153" s="278">
        <v>59.290001</v>
      </c>
      <c r="D153" s="278">
        <v>55.32</v>
      </c>
      <c r="E153" s="278">
        <v>59.080002</v>
      </c>
      <c r="F153" s="278">
        <v>52.466946</v>
      </c>
      <c r="G153" s="278">
        <v>1.0328912E9</v>
      </c>
      <c r="H153" s="283" t="s">
        <v>247</v>
      </c>
      <c r="I153" s="278">
        <v>2.841563</v>
      </c>
      <c r="J153" s="278">
        <v>2.990938</v>
      </c>
      <c r="K153" s="278">
        <v>2.605938</v>
      </c>
      <c r="L153" s="278">
        <v>2.97375</v>
      </c>
      <c r="M153" s="278">
        <v>2.922091</v>
      </c>
      <c r="N153" s="278">
        <v>1.9320576E9</v>
      </c>
      <c r="O153" s="278"/>
      <c r="P153" s="254">
        <f t="shared" si="31"/>
        <v>295770.297</v>
      </c>
      <c r="Q153" s="254">
        <f t="shared" si="129"/>
        <v>123803.9631</v>
      </c>
      <c r="R153" s="254">
        <f t="shared" si="130"/>
        <v>467717.4549</v>
      </c>
      <c r="S153" s="254">
        <f t="shared" si="34"/>
        <v>-328121.6253</v>
      </c>
      <c r="T153" s="254">
        <f t="shared" si="35"/>
        <v>-173848.727</v>
      </c>
      <c r="U153" s="272">
        <f t="shared" si="21"/>
        <v>0.6124008757</v>
      </c>
      <c r="V153" s="282"/>
      <c r="W153" s="254">
        <f t="shared" si="22"/>
        <v>-501970.3522</v>
      </c>
      <c r="X153" s="257">
        <f t="shared" si="23"/>
        <v>1.520981764</v>
      </c>
      <c r="Y153" s="254">
        <f t="shared" si="24"/>
        <v>656047.9646</v>
      </c>
      <c r="Z153" s="254">
        <f t="shared" si="25"/>
        <v>154077.6124</v>
      </c>
      <c r="AA153" s="259">
        <f t="shared" si="26"/>
        <v>887291.715</v>
      </c>
      <c r="AB153" s="257">
        <f t="shared" si="27"/>
        <v>0.887291715</v>
      </c>
      <c r="AC153" s="275">
        <f t="shared" si="28"/>
        <v>385321.3628</v>
      </c>
      <c r="AD153" s="257">
        <f t="shared" si="29"/>
        <v>0.350292148</v>
      </c>
      <c r="AE153" s="180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2"/>
    </row>
    <row r="154" ht="19.5" customHeight="1">
      <c r="A154" s="276" t="s">
        <v>248</v>
      </c>
      <c r="B154" s="277">
        <v>59.169998</v>
      </c>
      <c r="C154" s="278">
        <v>59.34</v>
      </c>
      <c r="D154" s="278">
        <v>56.470001</v>
      </c>
      <c r="E154" s="278">
        <v>58.360001</v>
      </c>
      <c r="F154" s="278">
        <v>51.827534</v>
      </c>
      <c r="G154" s="278">
        <v>1.0546225E9</v>
      </c>
      <c r="H154" s="283" t="s">
        <v>248</v>
      </c>
      <c r="I154" s="278">
        <v>2.980938</v>
      </c>
      <c r="J154" s="278">
        <v>2.996875</v>
      </c>
      <c r="K154" s="278">
        <v>2.708438</v>
      </c>
      <c r="L154" s="278">
        <v>2.889063</v>
      </c>
      <c r="M154" s="278">
        <v>2.838874</v>
      </c>
      <c r="N154" s="278">
        <v>2.5996992E9</v>
      </c>
      <c r="O154" s="278"/>
      <c r="P154" s="254">
        <f t="shared" si="31"/>
        <v>301918.8172</v>
      </c>
      <c r="Q154" s="254">
        <f t="shared" si="129"/>
        <v>128673.5748</v>
      </c>
      <c r="R154" s="254">
        <f t="shared" si="130"/>
        <v>468691.8663</v>
      </c>
      <c r="S154" s="254">
        <f t="shared" si="34"/>
        <v>-331322.132</v>
      </c>
      <c r="T154" s="254">
        <f t="shared" si="35"/>
        <v>-174573.0967</v>
      </c>
      <c r="U154" s="272">
        <f t="shared" si="21"/>
        <v>0.6219012083</v>
      </c>
      <c r="V154" s="282"/>
      <c r="W154" s="254">
        <f t="shared" si="22"/>
        <v>-505895.2287</v>
      </c>
      <c r="X154" s="257">
        <f t="shared" si="23"/>
        <v>1.523261418</v>
      </c>
      <c r="Y154" s="254">
        <f t="shared" si="24"/>
        <v>661287.3637</v>
      </c>
      <c r="Z154" s="254">
        <f t="shared" si="25"/>
        <v>155392.135</v>
      </c>
      <c r="AA154" s="259">
        <f t="shared" si="26"/>
        <v>899284.2583</v>
      </c>
      <c r="AB154" s="257">
        <f t="shared" si="27"/>
        <v>0.8992842583</v>
      </c>
      <c r="AC154" s="275">
        <f t="shared" si="28"/>
        <v>393389.0296</v>
      </c>
      <c r="AD154" s="257">
        <f t="shared" si="29"/>
        <v>0.3576263906</v>
      </c>
      <c r="AE154" s="180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2"/>
    </row>
    <row r="155" ht="19.5" customHeight="1">
      <c r="A155" s="276" t="s">
        <v>249</v>
      </c>
      <c r="B155" s="277">
        <v>58.220001</v>
      </c>
      <c r="C155" s="278">
        <v>58.360001</v>
      </c>
      <c r="D155" s="278">
        <v>53.619999</v>
      </c>
      <c r="E155" s="278">
        <v>57.049999</v>
      </c>
      <c r="F155" s="278">
        <v>50.664169</v>
      </c>
      <c r="G155" s="278">
        <v>1.1556285E9</v>
      </c>
      <c r="H155" s="283" t="s">
        <v>249</v>
      </c>
      <c r="I155" s="278">
        <v>2.877813</v>
      </c>
      <c r="J155" s="278">
        <v>2.891563</v>
      </c>
      <c r="K155" s="278">
        <v>2.435</v>
      </c>
      <c r="L155" s="278">
        <v>2.763438</v>
      </c>
      <c r="M155" s="278">
        <v>2.715432</v>
      </c>
      <c r="N155" s="278">
        <v>2.6717856E9</v>
      </c>
      <c r="O155" s="278"/>
      <c r="P155" s="254">
        <f t="shared" si="31"/>
        <v>286681.1828</v>
      </c>
      <c r="Q155" s="254">
        <f t="shared" si="129"/>
        <v>115682.971</v>
      </c>
      <c r="R155" s="254">
        <f t="shared" si="130"/>
        <v>469668.3077</v>
      </c>
      <c r="S155" s="254">
        <f t="shared" si="34"/>
        <v>-334535.9742</v>
      </c>
      <c r="T155" s="254">
        <f t="shared" si="35"/>
        <v>-175300.4846</v>
      </c>
      <c r="U155" s="272">
        <f t="shared" si="21"/>
        <v>0.5940686244</v>
      </c>
      <c r="V155" s="282"/>
      <c r="W155" s="254">
        <f t="shared" si="22"/>
        <v>-509836.4588</v>
      </c>
      <c r="X155" s="257">
        <f t="shared" si="23"/>
        <v>1.483513933</v>
      </c>
      <c r="Y155" s="254">
        <f t="shared" si="24"/>
        <v>651558.4033</v>
      </c>
      <c r="Z155" s="254">
        <f t="shared" si="25"/>
        <v>141721.9445</v>
      </c>
      <c r="AA155" s="259">
        <f t="shared" si="26"/>
        <v>872032.4615</v>
      </c>
      <c r="AB155" s="257">
        <f t="shared" si="27"/>
        <v>0.8720324615</v>
      </c>
      <c r="AC155" s="275">
        <f t="shared" si="28"/>
        <v>362196.0027</v>
      </c>
      <c r="AD155" s="257">
        <f t="shared" si="29"/>
        <v>0.3292690933</v>
      </c>
      <c r="AE155" s="180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2"/>
    </row>
    <row r="156" ht="19.5" customHeight="1">
      <c r="A156" s="276" t="s">
        <v>250</v>
      </c>
      <c r="B156" s="277">
        <v>57.080002</v>
      </c>
      <c r="C156" s="278">
        <v>59.830002</v>
      </c>
      <c r="D156" s="278">
        <v>56.869999</v>
      </c>
      <c r="E156" s="278">
        <v>58.0</v>
      </c>
      <c r="F156" s="278">
        <v>51.623325</v>
      </c>
      <c r="G156" s="278">
        <v>1.2774184E9</v>
      </c>
      <c r="H156" s="283" t="s">
        <v>250</v>
      </c>
      <c r="I156" s="278">
        <v>2.769063</v>
      </c>
      <c r="J156" s="278">
        <v>3.03375</v>
      </c>
      <c r="K156" s="278">
        <v>2.74375</v>
      </c>
      <c r="L156" s="278">
        <v>2.847188</v>
      </c>
      <c r="M156" s="278">
        <v>2.797728</v>
      </c>
      <c r="N156" s="278">
        <v>2.3166816E9</v>
      </c>
      <c r="O156" s="278"/>
      <c r="P156" s="254">
        <f t="shared" si="31"/>
        <v>304057.4204</v>
      </c>
      <c r="Q156" s="254">
        <f t="shared" si="129"/>
        <v>130351.1917</v>
      </c>
      <c r="R156" s="254">
        <f t="shared" si="130"/>
        <v>470646.7833</v>
      </c>
      <c r="S156" s="254">
        <f t="shared" si="34"/>
        <v>-337763.2075</v>
      </c>
      <c r="T156" s="254">
        <f t="shared" si="35"/>
        <v>-176030.9032</v>
      </c>
      <c r="U156" s="272">
        <f t="shared" si="21"/>
        <v>0.6240057865</v>
      </c>
      <c r="V156" s="282"/>
      <c r="W156" s="254">
        <f t="shared" si="22"/>
        <v>-513794.1107</v>
      </c>
      <c r="X156" s="257">
        <f t="shared" si="23"/>
        <v>1.507810595</v>
      </c>
      <c r="Y156" s="254">
        <f t="shared" si="24"/>
        <v>664661.1062</v>
      </c>
      <c r="Z156" s="254">
        <f t="shared" si="25"/>
        <v>150866.9955</v>
      </c>
      <c r="AA156" s="259">
        <f t="shared" si="26"/>
        <v>905055.3954</v>
      </c>
      <c r="AB156" s="257">
        <f t="shared" si="27"/>
        <v>0.9050553954</v>
      </c>
      <c r="AC156" s="275">
        <f t="shared" si="28"/>
        <v>391261.2847</v>
      </c>
      <c r="AD156" s="257">
        <f t="shared" si="29"/>
        <v>0.355692077</v>
      </c>
      <c r="AE156" s="180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2"/>
    </row>
    <row r="157" ht="19.5" customHeight="1">
      <c r="A157" s="276" t="s">
        <v>251</v>
      </c>
      <c r="B157" s="277">
        <v>58.700001</v>
      </c>
      <c r="C157" s="278">
        <v>58.82</v>
      </c>
      <c r="D157" s="278">
        <v>49.93</v>
      </c>
      <c r="E157" s="278">
        <v>55.060001</v>
      </c>
      <c r="F157" s="278">
        <v>49.006561</v>
      </c>
      <c r="G157" s="278">
        <v>2.5261456E9</v>
      </c>
      <c r="H157" s="283" t="s">
        <v>251</v>
      </c>
      <c r="I157" s="278">
        <v>2.91375</v>
      </c>
      <c r="J157" s="278">
        <v>2.928438</v>
      </c>
      <c r="K157" s="278">
        <v>2.080625</v>
      </c>
      <c r="L157" s="278">
        <v>2.51625</v>
      </c>
      <c r="M157" s="278">
        <v>2.472538</v>
      </c>
      <c r="N157" s="278">
        <v>5.567472E9</v>
      </c>
      <c r="O157" s="278"/>
      <c r="P157" s="254">
        <f t="shared" si="31"/>
        <v>266952.4752</v>
      </c>
      <c r="Q157" s="254">
        <f t="shared" si="129"/>
        <v>98847.17931</v>
      </c>
      <c r="R157" s="254">
        <f t="shared" si="130"/>
        <v>471627.2974</v>
      </c>
      <c r="S157" s="254">
        <f t="shared" si="34"/>
        <v>-341003.8875</v>
      </c>
      <c r="T157" s="254">
        <f t="shared" si="35"/>
        <v>-176764.3653</v>
      </c>
      <c r="U157" s="272">
        <f t="shared" si="21"/>
        <v>0.5548505846</v>
      </c>
      <c r="V157" s="282"/>
      <c r="W157" s="254">
        <f t="shared" si="22"/>
        <v>-517768.2528</v>
      </c>
      <c r="X157" s="257">
        <f t="shared" si="23"/>
        <v>1.426467862</v>
      </c>
      <c r="Y157" s="254">
        <f t="shared" si="24"/>
        <v>639628.9382</v>
      </c>
      <c r="Z157" s="254">
        <f t="shared" si="25"/>
        <v>121860.6854</v>
      </c>
      <c r="AA157" s="259">
        <f t="shared" si="26"/>
        <v>837426.952</v>
      </c>
      <c r="AB157" s="257">
        <f t="shared" si="27"/>
        <v>0.837426952</v>
      </c>
      <c r="AC157" s="275">
        <f t="shared" si="28"/>
        <v>319658.6991</v>
      </c>
      <c r="AD157" s="257">
        <f t="shared" si="29"/>
        <v>0.2905988174</v>
      </c>
      <c r="AE157" s="180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2"/>
    </row>
    <row r="158" ht="19.5" customHeight="1">
      <c r="A158" s="276" t="s">
        <v>252</v>
      </c>
      <c r="B158" s="277">
        <v>55.200001</v>
      </c>
      <c r="C158" s="278">
        <v>57.349998</v>
      </c>
      <c r="D158" s="278">
        <v>51.91</v>
      </c>
      <c r="E158" s="278">
        <v>52.490002</v>
      </c>
      <c r="F158" s="278">
        <v>46.71912</v>
      </c>
      <c r="G158" s="278">
        <v>1.6668778E9</v>
      </c>
      <c r="H158" s="283" t="s">
        <v>252</v>
      </c>
      <c r="I158" s="278">
        <v>2.527188</v>
      </c>
      <c r="J158" s="278">
        <v>2.728438</v>
      </c>
      <c r="K158" s="278">
        <v>2.231563</v>
      </c>
      <c r="L158" s="278">
        <v>2.279688</v>
      </c>
      <c r="M158" s="278">
        <v>2.240086</v>
      </c>
      <c r="N158" s="278">
        <v>4.3196224E9</v>
      </c>
      <c r="O158" s="278"/>
      <c r="P158" s="254">
        <f t="shared" si="31"/>
        <v>277538.6139</v>
      </c>
      <c r="Q158" s="254">
        <f t="shared" si="129"/>
        <v>106018.0032</v>
      </c>
      <c r="R158" s="254">
        <f t="shared" si="130"/>
        <v>472609.8543</v>
      </c>
      <c r="S158" s="254">
        <f t="shared" si="34"/>
        <v>-344258.0704</v>
      </c>
      <c r="T158" s="254">
        <f t="shared" si="35"/>
        <v>-177500.8835</v>
      </c>
      <c r="U158" s="272">
        <f t="shared" si="21"/>
        <v>0.5718217621</v>
      </c>
      <c r="V158" s="282"/>
      <c r="W158" s="254">
        <f t="shared" si="22"/>
        <v>-521758.9539</v>
      </c>
      <c r="X158" s="257">
        <f t="shared" si="23"/>
        <v>1.437729937</v>
      </c>
      <c r="Y158" s="254">
        <f t="shared" si="24"/>
        <v>647982.4898</v>
      </c>
      <c r="Z158" s="254">
        <f t="shared" si="25"/>
        <v>126223.5359</v>
      </c>
      <c r="AA158" s="259">
        <f t="shared" si="26"/>
        <v>856166.4714</v>
      </c>
      <c r="AB158" s="257">
        <f t="shared" si="27"/>
        <v>0.8561664714</v>
      </c>
      <c r="AC158" s="275">
        <f t="shared" si="28"/>
        <v>334407.5175</v>
      </c>
      <c r="AD158" s="257">
        <f t="shared" si="29"/>
        <v>0.3040068341</v>
      </c>
      <c r="AE158" s="180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2"/>
    </row>
    <row r="159" ht="19.5" customHeight="1">
      <c r="A159" s="276" t="s">
        <v>253</v>
      </c>
      <c r="B159" s="277">
        <v>52.02</v>
      </c>
      <c r="C159" s="278">
        <v>59.200001</v>
      </c>
      <c r="D159" s="278">
        <v>50.099998</v>
      </c>
      <c r="E159" s="278">
        <v>57.950001</v>
      </c>
      <c r="F159" s="278">
        <v>51.6745</v>
      </c>
      <c r="G159" s="278">
        <v>1.6167851E9</v>
      </c>
      <c r="H159" s="283" t="s">
        <v>253</v>
      </c>
      <c r="I159" s="278">
        <v>2.23875</v>
      </c>
      <c r="J159" s="278">
        <v>2.8775</v>
      </c>
      <c r="K159" s="278">
        <v>2.074063</v>
      </c>
      <c r="L159" s="278">
        <v>2.758438</v>
      </c>
      <c r="M159" s="278">
        <v>2.710519</v>
      </c>
      <c r="N159" s="278">
        <v>3.3797888E9</v>
      </c>
      <c r="O159" s="278"/>
      <c r="P159" s="254">
        <f t="shared" si="31"/>
        <v>267861.3754</v>
      </c>
      <c r="Q159" s="254">
        <f t="shared" si="129"/>
        <v>98535.42914</v>
      </c>
      <c r="R159" s="254">
        <f t="shared" si="130"/>
        <v>473594.4582</v>
      </c>
      <c r="S159" s="254">
        <f t="shared" si="34"/>
        <v>-347525.8123</v>
      </c>
      <c r="T159" s="254">
        <f t="shared" si="35"/>
        <v>-178240.4705</v>
      </c>
      <c r="U159" s="272">
        <f t="shared" si="21"/>
        <v>0.5534965116</v>
      </c>
      <c r="V159" s="282"/>
      <c r="W159" s="254">
        <f t="shared" si="22"/>
        <v>-525766.2829</v>
      </c>
      <c r="X159" s="257">
        <f t="shared" si="23"/>
        <v>1.410238461</v>
      </c>
      <c r="Y159" s="254">
        <f t="shared" si="24"/>
        <v>642153.6426</v>
      </c>
      <c r="Z159" s="254">
        <f t="shared" si="25"/>
        <v>116387.3598</v>
      </c>
      <c r="AA159" s="259">
        <f t="shared" si="26"/>
        <v>839991.2627</v>
      </c>
      <c r="AB159" s="257">
        <f t="shared" si="27"/>
        <v>0.8399912627</v>
      </c>
      <c r="AC159" s="275">
        <f t="shared" si="28"/>
        <v>314224.9799</v>
      </c>
      <c r="AD159" s="257">
        <f t="shared" si="29"/>
        <v>0.2856590726</v>
      </c>
      <c r="AE159" s="180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2"/>
    </row>
    <row r="160" ht="19.5" customHeight="1">
      <c r="A160" s="276" t="s">
        <v>254</v>
      </c>
      <c r="B160" s="277">
        <v>56.52</v>
      </c>
      <c r="C160" s="278">
        <v>58.98</v>
      </c>
      <c r="D160" s="278">
        <v>52.869999</v>
      </c>
      <c r="E160" s="278">
        <v>56.389999</v>
      </c>
      <c r="F160" s="278">
        <v>50.283432</v>
      </c>
      <c r="G160" s="278">
        <v>1.2950705E9</v>
      </c>
      <c r="H160" s="283" t="s">
        <v>254</v>
      </c>
      <c r="I160" s="278">
        <v>2.627188</v>
      </c>
      <c r="J160" s="278">
        <v>2.851875</v>
      </c>
      <c r="K160" s="278">
        <v>2.282188</v>
      </c>
      <c r="L160" s="278">
        <v>2.587813</v>
      </c>
      <c r="M160" s="278">
        <v>2.542858</v>
      </c>
      <c r="N160" s="278">
        <v>2.5101696E9</v>
      </c>
      <c r="O160" s="278"/>
      <c r="P160" s="254">
        <f t="shared" si="31"/>
        <v>282671.2818</v>
      </c>
      <c r="Q160" s="254">
        <f t="shared" si="129"/>
        <v>108423.1163</v>
      </c>
      <c r="R160" s="254">
        <f t="shared" si="130"/>
        <v>474581.1133</v>
      </c>
      <c r="S160" s="254">
        <f t="shared" si="34"/>
        <v>-350807.1699</v>
      </c>
      <c r="T160" s="254">
        <f t="shared" si="35"/>
        <v>-178983.1392</v>
      </c>
      <c r="U160" s="272">
        <f t="shared" si="21"/>
        <v>0.5770262736</v>
      </c>
      <c r="V160" s="282"/>
      <c r="W160" s="254">
        <f t="shared" si="22"/>
        <v>-529790.309</v>
      </c>
      <c r="X160" s="257">
        <f t="shared" si="23"/>
        <v>1.429343614</v>
      </c>
      <c r="Y160" s="254">
        <f t="shared" si="24"/>
        <v>653467.766</v>
      </c>
      <c r="Z160" s="254">
        <f t="shared" si="25"/>
        <v>123677.4569</v>
      </c>
      <c r="AA160" s="259">
        <f t="shared" si="26"/>
        <v>865675.5114</v>
      </c>
      <c r="AB160" s="257">
        <f t="shared" si="27"/>
        <v>0.8656755114</v>
      </c>
      <c r="AC160" s="275">
        <f t="shared" si="28"/>
        <v>335885.2024</v>
      </c>
      <c r="AD160" s="257">
        <f t="shared" si="29"/>
        <v>0.305350184</v>
      </c>
      <c r="AE160" s="180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2"/>
    </row>
    <row r="161" ht="19.5" customHeight="1">
      <c r="A161" s="279" t="s">
        <v>255</v>
      </c>
      <c r="B161" s="280">
        <v>56.380001</v>
      </c>
      <c r="C161" s="281">
        <v>57.619999</v>
      </c>
      <c r="D161" s="281">
        <v>54.169998</v>
      </c>
      <c r="E161" s="281">
        <v>55.830002</v>
      </c>
      <c r="F161" s="281">
        <v>49.784069</v>
      </c>
      <c r="G161" s="281">
        <v>1.0043616E9</v>
      </c>
      <c r="H161" s="284" t="s">
        <v>255</v>
      </c>
      <c r="I161" s="281">
        <v>2.5875</v>
      </c>
      <c r="J161" s="281">
        <v>2.701563</v>
      </c>
      <c r="K161" s="281">
        <v>2.399063</v>
      </c>
      <c r="L161" s="281">
        <v>2.545625</v>
      </c>
      <c r="M161" s="281">
        <v>2.501403</v>
      </c>
      <c r="N161" s="281">
        <v>1.9215488E9</v>
      </c>
      <c r="O161" s="281"/>
      <c r="P161" s="254">
        <f t="shared" si="31"/>
        <v>289621.7715</v>
      </c>
      <c r="Q161" s="254">
        <f t="shared" si="129"/>
        <v>113975.6614</v>
      </c>
      <c r="R161" s="254">
        <f t="shared" si="130"/>
        <v>475569.8239</v>
      </c>
      <c r="S161" s="254">
        <f t="shared" si="34"/>
        <v>-354102.1998</v>
      </c>
      <c r="T161" s="254">
        <f t="shared" si="35"/>
        <v>-179728.9022</v>
      </c>
      <c r="U161" s="272">
        <f t="shared" si="21"/>
        <v>0.5887083377</v>
      </c>
      <c r="V161" s="257">
        <f>(E161-B150)/B150</f>
        <v>0.01564491512</v>
      </c>
      <c r="W161" s="254">
        <f t="shared" si="22"/>
        <v>-533831.102</v>
      </c>
      <c r="X161" s="257">
        <f t="shared" si="23"/>
        <v>1.433396429</v>
      </c>
      <c r="Y161" s="254">
        <f t="shared" si="24"/>
        <v>659282.271</v>
      </c>
      <c r="Z161" s="254">
        <f t="shared" si="25"/>
        <v>125451.169</v>
      </c>
      <c r="AA161" s="259">
        <f t="shared" si="26"/>
        <v>879167.2568</v>
      </c>
      <c r="AB161" s="257">
        <f t="shared" si="27"/>
        <v>0.8791672568</v>
      </c>
      <c r="AC161" s="275">
        <f t="shared" si="28"/>
        <v>345336.1548</v>
      </c>
      <c r="AD161" s="257">
        <f t="shared" si="29"/>
        <v>0.3139419589</v>
      </c>
      <c r="AE161" s="180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2"/>
    </row>
    <row r="162" ht="19.5" customHeight="1">
      <c r="A162" s="276" t="s">
        <v>256</v>
      </c>
      <c r="B162" s="277">
        <v>56.91</v>
      </c>
      <c r="C162" s="278">
        <v>60.860001</v>
      </c>
      <c r="D162" s="278">
        <v>56.560001</v>
      </c>
      <c r="E162" s="278">
        <v>60.529999</v>
      </c>
      <c r="F162" s="278">
        <v>54.181671</v>
      </c>
      <c r="G162" s="278">
        <v>8.288839E8</v>
      </c>
      <c r="H162" s="283" t="s">
        <v>256</v>
      </c>
      <c r="I162" s="278">
        <v>2.642188</v>
      </c>
      <c r="J162" s="278">
        <v>3.017813</v>
      </c>
      <c r="K162" s="278">
        <v>2.610625</v>
      </c>
      <c r="L162" s="278">
        <v>2.985313</v>
      </c>
      <c r="M162" s="278">
        <v>2.933453</v>
      </c>
      <c r="N162" s="278">
        <v>1.9026016E9</v>
      </c>
      <c r="O162" s="278"/>
      <c r="P162" s="254">
        <f t="shared" si="31"/>
        <v>302400.0053</v>
      </c>
      <c r="Q162" s="254">
        <f>(Q150+(Q161-Q150)*(1-$Q$3))*K162/K161</f>
        <v>126934.6446</v>
      </c>
      <c r="R162" s="254">
        <f>R161*(1+($S$5/2/12))+(Q161-Q150)*($Q$3)</f>
        <v>473888.2465</v>
      </c>
      <c r="S162" s="254">
        <f t="shared" si="34"/>
        <v>-357410.9589</v>
      </c>
      <c r="T162" s="254">
        <f t="shared" si="35"/>
        <v>-180477.7727</v>
      </c>
      <c r="U162" s="272">
        <f t="shared" si="21"/>
        <v>0.6158715603</v>
      </c>
      <c r="V162" s="282"/>
      <c r="W162" s="254">
        <f t="shared" si="22"/>
        <v>-537888.7316</v>
      </c>
      <c r="X162" s="257">
        <f t="shared" si="23"/>
        <v>1.44321345</v>
      </c>
      <c r="Y162" s="254">
        <f t="shared" si="24"/>
        <v>666612.7204</v>
      </c>
      <c r="Z162" s="254">
        <f t="shared" si="25"/>
        <v>128723.9888</v>
      </c>
      <c r="AA162" s="259">
        <f t="shared" si="26"/>
        <v>903222.8965</v>
      </c>
      <c r="AB162" s="257">
        <f t="shared" si="27"/>
        <v>0.9032228965</v>
      </c>
      <c r="AC162" s="275">
        <f t="shared" si="28"/>
        <v>365334.1649</v>
      </c>
      <c r="AD162" s="257">
        <f t="shared" si="29"/>
        <v>0.3321219681</v>
      </c>
      <c r="AE162" s="180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2"/>
    </row>
    <row r="163" ht="19.5" customHeight="1">
      <c r="A163" s="276" t="s">
        <v>257</v>
      </c>
      <c r="B163" s="277">
        <v>60.880001</v>
      </c>
      <c r="C163" s="278">
        <v>64.959999</v>
      </c>
      <c r="D163" s="278">
        <v>60.66</v>
      </c>
      <c r="E163" s="278">
        <v>64.410004</v>
      </c>
      <c r="F163" s="278">
        <v>57.654736</v>
      </c>
      <c r="G163" s="278">
        <v>1.0186025E9</v>
      </c>
      <c r="H163" s="283" t="s">
        <v>257</v>
      </c>
      <c r="I163" s="278">
        <v>3.016563</v>
      </c>
      <c r="J163" s="278">
        <v>3.433438</v>
      </c>
      <c r="K163" s="278">
        <v>2.99875</v>
      </c>
      <c r="L163" s="278">
        <v>3.376563</v>
      </c>
      <c r="M163" s="278">
        <v>3.317907</v>
      </c>
      <c r="N163" s="278">
        <v>2.1716416E9</v>
      </c>
      <c r="O163" s="278"/>
      <c r="P163" s="254">
        <f t="shared" si="31"/>
        <v>324320.7921</v>
      </c>
      <c r="Q163" s="254">
        <f t="shared" ref="Q163:Q173" si="131">Q162*K163/K162</f>
        <v>145806.1826</v>
      </c>
      <c r="R163" s="254">
        <f t="shared" ref="R163:R173" si="132">R162*(1+$S$5/2/12)</f>
        <v>474875.5137</v>
      </c>
      <c r="S163" s="254">
        <f t="shared" si="34"/>
        <v>-360733.5046</v>
      </c>
      <c r="T163" s="254">
        <f t="shared" si="35"/>
        <v>-181229.7634</v>
      </c>
      <c r="U163" s="272">
        <f t="shared" si="21"/>
        <v>0.6517794026</v>
      </c>
      <c r="V163" s="282"/>
      <c r="W163" s="254">
        <f t="shared" si="22"/>
        <v>-541963.268</v>
      </c>
      <c r="X163" s="257">
        <f t="shared" si="23"/>
        <v>1.474631867</v>
      </c>
      <c r="Y163" s="254">
        <f t="shared" si="24"/>
        <v>682905.0476</v>
      </c>
      <c r="Z163" s="254">
        <f t="shared" si="25"/>
        <v>140941.7796</v>
      </c>
      <c r="AA163" s="259">
        <f t="shared" si="26"/>
        <v>945002.4884</v>
      </c>
      <c r="AB163" s="257">
        <f t="shared" si="27"/>
        <v>0.9450024884</v>
      </c>
      <c r="AC163" s="275">
        <f t="shared" si="28"/>
        <v>403039.2204</v>
      </c>
      <c r="AD163" s="257">
        <f t="shared" si="29"/>
        <v>0.3663992913</v>
      </c>
      <c r="AE163" s="180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2"/>
    </row>
    <row r="164" ht="19.5" customHeight="1">
      <c r="A164" s="276" t="s">
        <v>258</v>
      </c>
      <c r="B164" s="277">
        <v>64.650002</v>
      </c>
      <c r="C164" s="278">
        <v>68.510002</v>
      </c>
      <c r="D164" s="278">
        <v>63.23</v>
      </c>
      <c r="E164" s="278">
        <v>67.550003</v>
      </c>
      <c r="F164" s="278">
        <v>60.465412</v>
      </c>
      <c r="G164" s="278">
        <v>1.0700543E9</v>
      </c>
      <c r="H164" s="283" t="s">
        <v>258</v>
      </c>
      <c r="I164" s="278">
        <v>3.400625</v>
      </c>
      <c r="J164" s="278">
        <v>3.824688</v>
      </c>
      <c r="K164" s="278">
        <v>3.251875</v>
      </c>
      <c r="L164" s="278">
        <v>3.717188</v>
      </c>
      <c r="M164" s="278">
        <v>3.652614</v>
      </c>
      <c r="N164" s="278">
        <v>2.2573664E9</v>
      </c>
      <c r="O164" s="278"/>
      <c r="P164" s="254">
        <f t="shared" si="31"/>
        <v>338061.3861</v>
      </c>
      <c r="Q164" s="254">
        <f t="shared" si="131"/>
        <v>158113.7074</v>
      </c>
      <c r="R164" s="254">
        <f t="shared" si="132"/>
        <v>475864.8377</v>
      </c>
      <c r="S164" s="254">
        <f t="shared" si="34"/>
        <v>-364069.8942</v>
      </c>
      <c r="T164" s="254">
        <f t="shared" si="35"/>
        <v>-181984.8874</v>
      </c>
      <c r="U164" s="272">
        <f t="shared" si="21"/>
        <v>0.6731089742</v>
      </c>
      <c r="V164" s="282"/>
      <c r="W164" s="254">
        <f t="shared" si="22"/>
        <v>-546054.7816</v>
      </c>
      <c r="X164" s="257">
        <f t="shared" si="23"/>
        <v>1.490557818</v>
      </c>
      <c r="Y164" s="254">
        <f t="shared" si="24"/>
        <v>693473.2145</v>
      </c>
      <c r="Z164" s="254">
        <f t="shared" si="25"/>
        <v>147418.4329</v>
      </c>
      <c r="AA164" s="259">
        <f t="shared" si="26"/>
        <v>972039.9312</v>
      </c>
      <c r="AB164" s="257">
        <f t="shared" si="27"/>
        <v>0.9720399312</v>
      </c>
      <c r="AC164" s="275">
        <f t="shared" si="28"/>
        <v>425985.1496</v>
      </c>
      <c r="AD164" s="257">
        <f t="shared" si="29"/>
        <v>0.3872592269</v>
      </c>
      <c r="AE164" s="180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2"/>
    </row>
    <row r="165" ht="19.5" customHeight="1">
      <c r="A165" s="276" t="s">
        <v>259</v>
      </c>
      <c r="B165" s="277">
        <v>67.480003</v>
      </c>
      <c r="C165" s="278">
        <v>68.550003</v>
      </c>
      <c r="D165" s="278">
        <v>64.449997</v>
      </c>
      <c r="E165" s="278">
        <v>66.760002</v>
      </c>
      <c r="F165" s="278">
        <v>59.859676</v>
      </c>
      <c r="G165" s="278">
        <v>1.0561849E9</v>
      </c>
      <c r="H165" s="283" t="s">
        <v>259</v>
      </c>
      <c r="I165" s="278">
        <v>3.70875</v>
      </c>
      <c r="J165" s="278">
        <v>3.8275</v>
      </c>
      <c r="K165" s="278">
        <v>3.377188</v>
      </c>
      <c r="L165" s="278">
        <v>3.621563</v>
      </c>
      <c r="M165" s="278">
        <v>3.55865</v>
      </c>
      <c r="N165" s="278">
        <v>2.2638368E9</v>
      </c>
      <c r="O165" s="278"/>
      <c r="P165" s="254">
        <f t="shared" si="31"/>
        <v>344584.1424</v>
      </c>
      <c r="Q165" s="254">
        <f t="shared" si="131"/>
        <v>164206.7162</v>
      </c>
      <c r="R165" s="254">
        <f t="shared" si="132"/>
        <v>476856.2228</v>
      </c>
      <c r="S165" s="254">
        <f t="shared" si="34"/>
        <v>-367420.1854</v>
      </c>
      <c r="T165" s="254">
        <f t="shared" si="35"/>
        <v>-182743.1578</v>
      </c>
      <c r="U165" s="272">
        <f t="shared" si="21"/>
        <v>0.6827977149</v>
      </c>
      <c r="V165" s="282"/>
      <c r="W165" s="254">
        <f t="shared" si="22"/>
        <v>-550163.3432</v>
      </c>
      <c r="X165" s="257">
        <f t="shared" si="23"/>
        <v>1.493084509</v>
      </c>
      <c r="Y165" s="254">
        <f t="shared" si="24"/>
        <v>698990.8735</v>
      </c>
      <c r="Z165" s="254">
        <f t="shared" si="25"/>
        <v>148827.5303</v>
      </c>
      <c r="AA165" s="259">
        <f t="shared" si="26"/>
        <v>985647.0814</v>
      </c>
      <c r="AB165" s="257">
        <f t="shared" si="27"/>
        <v>0.9856470814</v>
      </c>
      <c r="AC165" s="275">
        <f t="shared" si="28"/>
        <v>435483.7382</v>
      </c>
      <c r="AD165" s="257">
        <f t="shared" si="29"/>
        <v>0.3958943074</v>
      </c>
      <c r="AE165" s="180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2"/>
    </row>
    <row r="166" ht="19.5" customHeight="1">
      <c r="A166" s="276" t="s">
        <v>260</v>
      </c>
      <c r="B166" s="277">
        <v>66.690002</v>
      </c>
      <c r="C166" s="278">
        <v>67.629997</v>
      </c>
      <c r="D166" s="278">
        <v>60.759998</v>
      </c>
      <c r="E166" s="278">
        <v>62.060001</v>
      </c>
      <c r="F166" s="278">
        <v>55.645493</v>
      </c>
      <c r="G166" s="278">
        <v>1.3003288E9</v>
      </c>
      <c r="H166" s="283" t="s">
        <v>260</v>
      </c>
      <c r="I166" s="278">
        <v>3.610938</v>
      </c>
      <c r="J166" s="278">
        <v>3.712813</v>
      </c>
      <c r="K166" s="278">
        <v>2.908125</v>
      </c>
      <c r="L166" s="278">
        <v>3.116875</v>
      </c>
      <c r="M166" s="278">
        <v>3.062729</v>
      </c>
      <c r="N166" s="278">
        <v>1.6379808E9</v>
      </c>
      <c r="O166" s="278"/>
      <c r="P166" s="254">
        <f t="shared" si="31"/>
        <v>324855.4349</v>
      </c>
      <c r="Q166" s="254">
        <f t="shared" si="131"/>
        <v>141399.7849</v>
      </c>
      <c r="R166" s="254">
        <f t="shared" si="132"/>
        <v>477849.6732</v>
      </c>
      <c r="S166" s="254">
        <f t="shared" si="34"/>
        <v>-370784.4362</v>
      </c>
      <c r="T166" s="254">
        <f t="shared" si="35"/>
        <v>-183504.5876</v>
      </c>
      <c r="U166" s="272">
        <f t="shared" si="21"/>
        <v>0.6436308181</v>
      </c>
      <c r="V166" s="282"/>
      <c r="W166" s="254">
        <f t="shared" si="22"/>
        <v>-554289.0238</v>
      </c>
      <c r="X166" s="257">
        <f t="shared" si="23"/>
        <v>1.448170672</v>
      </c>
      <c r="Y166" s="254">
        <f t="shared" si="24"/>
        <v>686134.4907</v>
      </c>
      <c r="Z166" s="254">
        <f t="shared" si="25"/>
        <v>131845.4669</v>
      </c>
      <c r="AA166" s="259">
        <f t="shared" si="26"/>
        <v>944104.8929</v>
      </c>
      <c r="AB166" s="257">
        <f t="shared" si="27"/>
        <v>0.9441048929</v>
      </c>
      <c r="AC166" s="275">
        <f t="shared" si="28"/>
        <v>389815.8692</v>
      </c>
      <c r="AD166" s="257">
        <f t="shared" si="29"/>
        <v>0.3543780629</v>
      </c>
      <c r="AE166" s="180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2"/>
    </row>
    <row r="167" ht="19.5" customHeight="1">
      <c r="A167" s="276" t="s">
        <v>261</v>
      </c>
      <c r="B167" s="277">
        <v>60.939999</v>
      </c>
      <c r="C167" s="278">
        <v>64.57</v>
      </c>
      <c r="D167" s="278">
        <v>60.040001</v>
      </c>
      <c r="E167" s="278">
        <v>64.160004</v>
      </c>
      <c r="F167" s="278">
        <v>57.528454</v>
      </c>
      <c r="G167" s="278">
        <v>9.738152E8</v>
      </c>
      <c r="H167" s="283" t="s">
        <v>261</v>
      </c>
      <c r="I167" s="278">
        <v>3.0075</v>
      </c>
      <c r="J167" s="278">
        <v>3.379375</v>
      </c>
      <c r="K167" s="278">
        <v>2.91375</v>
      </c>
      <c r="L167" s="278">
        <v>3.3275</v>
      </c>
      <c r="M167" s="278">
        <v>3.269695</v>
      </c>
      <c r="N167" s="278">
        <v>1.1723376E9</v>
      </c>
      <c r="O167" s="278"/>
      <c r="P167" s="254">
        <f t="shared" si="31"/>
        <v>321005.9459</v>
      </c>
      <c r="Q167" s="254">
        <f t="shared" si="131"/>
        <v>141673.2854</v>
      </c>
      <c r="R167" s="254">
        <f t="shared" si="132"/>
        <v>478845.1934</v>
      </c>
      <c r="S167" s="254">
        <f t="shared" si="34"/>
        <v>-374162.7047</v>
      </c>
      <c r="T167" s="254">
        <f t="shared" si="35"/>
        <v>-184269.19</v>
      </c>
      <c r="U167" s="272">
        <f t="shared" si="21"/>
        <v>0.6418872425</v>
      </c>
      <c r="V167" s="282"/>
      <c r="W167" s="254">
        <f t="shared" si="22"/>
        <v>-558431.8947</v>
      </c>
      <c r="X167" s="257">
        <f t="shared" si="23"/>
        <v>1.432316361</v>
      </c>
      <c r="Y167" s="254">
        <f t="shared" si="24"/>
        <v>684395.5478</v>
      </c>
      <c r="Z167" s="254">
        <f t="shared" si="25"/>
        <v>125963.6531</v>
      </c>
      <c r="AA167" s="259">
        <f t="shared" si="26"/>
        <v>941524.4247</v>
      </c>
      <c r="AB167" s="257">
        <f t="shared" si="27"/>
        <v>0.9415244247</v>
      </c>
      <c r="AC167" s="275">
        <f t="shared" si="28"/>
        <v>383092.53</v>
      </c>
      <c r="AD167" s="257">
        <f t="shared" si="29"/>
        <v>0.3482659364</v>
      </c>
      <c r="AE167" s="180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2"/>
    </row>
    <row r="168" ht="19.5" customHeight="1">
      <c r="A168" s="276" t="s">
        <v>262</v>
      </c>
      <c r="B168" s="277">
        <v>64.25</v>
      </c>
      <c r="C168" s="278">
        <v>65.309998</v>
      </c>
      <c r="D168" s="278">
        <v>61.860001</v>
      </c>
      <c r="E168" s="278">
        <v>64.800003</v>
      </c>
      <c r="F168" s="278">
        <v>58.235828</v>
      </c>
      <c r="G168" s="278">
        <v>8.608051E8</v>
      </c>
      <c r="H168" s="283" t="s">
        <v>262</v>
      </c>
      <c r="I168" s="278">
        <v>3.3375</v>
      </c>
      <c r="J168" s="278">
        <v>3.443125</v>
      </c>
      <c r="K168" s="278">
        <v>3.091875</v>
      </c>
      <c r="L168" s="278">
        <v>3.381875</v>
      </c>
      <c r="M168" s="278">
        <v>3.323126</v>
      </c>
      <c r="N168" s="278">
        <v>1.2018048E9</v>
      </c>
      <c r="O168" s="278"/>
      <c r="P168" s="254">
        <f t="shared" si="31"/>
        <v>330736.639</v>
      </c>
      <c r="Q168" s="254">
        <f t="shared" si="131"/>
        <v>150334.1362</v>
      </c>
      <c r="R168" s="254">
        <f t="shared" si="132"/>
        <v>479842.7875</v>
      </c>
      <c r="S168" s="254">
        <f t="shared" si="34"/>
        <v>-377555.0493</v>
      </c>
      <c r="T168" s="254">
        <f t="shared" si="35"/>
        <v>-185036.9783</v>
      </c>
      <c r="U168" s="272">
        <f t="shared" si="21"/>
        <v>0.657088146</v>
      </c>
      <c r="V168" s="282"/>
      <c r="W168" s="254">
        <f t="shared" si="22"/>
        <v>-562592.0276</v>
      </c>
      <c r="X168" s="257">
        <f t="shared" si="23"/>
        <v>1.440794371</v>
      </c>
      <c r="Y168" s="254">
        <f t="shared" si="24"/>
        <v>692164.7233</v>
      </c>
      <c r="Z168" s="254">
        <f t="shared" si="25"/>
        <v>129572.6957</v>
      </c>
      <c r="AA168" s="259">
        <f t="shared" si="26"/>
        <v>960913.5627</v>
      </c>
      <c r="AB168" s="257">
        <f t="shared" si="27"/>
        <v>0.9609135627</v>
      </c>
      <c r="AC168" s="275">
        <f t="shared" si="28"/>
        <v>398321.5351</v>
      </c>
      <c r="AD168" s="257">
        <f t="shared" si="29"/>
        <v>0.3621104865</v>
      </c>
      <c r="AE168" s="180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2"/>
    </row>
    <row r="169" ht="19.5" customHeight="1">
      <c r="A169" s="276" t="s">
        <v>263</v>
      </c>
      <c r="B169" s="277">
        <v>65.260002</v>
      </c>
      <c r="C169" s="278">
        <v>68.879997</v>
      </c>
      <c r="D169" s="278">
        <v>63.91</v>
      </c>
      <c r="E169" s="278">
        <v>68.160004</v>
      </c>
      <c r="F169" s="278">
        <v>61.255489</v>
      </c>
      <c r="G169" s="278">
        <v>6.798662E8</v>
      </c>
      <c r="H169" s="283" t="s">
        <v>263</v>
      </c>
      <c r="I169" s="278">
        <v>3.43375</v>
      </c>
      <c r="J169" s="278">
        <v>3.820625</v>
      </c>
      <c r="K169" s="278">
        <v>3.293125</v>
      </c>
      <c r="L169" s="278">
        <v>3.741875</v>
      </c>
      <c r="M169" s="278">
        <v>3.676871</v>
      </c>
      <c r="N169" s="278">
        <v>9.327584E8</v>
      </c>
      <c r="O169" s="278"/>
      <c r="P169" s="254">
        <f t="shared" si="31"/>
        <v>341697.0297</v>
      </c>
      <c r="Q169" s="254">
        <f t="shared" si="131"/>
        <v>160119.3781</v>
      </c>
      <c r="R169" s="254">
        <f t="shared" si="132"/>
        <v>480842.46</v>
      </c>
      <c r="S169" s="254">
        <f t="shared" si="34"/>
        <v>-380961.5286</v>
      </c>
      <c r="T169" s="254">
        <f t="shared" si="35"/>
        <v>-185807.9657</v>
      </c>
      <c r="U169" s="272">
        <f t="shared" si="21"/>
        <v>0.6736170686</v>
      </c>
      <c r="V169" s="282"/>
      <c r="W169" s="254">
        <f t="shared" si="22"/>
        <v>-566769.4944</v>
      </c>
      <c r="X169" s="257">
        <f t="shared" si="23"/>
        <v>1.451276926</v>
      </c>
      <c r="Y169" s="254">
        <f t="shared" si="24"/>
        <v>700796.6824</v>
      </c>
      <c r="Z169" s="254">
        <f t="shared" si="25"/>
        <v>134027.188</v>
      </c>
      <c r="AA169" s="259">
        <f t="shared" si="26"/>
        <v>982658.8678</v>
      </c>
      <c r="AB169" s="257">
        <f t="shared" si="27"/>
        <v>0.9826588678</v>
      </c>
      <c r="AC169" s="275">
        <f t="shared" si="28"/>
        <v>415889.3734</v>
      </c>
      <c r="AD169" s="257">
        <f t="shared" si="29"/>
        <v>0.3780812486</v>
      </c>
      <c r="AE169" s="180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2"/>
    </row>
    <row r="170" ht="19.5" customHeight="1">
      <c r="A170" s="276" t="s">
        <v>264</v>
      </c>
      <c r="B170" s="277">
        <v>68.029999</v>
      </c>
      <c r="C170" s="278">
        <v>70.580002</v>
      </c>
      <c r="D170" s="278">
        <v>67.419998</v>
      </c>
      <c r="E170" s="278">
        <v>68.57</v>
      </c>
      <c r="F170" s="278">
        <v>61.623928</v>
      </c>
      <c r="G170" s="278">
        <v>6.395219E8</v>
      </c>
      <c r="H170" s="283" t="s">
        <v>264</v>
      </c>
      <c r="I170" s="278">
        <v>3.729375</v>
      </c>
      <c r="J170" s="278">
        <v>4.0225</v>
      </c>
      <c r="K170" s="278">
        <v>3.65875</v>
      </c>
      <c r="L170" s="278">
        <v>3.801875</v>
      </c>
      <c r="M170" s="278">
        <v>3.735829</v>
      </c>
      <c r="N170" s="278">
        <v>6.999328E8</v>
      </c>
      <c r="O170" s="278"/>
      <c r="P170" s="254">
        <f t="shared" si="31"/>
        <v>360463.3556</v>
      </c>
      <c r="Q170" s="254">
        <f t="shared" si="131"/>
        <v>177896.9139</v>
      </c>
      <c r="R170" s="254">
        <f t="shared" si="132"/>
        <v>481844.2151</v>
      </c>
      <c r="S170" s="254">
        <f t="shared" si="34"/>
        <v>-384382.2017</v>
      </c>
      <c r="T170" s="254">
        <f t="shared" si="35"/>
        <v>-186582.1656</v>
      </c>
      <c r="U170" s="272">
        <f t="shared" si="21"/>
        <v>0.702072177</v>
      </c>
      <c r="V170" s="282"/>
      <c r="W170" s="254">
        <f t="shared" si="22"/>
        <v>-570964.3673</v>
      </c>
      <c r="X170" s="257">
        <f t="shared" si="23"/>
        <v>1.475236668</v>
      </c>
      <c r="Y170" s="254">
        <f t="shared" si="24"/>
        <v>714894.7955</v>
      </c>
      <c r="Z170" s="254">
        <f t="shared" si="25"/>
        <v>143930.4282</v>
      </c>
      <c r="AA170" s="259">
        <f t="shared" si="26"/>
        <v>1020204.485</v>
      </c>
      <c r="AB170" s="257">
        <f t="shared" si="27"/>
        <v>1.020204485</v>
      </c>
      <c r="AC170" s="275">
        <f t="shared" si="28"/>
        <v>449240.1174</v>
      </c>
      <c r="AD170" s="257">
        <f t="shared" si="29"/>
        <v>0.4084001068</v>
      </c>
      <c r="AE170" s="180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2"/>
    </row>
    <row r="171" ht="19.5" customHeight="1">
      <c r="A171" s="276" t="s">
        <v>265</v>
      </c>
      <c r="B171" s="277">
        <v>68.900002</v>
      </c>
      <c r="C171" s="278">
        <v>69.800003</v>
      </c>
      <c r="D171" s="278">
        <v>64.650002</v>
      </c>
      <c r="E171" s="278">
        <v>64.949997</v>
      </c>
      <c r="F171" s="278">
        <v>58.537086</v>
      </c>
      <c r="G171" s="278">
        <v>8.631242E8</v>
      </c>
      <c r="H171" s="283" t="s">
        <v>265</v>
      </c>
      <c r="I171" s="278">
        <v>3.8375</v>
      </c>
      <c r="J171" s="278">
        <v>3.93375</v>
      </c>
      <c r="K171" s="278">
        <v>3.369375</v>
      </c>
      <c r="L171" s="278">
        <v>3.398125</v>
      </c>
      <c r="M171" s="278">
        <v>3.339093</v>
      </c>
      <c r="N171" s="278">
        <v>1.0152896E9</v>
      </c>
      <c r="O171" s="278"/>
      <c r="P171" s="254">
        <f t="shared" si="31"/>
        <v>345653.476</v>
      </c>
      <c r="Q171" s="254">
        <f t="shared" si="131"/>
        <v>163826.83</v>
      </c>
      <c r="R171" s="254">
        <f t="shared" si="132"/>
        <v>482848.0572</v>
      </c>
      <c r="S171" s="254">
        <f t="shared" si="34"/>
        <v>-387817.1275</v>
      </c>
      <c r="T171" s="254">
        <f t="shared" si="35"/>
        <v>-187359.5913</v>
      </c>
      <c r="U171" s="272">
        <f t="shared" si="21"/>
        <v>0.678512437</v>
      </c>
      <c r="V171" s="282"/>
      <c r="W171" s="254">
        <f t="shared" si="22"/>
        <v>-575176.7188</v>
      </c>
      <c r="X171" s="257">
        <f t="shared" si="23"/>
        <v>1.440429534</v>
      </c>
      <c r="Y171" s="254">
        <f t="shared" si="24"/>
        <v>705491.5682</v>
      </c>
      <c r="Z171" s="254">
        <f t="shared" si="25"/>
        <v>130314.8494</v>
      </c>
      <c r="AA171" s="259">
        <f t="shared" si="26"/>
        <v>992328.3633</v>
      </c>
      <c r="AB171" s="257">
        <f t="shared" si="27"/>
        <v>0.9923283633</v>
      </c>
      <c r="AC171" s="275">
        <f t="shared" si="28"/>
        <v>417151.6445</v>
      </c>
      <c r="AD171" s="257">
        <f t="shared" si="29"/>
        <v>0.3792287677</v>
      </c>
      <c r="AE171" s="180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2"/>
    </row>
    <row r="172" ht="19.5" customHeight="1">
      <c r="A172" s="276" t="s">
        <v>266</v>
      </c>
      <c r="B172" s="277">
        <v>65.360001</v>
      </c>
      <c r="C172" s="278">
        <v>66.209999</v>
      </c>
      <c r="D172" s="278">
        <v>61.310001</v>
      </c>
      <c r="E172" s="278">
        <v>65.800003</v>
      </c>
      <c r="F172" s="278">
        <v>59.303185</v>
      </c>
      <c r="G172" s="278">
        <v>9.017839E8</v>
      </c>
      <c r="H172" s="283" t="s">
        <v>266</v>
      </c>
      <c r="I172" s="278">
        <v>3.439375</v>
      </c>
      <c r="J172" s="278">
        <v>3.53125</v>
      </c>
      <c r="K172" s="278">
        <v>3.02125</v>
      </c>
      <c r="L172" s="278">
        <v>3.48</v>
      </c>
      <c r="M172" s="278">
        <v>3.419546</v>
      </c>
      <c r="N172" s="278">
        <v>1.1633408E9</v>
      </c>
      <c r="O172" s="278"/>
      <c r="P172" s="254">
        <f t="shared" si="31"/>
        <v>327796.045</v>
      </c>
      <c r="Q172" s="254">
        <f t="shared" si="131"/>
        <v>146900.1848</v>
      </c>
      <c r="R172" s="254">
        <f t="shared" si="132"/>
        <v>483853.9907</v>
      </c>
      <c r="S172" s="254">
        <f t="shared" si="34"/>
        <v>-391266.3656</v>
      </c>
      <c r="T172" s="254">
        <f t="shared" si="35"/>
        <v>-188140.2563</v>
      </c>
      <c r="U172" s="272">
        <f t="shared" si="21"/>
        <v>0.6484755846</v>
      </c>
      <c r="V172" s="282"/>
      <c r="W172" s="254">
        <f t="shared" si="22"/>
        <v>-579406.6218</v>
      </c>
      <c r="X172" s="257">
        <f t="shared" si="23"/>
        <v>1.400829754</v>
      </c>
      <c r="Y172" s="254">
        <f t="shared" si="24"/>
        <v>693957.0625</v>
      </c>
      <c r="Z172" s="254">
        <f t="shared" si="25"/>
        <v>114550.4407</v>
      </c>
      <c r="AA172" s="259">
        <f t="shared" si="26"/>
        <v>958550.2205</v>
      </c>
      <c r="AB172" s="257">
        <f t="shared" si="27"/>
        <v>0.9585502205</v>
      </c>
      <c r="AC172" s="275">
        <f t="shared" si="28"/>
        <v>379143.5987</v>
      </c>
      <c r="AD172" s="257">
        <f t="shared" si="29"/>
        <v>0.3446759988</v>
      </c>
      <c r="AE172" s="180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2"/>
    </row>
    <row r="173" ht="19.5" customHeight="1">
      <c r="A173" s="279" t="s">
        <v>267</v>
      </c>
      <c r="B173" s="280">
        <v>66.309998</v>
      </c>
      <c r="C173" s="281">
        <v>66.760002</v>
      </c>
      <c r="D173" s="281">
        <v>63.580002</v>
      </c>
      <c r="E173" s="281">
        <v>65.129997</v>
      </c>
      <c r="F173" s="281">
        <v>58.699341</v>
      </c>
      <c r="G173" s="281">
        <v>8.15856E8</v>
      </c>
      <c r="H173" s="284" t="s">
        <v>267</v>
      </c>
      <c r="I173" s="281">
        <v>3.5325</v>
      </c>
      <c r="J173" s="281">
        <v>3.575</v>
      </c>
      <c r="K173" s="281">
        <v>3.271875</v>
      </c>
      <c r="L173" s="281">
        <v>3.425625</v>
      </c>
      <c r="M173" s="281">
        <v>3.366116</v>
      </c>
      <c r="N173" s="281">
        <v>9.62888E8</v>
      </c>
      <c r="O173" s="281"/>
      <c r="P173" s="254">
        <f t="shared" si="31"/>
        <v>339932.684</v>
      </c>
      <c r="Q173" s="254">
        <f t="shared" si="131"/>
        <v>159086.1538</v>
      </c>
      <c r="R173" s="254">
        <f t="shared" si="132"/>
        <v>484862.0198</v>
      </c>
      <c r="S173" s="254">
        <f t="shared" si="34"/>
        <v>-394729.9754</v>
      </c>
      <c r="T173" s="254">
        <f t="shared" si="35"/>
        <v>-188924.174</v>
      </c>
      <c r="U173" s="272">
        <f t="shared" si="21"/>
        <v>0.6688868744</v>
      </c>
      <c r="V173" s="257">
        <f>(E173-B162)/B162</f>
        <v>0.1444385345</v>
      </c>
      <c r="W173" s="254">
        <f t="shared" si="22"/>
        <v>-583654.1494</v>
      </c>
      <c r="X173" s="257">
        <f t="shared" si="23"/>
        <v>1.413156584</v>
      </c>
      <c r="Y173" s="254">
        <f t="shared" si="24"/>
        <v>703420.4178</v>
      </c>
      <c r="Z173" s="254">
        <f t="shared" si="25"/>
        <v>119766.2684</v>
      </c>
      <c r="AA173" s="259">
        <f t="shared" si="26"/>
        <v>983880.8576</v>
      </c>
      <c r="AB173" s="257">
        <f t="shared" si="27"/>
        <v>0.9838808576</v>
      </c>
      <c r="AC173" s="275">
        <f t="shared" si="28"/>
        <v>400226.7082</v>
      </c>
      <c r="AD173" s="257">
        <f t="shared" si="29"/>
        <v>0.363842462</v>
      </c>
      <c r="AE173" s="180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2"/>
    </row>
    <row r="174" ht="19.5" customHeight="1">
      <c r="A174" s="276" t="s">
        <v>268</v>
      </c>
      <c r="B174" s="277">
        <v>66.730003</v>
      </c>
      <c r="C174" s="278">
        <v>67.790001</v>
      </c>
      <c r="D174" s="278">
        <v>66.169998</v>
      </c>
      <c r="E174" s="278">
        <v>66.870003</v>
      </c>
      <c r="F174" s="278">
        <v>60.603191</v>
      </c>
      <c r="G174" s="278">
        <v>7.418367E8</v>
      </c>
      <c r="H174" s="283" t="s">
        <v>268</v>
      </c>
      <c r="I174" s="278">
        <v>3.596875</v>
      </c>
      <c r="J174" s="278">
        <v>3.71</v>
      </c>
      <c r="K174" s="278">
        <v>3.53875</v>
      </c>
      <c r="L174" s="278">
        <v>3.6075</v>
      </c>
      <c r="M174" s="278">
        <v>3.550136</v>
      </c>
      <c r="N174" s="278">
        <v>8.87544E8</v>
      </c>
      <c r="O174" s="278"/>
      <c r="P174" s="254">
        <f t="shared" si="31"/>
        <v>353780.1873</v>
      </c>
      <c r="Q174" s="254">
        <f>(Q162+(Q173-Q162)*(1-$Q$3))*K174/K173</f>
        <v>161630.0381</v>
      </c>
      <c r="R174" s="254">
        <f>R173*(1+($S$5/2/12))+(Q173-Q162)*($Q$3)</f>
        <v>495517.6018</v>
      </c>
      <c r="S174" s="254">
        <f t="shared" si="34"/>
        <v>-398208.017</v>
      </c>
      <c r="T174" s="254">
        <f t="shared" si="35"/>
        <v>-189711.358</v>
      </c>
      <c r="U174" s="272">
        <f t="shared" si="21"/>
        <v>0.6697216609</v>
      </c>
      <c r="V174" s="282"/>
      <c r="W174" s="254">
        <f t="shared" si="22"/>
        <v>-587919.375</v>
      </c>
      <c r="X174" s="257">
        <f t="shared" si="23"/>
        <v>1.444582072</v>
      </c>
      <c r="Y174" s="254">
        <f t="shared" si="24"/>
        <v>723343.0289</v>
      </c>
      <c r="Z174" s="254">
        <f t="shared" si="25"/>
        <v>135423.6538</v>
      </c>
      <c r="AA174" s="259">
        <f t="shared" si="26"/>
        <v>1010927.827</v>
      </c>
      <c r="AB174" s="257">
        <f t="shared" si="27"/>
        <v>1.010927827</v>
      </c>
      <c r="AC174" s="275">
        <f t="shared" si="28"/>
        <v>423008.4522</v>
      </c>
      <c r="AD174" s="257">
        <f t="shared" si="29"/>
        <v>0.3845531384</v>
      </c>
      <c r="AE174" s="180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2"/>
    </row>
    <row r="175" ht="19.5" customHeight="1">
      <c r="A175" s="276" t="s">
        <v>269</v>
      </c>
      <c r="B175" s="277">
        <v>67.339996</v>
      </c>
      <c r="C175" s="278">
        <v>68.260002</v>
      </c>
      <c r="D175" s="278">
        <v>65.959999</v>
      </c>
      <c r="E175" s="278">
        <v>67.099998</v>
      </c>
      <c r="F175" s="278">
        <v>60.811634</v>
      </c>
      <c r="G175" s="278">
        <v>6.565621E8</v>
      </c>
      <c r="H175" s="283" t="s">
        <v>269</v>
      </c>
      <c r="I175" s="278">
        <v>3.66</v>
      </c>
      <c r="J175" s="278">
        <v>3.754375</v>
      </c>
      <c r="K175" s="278">
        <v>3.504375</v>
      </c>
      <c r="L175" s="278">
        <v>3.625</v>
      </c>
      <c r="M175" s="278">
        <v>3.567357</v>
      </c>
      <c r="N175" s="278">
        <v>7.831952E8</v>
      </c>
      <c r="O175" s="278"/>
      <c r="P175" s="254">
        <f t="shared" si="31"/>
        <v>352657.4204</v>
      </c>
      <c r="Q175" s="254">
        <f t="shared" ref="Q175:Q185" si="133">Q174*K175/K174</f>
        <v>160059.983</v>
      </c>
      <c r="R175" s="254">
        <f t="shared" ref="R175:R185" si="134">R174*(1+$S$5/2/12)</f>
        <v>496549.9301</v>
      </c>
      <c r="S175" s="254">
        <f t="shared" si="34"/>
        <v>-401700.5504</v>
      </c>
      <c r="T175" s="254">
        <f t="shared" si="35"/>
        <v>-190501.822</v>
      </c>
      <c r="U175" s="272">
        <f t="shared" si="21"/>
        <v>0.6665997838</v>
      </c>
      <c r="V175" s="282"/>
      <c r="W175" s="254">
        <f t="shared" si="22"/>
        <v>-592202.3724</v>
      </c>
      <c r="X175" s="257">
        <f t="shared" si="23"/>
        <v>1.433981676</v>
      </c>
      <c r="Y175" s="254">
        <f t="shared" si="24"/>
        <v>723548.1272</v>
      </c>
      <c r="Z175" s="254">
        <f t="shared" si="25"/>
        <v>131345.7548</v>
      </c>
      <c r="AA175" s="259">
        <f t="shared" si="26"/>
        <v>1009267.334</v>
      </c>
      <c r="AB175" s="257">
        <f t="shared" si="27"/>
        <v>1.009267334</v>
      </c>
      <c r="AC175" s="275">
        <f t="shared" si="28"/>
        <v>417064.9611</v>
      </c>
      <c r="AD175" s="257">
        <f t="shared" si="29"/>
        <v>0.3791499646</v>
      </c>
      <c r="AE175" s="180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2"/>
    </row>
    <row r="176" ht="19.5" customHeight="1">
      <c r="A176" s="276" t="s">
        <v>270</v>
      </c>
      <c r="B176" s="277">
        <v>66.870003</v>
      </c>
      <c r="C176" s="278">
        <v>69.059998</v>
      </c>
      <c r="D176" s="278">
        <v>66.540001</v>
      </c>
      <c r="E176" s="278">
        <v>68.970001</v>
      </c>
      <c r="F176" s="278">
        <v>62.506378</v>
      </c>
      <c r="G176" s="278">
        <v>5.579793E8</v>
      </c>
      <c r="H176" s="283" t="s">
        <v>270</v>
      </c>
      <c r="I176" s="278">
        <v>3.600625</v>
      </c>
      <c r="J176" s="278">
        <v>3.843125</v>
      </c>
      <c r="K176" s="278">
        <v>3.565</v>
      </c>
      <c r="L176" s="278">
        <v>3.836875</v>
      </c>
      <c r="M176" s="278">
        <v>3.775863</v>
      </c>
      <c r="N176" s="278">
        <v>6.32136E8</v>
      </c>
      <c r="O176" s="278"/>
      <c r="P176" s="254">
        <f t="shared" si="31"/>
        <v>355758.4212</v>
      </c>
      <c r="Q176" s="254">
        <f t="shared" si="133"/>
        <v>162828.9893</v>
      </c>
      <c r="R176" s="254">
        <f t="shared" si="134"/>
        <v>497584.4092</v>
      </c>
      <c r="S176" s="254">
        <f t="shared" si="34"/>
        <v>-405207.636</v>
      </c>
      <c r="T176" s="254">
        <f t="shared" si="35"/>
        <v>-191295.5796</v>
      </c>
      <c r="U176" s="272">
        <f t="shared" si="21"/>
        <v>0.6705720298</v>
      </c>
      <c r="V176" s="282"/>
      <c r="W176" s="254">
        <f t="shared" si="22"/>
        <v>-596503.2156</v>
      </c>
      <c r="X176" s="257">
        <f t="shared" si="23"/>
        <v>1.430575407</v>
      </c>
      <c r="Y176" s="254">
        <f t="shared" si="24"/>
        <v>726711.9276</v>
      </c>
      <c r="Z176" s="254">
        <f t="shared" si="25"/>
        <v>130208.712</v>
      </c>
      <c r="AA176" s="259">
        <f t="shared" si="26"/>
        <v>1016171.82</v>
      </c>
      <c r="AB176" s="257">
        <f t="shared" si="27"/>
        <v>1.01617182</v>
      </c>
      <c r="AC176" s="275">
        <f t="shared" si="28"/>
        <v>419668.604</v>
      </c>
      <c r="AD176" s="257">
        <f t="shared" si="29"/>
        <v>0.3815169127</v>
      </c>
      <c r="AE176" s="180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2"/>
    </row>
    <row r="177" ht="19.5" customHeight="1">
      <c r="A177" s="276" t="s">
        <v>271</v>
      </c>
      <c r="B177" s="277">
        <v>69.019997</v>
      </c>
      <c r="C177" s="278">
        <v>70.730003</v>
      </c>
      <c r="D177" s="278">
        <v>66.879997</v>
      </c>
      <c r="E177" s="278">
        <v>70.720001</v>
      </c>
      <c r="F177" s="278">
        <v>64.2407</v>
      </c>
      <c r="G177" s="278">
        <v>8.355377E8</v>
      </c>
      <c r="H177" s="283" t="s">
        <v>271</v>
      </c>
      <c r="I177" s="278">
        <v>3.84</v>
      </c>
      <c r="J177" s="278">
        <v>4.019375</v>
      </c>
      <c r="K177" s="278">
        <v>3.59625</v>
      </c>
      <c r="L177" s="278">
        <v>4.015625</v>
      </c>
      <c r="M177" s="278">
        <v>3.960384</v>
      </c>
      <c r="N177" s="278">
        <v>8.536224E8</v>
      </c>
      <c r="O177" s="278"/>
      <c r="P177" s="254">
        <f t="shared" si="31"/>
        <v>357576.2216</v>
      </c>
      <c r="Q177" s="254">
        <f t="shared" si="133"/>
        <v>164256.3121</v>
      </c>
      <c r="R177" s="254">
        <f t="shared" si="134"/>
        <v>498621.0434</v>
      </c>
      <c r="S177" s="254">
        <f t="shared" si="34"/>
        <v>-408729.3345</v>
      </c>
      <c r="T177" s="254">
        <f t="shared" si="35"/>
        <v>-192092.6445</v>
      </c>
      <c r="U177" s="272">
        <f t="shared" si="21"/>
        <v>0.6723371462</v>
      </c>
      <c r="V177" s="282"/>
      <c r="W177" s="254">
        <f t="shared" si="22"/>
        <v>-600821.979</v>
      </c>
      <c r="X177" s="257">
        <f t="shared" si="23"/>
        <v>1.425043182</v>
      </c>
      <c r="Y177" s="254">
        <f t="shared" si="24"/>
        <v>728979.5567</v>
      </c>
      <c r="Z177" s="254">
        <f t="shared" si="25"/>
        <v>128157.5777</v>
      </c>
      <c r="AA177" s="259">
        <f t="shared" si="26"/>
        <v>1020453.577</v>
      </c>
      <c r="AB177" s="257">
        <f t="shared" si="27"/>
        <v>1.020453577</v>
      </c>
      <c r="AC177" s="275">
        <f t="shared" si="28"/>
        <v>419631.598</v>
      </c>
      <c r="AD177" s="257">
        <f t="shared" si="29"/>
        <v>0.3814832709</v>
      </c>
      <c r="AE177" s="180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2"/>
    </row>
    <row r="178" ht="19.5" customHeight="1">
      <c r="A178" s="276" t="s">
        <v>272</v>
      </c>
      <c r="B178" s="277">
        <v>70.739998</v>
      </c>
      <c r="C178" s="278">
        <v>74.949997</v>
      </c>
      <c r="D178" s="278">
        <v>70.25</v>
      </c>
      <c r="E178" s="278">
        <v>73.25</v>
      </c>
      <c r="F178" s="278">
        <v>66.538933</v>
      </c>
      <c r="G178" s="278">
        <v>6.804142E8</v>
      </c>
      <c r="H178" s="283" t="s">
        <v>272</v>
      </c>
      <c r="I178" s="278">
        <v>4.019375</v>
      </c>
      <c r="J178" s="278">
        <v>4.5075</v>
      </c>
      <c r="K178" s="278">
        <v>3.965</v>
      </c>
      <c r="L178" s="278">
        <v>4.30125</v>
      </c>
      <c r="M178" s="278">
        <v>4.242079</v>
      </c>
      <c r="N178" s="278">
        <v>7.738592E8</v>
      </c>
      <c r="O178" s="278"/>
      <c r="P178" s="254">
        <f t="shared" si="31"/>
        <v>375594.0594</v>
      </c>
      <c r="Q178" s="254">
        <f t="shared" si="133"/>
        <v>181098.7216</v>
      </c>
      <c r="R178" s="254">
        <f t="shared" si="134"/>
        <v>499659.8372</v>
      </c>
      <c r="S178" s="254">
        <f t="shared" si="34"/>
        <v>-412265.7067</v>
      </c>
      <c r="T178" s="254">
        <f t="shared" si="35"/>
        <v>-192893.0306</v>
      </c>
      <c r="U178" s="272">
        <f t="shared" si="21"/>
        <v>0.6984329758</v>
      </c>
      <c r="V178" s="282"/>
      <c r="W178" s="254">
        <f t="shared" si="22"/>
        <v>-605158.7373</v>
      </c>
      <c r="X178" s="257">
        <f t="shared" si="23"/>
        <v>1.446321176</v>
      </c>
      <c r="Y178" s="254">
        <f t="shared" si="24"/>
        <v>742589.2853</v>
      </c>
      <c r="Z178" s="254">
        <f t="shared" si="25"/>
        <v>137430.548</v>
      </c>
      <c r="AA178" s="259">
        <f t="shared" si="26"/>
        <v>1056352.618</v>
      </c>
      <c r="AB178" s="257">
        <f t="shared" si="27"/>
        <v>1.056352618</v>
      </c>
      <c r="AC178" s="275">
        <f t="shared" si="28"/>
        <v>451193.8809</v>
      </c>
      <c r="AD178" s="257">
        <f t="shared" si="29"/>
        <v>0.4101762554</v>
      </c>
      <c r="AE178" s="180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2"/>
    </row>
    <row r="179" ht="19.5" customHeight="1">
      <c r="A179" s="276" t="s">
        <v>273</v>
      </c>
      <c r="B179" s="277">
        <v>73.260002</v>
      </c>
      <c r="C179" s="278">
        <v>73.82</v>
      </c>
      <c r="D179" s="278">
        <v>69.150002</v>
      </c>
      <c r="E179" s="278">
        <v>71.269997</v>
      </c>
      <c r="F179" s="278">
        <v>64.740334</v>
      </c>
      <c r="G179" s="278">
        <v>7.485616E8</v>
      </c>
      <c r="H179" s="283" t="s">
        <v>273</v>
      </c>
      <c r="I179" s="278">
        <v>4.30875</v>
      </c>
      <c r="J179" s="278">
        <v>4.37</v>
      </c>
      <c r="K179" s="278">
        <v>3.84875</v>
      </c>
      <c r="L179" s="278">
        <v>4.07875</v>
      </c>
      <c r="M179" s="278">
        <v>4.022641</v>
      </c>
      <c r="N179" s="278">
        <v>8.854848E8</v>
      </c>
      <c r="O179" s="278"/>
      <c r="P179" s="254">
        <f t="shared" si="31"/>
        <v>369712.882</v>
      </c>
      <c r="Q179" s="254">
        <f t="shared" si="133"/>
        <v>175789.0806</v>
      </c>
      <c r="R179" s="254">
        <f t="shared" si="134"/>
        <v>500700.7952</v>
      </c>
      <c r="S179" s="254">
        <f t="shared" si="34"/>
        <v>-415816.8138</v>
      </c>
      <c r="T179" s="254">
        <f t="shared" si="35"/>
        <v>-193696.7515</v>
      </c>
      <c r="U179" s="272">
        <f t="shared" si="21"/>
        <v>0.6894371458</v>
      </c>
      <c r="V179" s="282"/>
      <c r="W179" s="254">
        <f t="shared" si="22"/>
        <v>-609513.5654</v>
      </c>
      <c r="X179" s="257">
        <f t="shared" si="23"/>
        <v>1.42804644</v>
      </c>
      <c r="Y179" s="254">
        <f t="shared" si="24"/>
        <v>739471.7808</v>
      </c>
      <c r="Z179" s="254">
        <f t="shared" si="25"/>
        <v>129958.2154</v>
      </c>
      <c r="AA179" s="259">
        <f t="shared" si="26"/>
        <v>1046202.758</v>
      </c>
      <c r="AB179" s="257">
        <f t="shared" si="27"/>
        <v>1.046202758</v>
      </c>
      <c r="AC179" s="275">
        <f t="shared" si="28"/>
        <v>436689.1925</v>
      </c>
      <c r="AD179" s="257">
        <f t="shared" si="29"/>
        <v>0.396990175</v>
      </c>
      <c r="AE179" s="180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2"/>
    </row>
    <row r="180" ht="19.5" customHeight="1">
      <c r="A180" s="276" t="s">
        <v>274</v>
      </c>
      <c r="B180" s="277">
        <v>71.75</v>
      </c>
      <c r="C180" s="278">
        <v>76.209999</v>
      </c>
      <c r="D180" s="278">
        <v>71.349998</v>
      </c>
      <c r="E180" s="278">
        <v>75.769997</v>
      </c>
      <c r="F180" s="278">
        <v>69.045784</v>
      </c>
      <c r="G180" s="278">
        <v>5.816957E8</v>
      </c>
      <c r="H180" s="283" t="s">
        <v>274</v>
      </c>
      <c r="I180" s="278">
        <v>4.141875</v>
      </c>
      <c r="J180" s="278">
        <v>4.66375</v>
      </c>
      <c r="K180" s="278">
        <v>4.09625</v>
      </c>
      <c r="L180" s="278">
        <v>4.61125</v>
      </c>
      <c r="M180" s="278">
        <v>4.547815</v>
      </c>
      <c r="N180" s="278">
        <v>5.136864E8</v>
      </c>
      <c r="O180" s="278"/>
      <c r="P180" s="254">
        <f t="shared" si="31"/>
        <v>381475.2368</v>
      </c>
      <c r="Q180" s="254">
        <f t="shared" si="133"/>
        <v>187093.4775</v>
      </c>
      <c r="R180" s="254">
        <f t="shared" si="134"/>
        <v>501743.9218</v>
      </c>
      <c r="S180" s="254">
        <f t="shared" si="34"/>
        <v>-419382.7172</v>
      </c>
      <c r="T180" s="254">
        <f t="shared" si="35"/>
        <v>-194503.8213</v>
      </c>
      <c r="U180" s="272">
        <f t="shared" si="21"/>
        <v>0.7060200602</v>
      </c>
      <c r="V180" s="282"/>
      <c r="W180" s="254">
        <f t="shared" si="22"/>
        <v>-613886.5385</v>
      </c>
      <c r="X180" s="257">
        <f t="shared" si="23"/>
        <v>1.43873355</v>
      </c>
      <c r="Y180" s="254">
        <f t="shared" si="24"/>
        <v>748706.8308</v>
      </c>
      <c r="Z180" s="254">
        <f t="shared" si="25"/>
        <v>134820.2922</v>
      </c>
      <c r="AA180" s="259">
        <f t="shared" si="26"/>
        <v>1070312.636</v>
      </c>
      <c r="AB180" s="257">
        <f t="shared" si="27"/>
        <v>1.070312636</v>
      </c>
      <c r="AC180" s="275">
        <f t="shared" si="28"/>
        <v>456426.0976</v>
      </c>
      <c r="AD180" s="257">
        <f t="shared" si="29"/>
        <v>0.414932816</v>
      </c>
      <c r="AE180" s="180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2"/>
    </row>
    <row r="181" ht="19.5" customHeight="1">
      <c r="A181" s="276" t="s">
        <v>275</v>
      </c>
      <c r="B181" s="277">
        <v>76.290001</v>
      </c>
      <c r="C181" s="278">
        <v>77.279999</v>
      </c>
      <c r="D181" s="278">
        <v>74.959999</v>
      </c>
      <c r="E181" s="278">
        <v>75.470001</v>
      </c>
      <c r="F181" s="278">
        <v>68.772423</v>
      </c>
      <c r="G181" s="278">
        <v>5.292455E8</v>
      </c>
      <c r="H181" s="283" t="s">
        <v>275</v>
      </c>
      <c r="I181" s="278">
        <v>4.674375</v>
      </c>
      <c r="J181" s="278">
        <v>4.793125</v>
      </c>
      <c r="K181" s="278">
        <v>4.505</v>
      </c>
      <c r="L181" s="278">
        <v>4.563125</v>
      </c>
      <c r="M181" s="278">
        <v>4.500352</v>
      </c>
      <c r="N181" s="278">
        <v>6.56376E8</v>
      </c>
      <c r="O181" s="278"/>
      <c r="P181" s="254">
        <f t="shared" si="31"/>
        <v>400776.2323</v>
      </c>
      <c r="Q181" s="254">
        <f t="shared" si="133"/>
        <v>205762.8602</v>
      </c>
      <c r="R181" s="254">
        <f t="shared" si="134"/>
        <v>502789.2217</v>
      </c>
      <c r="S181" s="254">
        <f t="shared" si="34"/>
        <v>-422963.4785</v>
      </c>
      <c r="T181" s="254">
        <f t="shared" si="35"/>
        <v>-195314.2539</v>
      </c>
      <c r="U181" s="272">
        <f t="shared" si="21"/>
        <v>0.7322466598</v>
      </c>
      <c r="V181" s="282"/>
      <c r="W181" s="254">
        <f t="shared" si="22"/>
        <v>-618277.7324</v>
      </c>
      <c r="X181" s="257">
        <f t="shared" si="23"/>
        <v>1.461423251</v>
      </c>
      <c r="Y181" s="254">
        <f t="shared" si="24"/>
        <v>763221.0154</v>
      </c>
      <c r="Z181" s="254">
        <f t="shared" si="25"/>
        <v>144943.283</v>
      </c>
      <c r="AA181" s="259">
        <f t="shared" si="26"/>
        <v>1109328.314</v>
      </c>
      <c r="AB181" s="257">
        <f t="shared" si="27"/>
        <v>1.109328314</v>
      </c>
      <c r="AC181" s="275">
        <f t="shared" si="28"/>
        <v>491050.5817</v>
      </c>
      <c r="AD181" s="257">
        <f t="shared" si="29"/>
        <v>0.4464096198</v>
      </c>
      <c r="AE181" s="180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2"/>
    </row>
    <row r="182" ht="19.5" customHeight="1">
      <c r="A182" s="276" t="s">
        <v>276</v>
      </c>
      <c r="B182" s="277">
        <v>76.089996</v>
      </c>
      <c r="C182" s="278">
        <v>79.690002</v>
      </c>
      <c r="D182" s="278">
        <v>75.540001</v>
      </c>
      <c r="E182" s="278">
        <v>78.879997</v>
      </c>
      <c r="F182" s="278">
        <v>71.879791</v>
      </c>
      <c r="G182" s="278">
        <v>5.039888E8</v>
      </c>
      <c r="H182" s="283" t="s">
        <v>276</v>
      </c>
      <c r="I182" s="278">
        <v>4.640625</v>
      </c>
      <c r="J182" s="278">
        <v>5.09375</v>
      </c>
      <c r="K182" s="278">
        <v>4.575</v>
      </c>
      <c r="L182" s="278">
        <v>4.999375</v>
      </c>
      <c r="M182" s="278">
        <v>4.9306</v>
      </c>
      <c r="N182" s="278">
        <v>5.019808E8</v>
      </c>
      <c r="O182" s="278"/>
      <c r="P182" s="254">
        <f t="shared" si="31"/>
        <v>403877.2331</v>
      </c>
      <c r="Q182" s="254">
        <f t="shared" si="133"/>
        <v>208960.0634</v>
      </c>
      <c r="R182" s="254">
        <f t="shared" si="134"/>
        <v>503836.6992</v>
      </c>
      <c r="S182" s="254">
        <f t="shared" si="34"/>
        <v>-426559.1597</v>
      </c>
      <c r="T182" s="254">
        <f t="shared" si="35"/>
        <v>-196128.0633</v>
      </c>
      <c r="U182" s="272">
        <f t="shared" si="21"/>
        <v>0.735933104</v>
      </c>
      <c r="V182" s="282"/>
      <c r="W182" s="254">
        <f t="shared" si="22"/>
        <v>-622687.223</v>
      </c>
      <c r="X182" s="257">
        <f t="shared" si="23"/>
        <v>1.457736563</v>
      </c>
      <c r="Y182" s="254">
        <f t="shared" si="24"/>
        <v>766397.2944</v>
      </c>
      <c r="Z182" s="254">
        <f t="shared" si="25"/>
        <v>143710.0714</v>
      </c>
      <c r="AA182" s="259">
        <f t="shared" si="26"/>
        <v>1116673.996</v>
      </c>
      <c r="AB182" s="257">
        <f t="shared" si="27"/>
        <v>1.116673996</v>
      </c>
      <c r="AC182" s="275">
        <f t="shared" si="28"/>
        <v>493986.7727</v>
      </c>
      <c r="AD182" s="257">
        <f t="shared" si="29"/>
        <v>0.4490788842</v>
      </c>
      <c r="AE182" s="180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2"/>
    </row>
    <row r="183" ht="19.5" customHeight="1">
      <c r="A183" s="276" t="s">
        <v>277</v>
      </c>
      <c r="B183" s="277">
        <v>78.889999</v>
      </c>
      <c r="C183" s="278">
        <v>83.489998</v>
      </c>
      <c r="D183" s="278">
        <v>76.349998</v>
      </c>
      <c r="E183" s="278">
        <v>82.790001</v>
      </c>
      <c r="F183" s="278">
        <v>75.669327</v>
      </c>
      <c r="G183" s="278">
        <v>8.173537E8</v>
      </c>
      <c r="H183" s="283" t="s">
        <v>277</v>
      </c>
      <c r="I183" s="278">
        <v>5.01</v>
      </c>
      <c r="J183" s="278">
        <v>5.595</v>
      </c>
      <c r="K183" s="278">
        <v>4.68875</v>
      </c>
      <c r="L183" s="278">
        <v>5.5025</v>
      </c>
      <c r="M183" s="278">
        <v>5.426805</v>
      </c>
      <c r="N183" s="278">
        <v>9.615136E8</v>
      </c>
      <c r="O183" s="278"/>
      <c r="P183" s="254">
        <f t="shared" si="31"/>
        <v>408207.9101</v>
      </c>
      <c r="Q183" s="254">
        <f t="shared" si="133"/>
        <v>214155.5185</v>
      </c>
      <c r="R183" s="254">
        <f t="shared" si="134"/>
        <v>504886.359</v>
      </c>
      <c r="S183" s="254">
        <f t="shared" si="34"/>
        <v>-430169.8229</v>
      </c>
      <c r="T183" s="254">
        <f t="shared" si="35"/>
        <v>-196945.2636</v>
      </c>
      <c r="U183" s="272">
        <f t="shared" si="21"/>
        <v>0.7420883608</v>
      </c>
      <c r="V183" s="282"/>
      <c r="W183" s="254">
        <f t="shared" si="22"/>
        <v>-627115.0864</v>
      </c>
      <c r="X183" s="257">
        <f t="shared" si="23"/>
        <v>1.456023446</v>
      </c>
      <c r="Y183" s="254">
        <f t="shared" si="24"/>
        <v>770436.4417</v>
      </c>
      <c r="Z183" s="254">
        <f t="shared" si="25"/>
        <v>143321.3553</v>
      </c>
      <c r="AA183" s="259">
        <f t="shared" si="26"/>
        <v>1127249.788</v>
      </c>
      <c r="AB183" s="257">
        <f t="shared" si="27"/>
        <v>1.127249788</v>
      </c>
      <c r="AC183" s="275">
        <f t="shared" si="28"/>
        <v>500134.7012</v>
      </c>
      <c r="AD183" s="257">
        <f t="shared" si="29"/>
        <v>0.4546679102</v>
      </c>
      <c r="AE183" s="180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2"/>
    </row>
    <row r="184" ht="19.5" customHeight="1">
      <c r="A184" s="276" t="s">
        <v>278</v>
      </c>
      <c r="B184" s="277">
        <v>83.07</v>
      </c>
      <c r="C184" s="278">
        <v>85.839996</v>
      </c>
      <c r="D184" s="278">
        <v>81.370003</v>
      </c>
      <c r="E184" s="278">
        <v>85.730003</v>
      </c>
      <c r="F184" s="278">
        <v>78.356483</v>
      </c>
      <c r="G184" s="278">
        <v>5.423394E8</v>
      </c>
      <c r="H184" s="283" t="s">
        <v>278</v>
      </c>
      <c r="I184" s="278">
        <v>5.535</v>
      </c>
      <c r="J184" s="278">
        <v>5.905625</v>
      </c>
      <c r="K184" s="278">
        <v>5.31375</v>
      </c>
      <c r="L184" s="278">
        <v>5.8825</v>
      </c>
      <c r="M184" s="278">
        <v>5.801578</v>
      </c>
      <c r="N184" s="278">
        <v>9.258976E8</v>
      </c>
      <c r="O184" s="278"/>
      <c r="P184" s="254">
        <f t="shared" si="31"/>
        <v>435047.5408</v>
      </c>
      <c r="Q184" s="254">
        <f t="shared" si="133"/>
        <v>242701.9752</v>
      </c>
      <c r="R184" s="254">
        <f t="shared" si="134"/>
        <v>505938.2056</v>
      </c>
      <c r="S184" s="254">
        <f t="shared" si="34"/>
        <v>-433795.5305</v>
      </c>
      <c r="T184" s="254">
        <f t="shared" si="35"/>
        <v>-197765.8688</v>
      </c>
      <c r="U184" s="272">
        <f t="shared" si="21"/>
        <v>0.7776134486</v>
      </c>
      <c r="V184" s="282"/>
      <c r="W184" s="254">
        <f t="shared" si="22"/>
        <v>-631561.3993</v>
      </c>
      <c r="X184" s="257">
        <f t="shared" si="23"/>
        <v>1.489935495</v>
      </c>
      <c r="Y184" s="254">
        <f t="shared" si="24"/>
        <v>790233.9559</v>
      </c>
      <c r="Z184" s="254">
        <f t="shared" si="25"/>
        <v>158672.5566</v>
      </c>
      <c r="AA184" s="259">
        <f t="shared" si="26"/>
        <v>1183687.722</v>
      </c>
      <c r="AB184" s="257">
        <f t="shared" si="27"/>
        <v>1.183687722</v>
      </c>
      <c r="AC184" s="275">
        <f t="shared" si="28"/>
        <v>552126.3223</v>
      </c>
      <c r="AD184" s="257">
        <f t="shared" si="29"/>
        <v>0.5019330203</v>
      </c>
      <c r="AE184" s="180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2"/>
    </row>
    <row r="185" ht="19.5" customHeight="1">
      <c r="A185" s="279" t="s">
        <v>279</v>
      </c>
      <c r="B185" s="280">
        <v>85.830002</v>
      </c>
      <c r="C185" s="281">
        <v>87.959999</v>
      </c>
      <c r="D185" s="281">
        <v>84.050003</v>
      </c>
      <c r="E185" s="281">
        <v>87.959999</v>
      </c>
      <c r="F185" s="281">
        <v>80.394691</v>
      </c>
      <c r="G185" s="281">
        <v>6.516492E8</v>
      </c>
      <c r="H185" s="284" t="s">
        <v>279</v>
      </c>
      <c r="I185" s="281">
        <v>5.90375</v>
      </c>
      <c r="J185" s="281">
        <v>6.225</v>
      </c>
      <c r="K185" s="281">
        <v>5.65125</v>
      </c>
      <c r="L185" s="281">
        <v>6.225</v>
      </c>
      <c r="M185" s="281">
        <v>6.139365</v>
      </c>
      <c r="N185" s="281">
        <v>8.507456E8</v>
      </c>
      <c r="O185" s="281"/>
      <c r="P185" s="254">
        <f t="shared" si="31"/>
        <v>449376.2537</v>
      </c>
      <c r="Q185" s="254">
        <f t="shared" si="133"/>
        <v>258117.0619</v>
      </c>
      <c r="R185" s="254">
        <f t="shared" si="134"/>
        <v>506992.2435</v>
      </c>
      <c r="S185" s="254">
        <f t="shared" si="34"/>
        <v>-437436.3452</v>
      </c>
      <c r="T185" s="254">
        <f t="shared" si="35"/>
        <v>-198589.8933</v>
      </c>
      <c r="U185" s="272">
        <f t="shared" si="21"/>
        <v>0.7950776938</v>
      </c>
      <c r="V185" s="257">
        <f>(E185-B174)/B174</f>
        <v>0.3181476854</v>
      </c>
      <c r="W185" s="254">
        <f t="shared" si="22"/>
        <v>-636026.2385</v>
      </c>
      <c r="X185" s="257">
        <f t="shared" si="23"/>
        <v>1.503662018</v>
      </c>
      <c r="Y185" s="254">
        <f t="shared" si="24"/>
        <v>801275.9313</v>
      </c>
      <c r="Z185" s="254">
        <f t="shared" si="25"/>
        <v>165249.6929</v>
      </c>
      <c r="AA185" s="259">
        <f t="shared" si="26"/>
        <v>1214485.559</v>
      </c>
      <c r="AB185" s="257">
        <f t="shared" si="27"/>
        <v>1.214485559</v>
      </c>
      <c r="AC185" s="275">
        <f t="shared" si="28"/>
        <v>578459.3206</v>
      </c>
      <c r="AD185" s="257">
        <f t="shared" si="29"/>
        <v>0.5258721097</v>
      </c>
      <c r="AE185" s="180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2"/>
    </row>
    <row r="186" ht="19.5" customHeight="1">
      <c r="A186" s="276" t="s">
        <v>280</v>
      </c>
      <c r="B186" s="277">
        <v>87.550003</v>
      </c>
      <c r="C186" s="278">
        <v>89.0</v>
      </c>
      <c r="D186" s="278">
        <v>84.760002</v>
      </c>
      <c r="E186" s="278">
        <v>86.269997</v>
      </c>
      <c r="F186" s="278">
        <v>79.100487</v>
      </c>
      <c r="G186" s="278">
        <v>8.317327E8</v>
      </c>
      <c r="H186" s="283" t="s">
        <v>280</v>
      </c>
      <c r="I186" s="278">
        <v>6.17</v>
      </c>
      <c r="J186" s="278">
        <v>6.363125</v>
      </c>
      <c r="K186" s="278">
        <v>5.766875</v>
      </c>
      <c r="L186" s="278">
        <v>5.97125</v>
      </c>
      <c r="M186" s="278">
        <v>5.889106</v>
      </c>
      <c r="N186" s="278">
        <v>1.1935552E9</v>
      </c>
      <c r="O186" s="278"/>
      <c r="P186" s="254">
        <f t="shared" si="31"/>
        <v>453172.2879</v>
      </c>
      <c r="Q186" s="254">
        <f>(Q174+(Q185-Q174)*(1-$Q$3))*K186/K185</f>
        <v>233859.8097</v>
      </c>
      <c r="R186" s="254">
        <f>R185*(1+($S$5/2/12))+(Q185-Q174)*($Q$3)</f>
        <v>536994.5845</v>
      </c>
      <c r="S186" s="254">
        <f t="shared" si="34"/>
        <v>-441092.3299</v>
      </c>
      <c r="T186" s="254">
        <f t="shared" si="35"/>
        <v>-199417.3512</v>
      </c>
      <c r="U186" s="272">
        <f t="shared" si="21"/>
        <v>0.7523462689</v>
      </c>
      <c r="V186" s="282"/>
      <c r="W186" s="254">
        <f t="shared" si="22"/>
        <v>-640509.6811</v>
      </c>
      <c r="X186" s="257">
        <f t="shared" si="23"/>
        <v>1.545904616</v>
      </c>
      <c r="Y186" s="254">
        <f t="shared" si="24"/>
        <v>832735.4027</v>
      </c>
      <c r="Z186" s="254">
        <f t="shared" si="25"/>
        <v>192225.7216</v>
      </c>
      <c r="AA186" s="259">
        <f t="shared" si="26"/>
        <v>1224026.682</v>
      </c>
      <c r="AB186" s="257">
        <f t="shared" si="27"/>
        <v>1.224026682</v>
      </c>
      <c r="AC186" s="275">
        <f t="shared" si="28"/>
        <v>583517.001</v>
      </c>
      <c r="AD186" s="257">
        <f t="shared" si="29"/>
        <v>0.5304700009</v>
      </c>
      <c r="AE186" s="180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2"/>
    </row>
    <row r="187" ht="19.5" customHeight="1">
      <c r="A187" s="276" t="s">
        <v>281</v>
      </c>
      <c r="B187" s="277">
        <v>86.110001</v>
      </c>
      <c r="C187" s="278">
        <v>90.959999</v>
      </c>
      <c r="D187" s="278">
        <v>83.739998</v>
      </c>
      <c r="E187" s="278">
        <v>90.339996</v>
      </c>
      <c r="F187" s="278">
        <v>82.832245</v>
      </c>
      <c r="G187" s="278">
        <v>7.135587E8</v>
      </c>
      <c r="H187" s="283" t="s">
        <v>281</v>
      </c>
      <c r="I187" s="278">
        <v>5.953125</v>
      </c>
      <c r="J187" s="278">
        <v>6.67625</v>
      </c>
      <c r="K187" s="278">
        <v>5.620625</v>
      </c>
      <c r="L187" s="278">
        <v>6.58375</v>
      </c>
      <c r="M187" s="278">
        <v>6.493181</v>
      </c>
      <c r="N187" s="278">
        <v>9.816912E8</v>
      </c>
      <c r="O187" s="278"/>
      <c r="P187" s="254">
        <f t="shared" si="31"/>
        <v>447718.8012</v>
      </c>
      <c r="Q187" s="254">
        <f t="shared" ref="Q187:Q197" si="135">Q186*K187/K186</f>
        <v>227929.0418</v>
      </c>
      <c r="R187" s="254">
        <f t="shared" ref="R187:R197" si="136">R186*(1+$S$5/2/12)</f>
        <v>538113.3232</v>
      </c>
      <c r="S187" s="254">
        <f t="shared" si="34"/>
        <v>-444763.548</v>
      </c>
      <c r="T187" s="254">
        <f t="shared" si="35"/>
        <v>-200248.2568</v>
      </c>
      <c r="U187" s="272">
        <f t="shared" si="21"/>
        <v>0.7444437258</v>
      </c>
      <c r="V187" s="282"/>
      <c r="W187" s="254">
        <f t="shared" si="22"/>
        <v>-645011.8048</v>
      </c>
      <c r="X187" s="257">
        <f t="shared" si="23"/>
        <v>1.528393926</v>
      </c>
      <c r="Y187" s="254">
        <f t="shared" si="24"/>
        <v>829991.9511</v>
      </c>
      <c r="Z187" s="254">
        <f t="shared" si="25"/>
        <v>184980.1463</v>
      </c>
      <c r="AA187" s="259">
        <f t="shared" si="26"/>
        <v>1213761.166</v>
      </c>
      <c r="AB187" s="257">
        <f t="shared" si="27"/>
        <v>1.213761166</v>
      </c>
      <c r="AC187" s="275">
        <f t="shared" si="28"/>
        <v>568749.3614</v>
      </c>
      <c r="AD187" s="257">
        <f t="shared" si="29"/>
        <v>0.517044874</v>
      </c>
      <c r="AE187" s="180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2"/>
    </row>
    <row r="188" ht="19.5" customHeight="1">
      <c r="A188" s="276" t="s">
        <v>282</v>
      </c>
      <c r="B188" s="277">
        <v>89.489998</v>
      </c>
      <c r="C188" s="278">
        <v>91.360001</v>
      </c>
      <c r="D188" s="278">
        <v>86.400002</v>
      </c>
      <c r="E188" s="278">
        <v>87.669998</v>
      </c>
      <c r="F188" s="278">
        <v>80.717819</v>
      </c>
      <c r="G188" s="278">
        <v>8.093454E8</v>
      </c>
      <c r="H188" s="283" t="s">
        <v>282</v>
      </c>
      <c r="I188" s="278">
        <v>6.45875</v>
      </c>
      <c r="J188" s="278">
        <v>6.731875</v>
      </c>
      <c r="K188" s="278">
        <v>6.040625</v>
      </c>
      <c r="L188" s="278">
        <v>6.215625</v>
      </c>
      <c r="M188" s="278">
        <v>6.130119</v>
      </c>
      <c r="N188" s="278">
        <v>1.3196624E9</v>
      </c>
      <c r="O188" s="278"/>
      <c r="P188" s="254">
        <f t="shared" si="31"/>
        <v>461940.6048</v>
      </c>
      <c r="Q188" s="254">
        <f t="shared" si="135"/>
        <v>244960.9907</v>
      </c>
      <c r="R188" s="254">
        <f t="shared" si="136"/>
        <v>539234.3926</v>
      </c>
      <c r="S188" s="254">
        <f t="shared" si="34"/>
        <v>-448450.0628</v>
      </c>
      <c r="T188" s="254">
        <f t="shared" si="35"/>
        <v>-201082.6245</v>
      </c>
      <c r="U188" s="272">
        <f t="shared" si="21"/>
        <v>0.7638512933</v>
      </c>
      <c r="V188" s="282"/>
      <c r="W188" s="254">
        <f t="shared" si="22"/>
        <v>-649532.6873</v>
      </c>
      <c r="X188" s="257">
        <f t="shared" si="23"/>
        <v>1.541377389</v>
      </c>
      <c r="Y188" s="254">
        <f t="shared" si="24"/>
        <v>841023.4403</v>
      </c>
      <c r="Z188" s="254">
        <f t="shared" si="25"/>
        <v>191490.753</v>
      </c>
      <c r="AA188" s="259">
        <f t="shared" si="26"/>
        <v>1246135.988</v>
      </c>
      <c r="AB188" s="257">
        <f t="shared" si="27"/>
        <v>1.246135988</v>
      </c>
      <c r="AC188" s="275">
        <f t="shared" si="28"/>
        <v>596603.3008</v>
      </c>
      <c r="AD188" s="257">
        <f t="shared" si="29"/>
        <v>0.5423666371</v>
      </c>
      <c r="AE188" s="180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2"/>
    </row>
    <row r="189" ht="19.5" customHeight="1">
      <c r="A189" s="276" t="s">
        <v>283</v>
      </c>
      <c r="B189" s="277">
        <v>88.099998</v>
      </c>
      <c r="C189" s="278">
        <v>89.68</v>
      </c>
      <c r="D189" s="278">
        <v>83.279999</v>
      </c>
      <c r="E189" s="278">
        <v>87.389999</v>
      </c>
      <c r="F189" s="278">
        <v>80.64402</v>
      </c>
      <c r="G189" s="278">
        <v>1.1413982E9</v>
      </c>
      <c r="H189" s="283" t="s">
        <v>283</v>
      </c>
      <c r="I189" s="278">
        <v>6.275</v>
      </c>
      <c r="J189" s="278">
        <v>6.50125</v>
      </c>
      <c r="K189" s="278">
        <v>5.5875</v>
      </c>
      <c r="L189" s="278">
        <v>6.148125</v>
      </c>
      <c r="M189" s="278">
        <v>6.063548</v>
      </c>
      <c r="N189" s="278">
        <v>1.2642224E9</v>
      </c>
      <c r="O189" s="278"/>
      <c r="P189" s="254">
        <f t="shared" si="31"/>
        <v>445259.4006</v>
      </c>
      <c r="Q189" s="254">
        <f t="shared" si="135"/>
        <v>226585.7482</v>
      </c>
      <c r="R189" s="254">
        <f t="shared" si="136"/>
        <v>540357.7976</v>
      </c>
      <c r="S189" s="254">
        <f t="shared" si="34"/>
        <v>-452151.938</v>
      </c>
      <c r="T189" s="254">
        <f t="shared" si="35"/>
        <v>-201920.4688</v>
      </c>
      <c r="U189" s="272">
        <f t="shared" si="21"/>
        <v>0.7411555133</v>
      </c>
      <c r="V189" s="282"/>
      <c r="W189" s="254">
        <f t="shared" si="22"/>
        <v>-654072.4068</v>
      </c>
      <c r="X189" s="257">
        <f t="shared" si="23"/>
        <v>1.506893102</v>
      </c>
      <c r="Y189" s="254">
        <f t="shared" si="24"/>
        <v>830425.0661</v>
      </c>
      <c r="Z189" s="254">
        <f t="shared" si="25"/>
        <v>176352.6593</v>
      </c>
      <c r="AA189" s="259">
        <f t="shared" si="26"/>
        <v>1212202.946</v>
      </c>
      <c r="AB189" s="257">
        <f t="shared" si="27"/>
        <v>1.212202946</v>
      </c>
      <c r="AC189" s="275">
        <f t="shared" si="28"/>
        <v>558130.5396</v>
      </c>
      <c r="AD189" s="257">
        <f t="shared" si="29"/>
        <v>0.5073913997</v>
      </c>
      <c r="AE189" s="180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2"/>
    </row>
    <row r="190" ht="19.5" customHeight="1">
      <c r="A190" s="276" t="s">
        <v>284</v>
      </c>
      <c r="B190" s="277">
        <v>87.529999</v>
      </c>
      <c r="C190" s="278">
        <v>91.449997</v>
      </c>
      <c r="D190" s="278">
        <v>85.529999</v>
      </c>
      <c r="E190" s="278">
        <v>91.309998</v>
      </c>
      <c r="F190" s="278">
        <v>84.261452</v>
      </c>
      <c r="G190" s="278">
        <v>7.891937E8</v>
      </c>
      <c r="H190" s="283" t="s">
        <v>284</v>
      </c>
      <c r="I190" s="278">
        <v>6.163125</v>
      </c>
      <c r="J190" s="278">
        <v>6.72125</v>
      </c>
      <c r="K190" s="278">
        <v>5.8875</v>
      </c>
      <c r="L190" s="278">
        <v>6.700625</v>
      </c>
      <c r="M190" s="278">
        <v>6.608448</v>
      </c>
      <c r="N190" s="278">
        <v>6.280752E8</v>
      </c>
      <c r="O190" s="278"/>
      <c r="P190" s="254">
        <f t="shared" si="31"/>
        <v>457289.1036</v>
      </c>
      <c r="Q190" s="254">
        <f t="shared" si="135"/>
        <v>238751.426</v>
      </c>
      <c r="R190" s="254">
        <f t="shared" si="136"/>
        <v>541483.543</v>
      </c>
      <c r="S190" s="254">
        <f t="shared" si="34"/>
        <v>-455869.2378</v>
      </c>
      <c r="T190" s="254">
        <f t="shared" si="35"/>
        <v>-202761.8041</v>
      </c>
      <c r="U190" s="272">
        <f t="shared" si="21"/>
        <v>0.7553727449</v>
      </c>
      <c r="V190" s="282"/>
      <c r="W190" s="254">
        <f t="shared" si="22"/>
        <v>-658631.0419</v>
      </c>
      <c r="X190" s="257">
        <f t="shared" si="23"/>
        <v>1.516437251</v>
      </c>
      <c r="Y190" s="254">
        <f t="shared" si="24"/>
        <v>839926.5738</v>
      </c>
      <c r="Z190" s="254">
        <f t="shared" si="25"/>
        <v>181295.532</v>
      </c>
      <c r="AA190" s="259">
        <f t="shared" si="26"/>
        <v>1237524.073</v>
      </c>
      <c r="AB190" s="257">
        <f t="shared" si="27"/>
        <v>1.237524073</v>
      </c>
      <c r="AC190" s="275">
        <f t="shared" si="28"/>
        <v>578893.0307</v>
      </c>
      <c r="AD190" s="257">
        <f t="shared" si="29"/>
        <v>0.5262663916</v>
      </c>
      <c r="AE190" s="180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2"/>
    </row>
    <row r="191" ht="19.5" customHeight="1">
      <c r="A191" s="276" t="s">
        <v>285</v>
      </c>
      <c r="B191" s="277">
        <v>91.419998</v>
      </c>
      <c r="C191" s="278">
        <v>94.139999</v>
      </c>
      <c r="D191" s="278">
        <v>90.639999</v>
      </c>
      <c r="E191" s="278">
        <v>93.910004</v>
      </c>
      <c r="F191" s="278">
        <v>86.660728</v>
      </c>
      <c r="G191" s="278">
        <v>5.670129E8</v>
      </c>
      <c r="H191" s="283" t="s">
        <v>285</v>
      </c>
      <c r="I191" s="278">
        <v>6.715625</v>
      </c>
      <c r="J191" s="278">
        <v>7.139375</v>
      </c>
      <c r="K191" s="278">
        <v>6.601875</v>
      </c>
      <c r="L191" s="278">
        <v>7.10625</v>
      </c>
      <c r="M191" s="278">
        <v>7.008492</v>
      </c>
      <c r="N191" s="278">
        <v>3.869664E8</v>
      </c>
      <c r="O191" s="278"/>
      <c r="P191" s="254">
        <f t="shared" si="31"/>
        <v>484609.8956</v>
      </c>
      <c r="Q191" s="254">
        <f t="shared" si="135"/>
        <v>267720.9461</v>
      </c>
      <c r="R191" s="254">
        <f t="shared" si="136"/>
        <v>542611.6338</v>
      </c>
      <c r="S191" s="254">
        <f t="shared" si="34"/>
        <v>-459602.0263</v>
      </c>
      <c r="T191" s="254">
        <f t="shared" si="35"/>
        <v>-203606.6449</v>
      </c>
      <c r="U191" s="272">
        <f t="shared" si="21"/>
        <v>0.7877197692</v>
      </c>
      <c r="V191" s="282"/>
      <c r="W191" s="254">
        <f t="shared" si="22"/>
        <v>-663208.6712</v>
      </c>
      <c r="X191" s="257">
        <f t="shared" si="23"/>
        <v>1.548866253</v>
      </c>
      <c r="Y191" s="254">
        <f t="shared" si="24"/>
        <v>860134.0954</v>
      </c>
      <c r="Z191" s="254">
        <f t="shared" si="25"/>
        <v>196925.4242</v>
      </c>
      <c r="AA191" s="259">
        <f t="shared" si="26"/>
        <v>1294942.476</v>
      </c>
      <c r="AB191" s="257">
        <f t="shared" si="27"/>
        <v>1.294942476</v>
      </c>
      <c r="AC191" s="275">
        <f t="shared" si="28"/>
        <v>631733.8043</v>
      </c>
      <c r="AD191" s="257">
        <f t="shared" si="29"/>
        <v>0.5743034585</v>
      </c>
      <c r="AE191" s="180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2"/>
    </row>
    <row r="192" ht="19.5" customHeight="1">
      <c r="A192" s="276" t="s">
        <v>286</v>
      </c>
      <c r="B192" s="277">
        <v>94.239998</v>
      </c>
      <c r="C192" s="278">
        <v>97.510002</v>
      </c>
      <c r="D192" s="278">
        <v>93.629997</v>
      </c>
      <c r="E192" s="278">
        <v>95.019997</v>
      </c>
      <c r="F192" s="278">
        <v>87.920654</v>
      </c>
      <c r="G192" s="278">
        <v>6.615304E8</v>
      </c>
      <c r="H192" s="283" t="s">
        <v>286</v>
      </c>
      <c r="I192" s="278">
        <v>7.150625</v>
      </c>
      <c r="J192" s="278">
        <v>7.64625</v>
      </c>
      <c r="K192" s="278">
        <v>7.05625</v>
      </c>
      <c r="L192" s="278">
        <v>7.255</v>
      </c>
      <c r="M192" s="278">
        <v>7.166822</v>
      </c>
      <c r="N192" s="278">
        <v>4.590912E8</v>
      </c>
      <c r="O192" s="278"/>
      <c r="P192" s="254">
        <f t="shared" si="31"/>
        <v>500596.0236</v>
      </c>
      <c r="Q192" s="254">
        <f t="shared" si="135"/>
        <v>286146.8789</v>
      </c>
      <c r="R192" s="254">
        <f t="shared" si="136"/>
        <v>543742.0747</v>
      </c>
      <c r="S192" s="254">
        <f t="shared" si="34"/>
        <v>-463350.368</v>
      </c>
      <c r="T192" s="254">
        <f t="shared" si="35"/>
        <v>-204455.006</v>
      </c>
      <c r="U192" s="272">
        <f t="shared" si="21"/>
        <v>0.8063900005</v>
      </c>
      <c r="V192" s="282"/>
      <c r="W192" s="254">
        <f t="shared" si="22"/>
        <v>-667805.374</v>
      </c>
      <c r="X192" s="257">
        <f t="shared" si="23"/>
        <v>1.56383602</v>
      </c>
      <c r="Y192" s="254">
        <f t="shared" si="24"/>
        <v>872409.6082</v>
      </c>
      <c r="Z192" s="254">
        <f t="shared" si="25"/>
        <v>204604.2342</v>
      </c>
      <c r="AA192" s="259">
        <f t="shared" si="26"/>
        <v>1330484.977</v>
      </c>
      <c r="AB192" s="257">
        <f t="shared" si="27"/>
        <v>1.330484977</v>
      </c>
      <c r="AC192" s="275">
        <f t="shared" si="28"/>
        <v>662679.6031</v>
      </c>
      <c r="AD192" s="257">
        <f t="shared" si="29"/>
        <v>0.6024360029</v>
      </c>
      <c r="AE192" s="180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2"/>
    </row>
    <row r="193" ht="19.5" customHeight="1">
      <c r="A193" s="276" t="s">
        <v>287</v>
      </c>
      <c r="B193" s="277">
        <v>94.82</v>
      </c>
      <c r="C193" s="278">
        <v>99.910004</v>
      </c>
      <c r="D193" s="278">
        <v>93.889999</v>
      </c>
      <c r="E193" s="278">
        <v>99.779999</v>
      </c>
      <c r="F193" s="278">
        <v>92.324989</v>
      </c>
      <c r="G193" s="278">
        <v>6.459047E8</v>
      </c>
      <c r="H193" s="283" t="s">
        <v>287</v>
      </c>
      <c r="I193" s="278">
        <v>7.2275</v>
      </c>
      <c r="J193" s="278">
        <v>7.991875</v>
      </c>
      <c r="K193" s="278">
        <v>7.080625</v>
      </c>
      <c r="L193" s="278">
        <v>7.99125</v>
      </c>
      <c r="M193" s="278">
        <v>7.894124</v>
      </c>
      <c r="N193" s="278">
        <v>3.72584E8</v>
      </c>
      <c r="O193" s="278"/>
      <c r="P193" s="254">
        <f t="shared" si="31"/>
        <v>501986.1333</v>
      </c>
      <c r="Q193" s="254">
        <f t="shared" si="135"/>
        <v>287135.3402</v>
      </c>
      <c r="R193" s="254">
        <f t="shared" si="136"/>
        <v>544874.8706</v>
      </c>
      <c r="S193" s="254">
        <f t="shared" si="34"/>
        <v>-467114.3279</v>
      </c>
      <c r="T193" s="254">
        <f t="shared" si="35"/>
        <v>-205306.9018</v>
      </c>
      <c r="U193" s="272">
        <f t="shared" si="21"/>
        <v>0.8067914267</v>
      </c>
      <c r="V193" s="282"/>
      <c r="W193" s="254">
        <f t="shared" si="22"/>
        <v>-672421.2297</v>
      </c>
      <c r="X193" s="257">
        <f t="shared" si="23"/>
        <v>1.556852993</v>
      </c>
      <c r="Y193" s="254">
        <f t="shared" si="24"/>
        <v>874470.1691</v>
      </c>
      <c r="Z193" s="254">
        <f t="shared" si="25"/>
        <v>202048.9394</v>
      </c>
      <c r="AA193" s="259">
        <f t="shared" si="26"/>
        <v>1333996.344</v>
      </c>
      <c r="AB193" s="257">
        <f t="shared" si="27"/>
        <v>1.333996344</v>
      </c>
      <c r="AC193" s="275">
        <f t="shared" si="28"/>
        <v>661575.1144</v>
      </c>
      <c r="AD193" s="257">
        <f t="shared" si="29"/>
        <v>0.6014319222</v>
      </c>
      <c r="AE193" s="180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2"/>
    </row>
    <row r="194" ht="19.5" customHeight="1">
      <c r="A194" s="276" t="s">
        <v>288</v>
      </c>
      <c r="B194" s="277">
        <v>100.019997</v>
      </c>
      <c r="C194" s="278">
        <v>100.559998</v>
      </c>
      <c r="D194" s="278">
        <v>97.699997</v>
      </c>
      <c r="E194" s="278">
        <v>98.790001</v>
      </c>
      <c r="F194" s="278">
        <v>91.408981</v>
      </c>
      <c r="G194" s="278">
        <v>7.559587E8</v>
      </c>
      <c r="H194" s="283" t="s">
        <v>288</v>
      </c>
      <c r="I194" s="278">
        <v>8.030625</v>
      </c>
      <c r="J194" s="278">
        <v>8.130625</v>
      </c>
      <c r="K194" s="278">
        <v>7.683125</v>
      </c>
      <c r="L194" s="278">
        <v>7.8575</v>
      </c>
      <c r="M194" s="278">
        <v>7.762</v>
      </c>
      <c r="N194" s="278">
        <v>5.165328E8</v>
      </c>
      <c r="O194" s="278"/>
      <c r="P194" s="254">
        <f t="shared" si="31"/>
        <v>522356.4196</v>
      </c>
      <c r="Q194" s="254">
        <f t="shared" si="135"/>
        <v>311568.0764</v>
      </c>
      <c r="R194" s="254">
        <f t="shared" si="136"/>
        <v>546010.0266</v>
      </c>
      <c r="S194" s="254">
        <f t="shared" si="34"/>
        <v>-470893.9709</v>
      </c>
      <c r="T194" s="254">
        <f t="shared" si="35"/>
        <v>-206162.3473</v>
      </c>
      <c r="U194" s="272">
        <f t="shared" si="21"/>
        <v>0.8301064678</v>
      </c>
      <c r="V194" s="282"/>
      <c r="W194" s="254">
        <f t="shared" si="22"/>
        <v>-677056.3182</v>
      </c>
      <c r="X194" s="257">
        <f t="shared" si="23"/>
        <v>1.577958018</v>
      </c>
      <c r="Y194" s="254">
        <f t="shared" si="24"/>
        <v>889819.1193</v>
      </c>
      <c r="Z194" s="254">
        <f t="shared" si="25"/>
        <v>212762.8011</v>
      </c>
      <c r="AA194" s="259">
        <f t="shared" si="26"/>
        <v>1379934.523</v>
      </c>
      <c r="AB194" s="257">
        <f t="shared" si="27"/>
        <v>1.379934523</v>
      </c>
      <c r="AC194" s="275">
        <f t="shared" si="28"/>
        <v>702878.2044</v>
      </c>
      <c r="AD194" s="257">
        <f t="shared" si="29"/>
        <v>0.6389801859</v>
      </c>
      <c r="AE194" s="180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2"/>
    </row>
    <row r="195" ht="19.5" customHeight="1">
      <c r="A195" s="276" t="s">
        <v>289</v>
      </c>
      <c r="B195" s="277">
        <v>98.510002</v>
      </c>
      <c r="C195" s="278">
        <v>101.75</v>
      </c>
      <c r="D195" s="278">
        <v>90.239998</v>
      </c>
      <c r="E195" s="278">
        <v>101.400002</v>
      </c>
      <c r="F195" s="278">
        <v>94.047188</v>
      </c>
      <c r="G195" s="278">
        <v>1.2850375E9</v>
      </c>
      <c r="H195" s="283" t="s">
        <v>289</v>
      </c>
      <c r="I195" s="278">
        <v>7.8125</v>
      </c>
      <c r="J195" s="278">
        <v>8.284375</v>
      </c>
      <c r="K195" s="278">
        <v>6.528125</v>
      </c>
      <c r="L195" s="278">
        <v>8.22875</v>
      </c>
      <c r="M195" s="278">
        <v>8.128737</v>
      </c>
      <c r="N195" s="278">
        <v>1.031152E9</v>
      </c>
      <c r="O195" s="278"/>
      <c r="P195" s="254">
        <f t="shared" si="31"/>
        <v>482471.2764</v>
      </c>
      <c r="Q195" s="254">
        <f t="shared" si="135"/>
        <v>264730.217</v>
      </c>
      <c r="R195" s="254">
        <f t="shared" si="136"/>
        <v>547147.5475</v>
      </c>
      <c r="S195" s="254">
        <f t="shared" si="34"/>
        <v>-474689.3625</v>
      </c>
      <c r="T195" s="254">
        <f t="shared" si="35"/>
        <v>-207021.357</v>
      </c>
      <c r="U195" s="272">
        <f t="shared" si="21"/>
        <v>0.7818074402</v>
      </c>
      <c r="V195" s="282"/>
      <c r="W195" s="254">
        <f t="shared" si="22"/>
        <v>-681710.7195</v>
      </c>
      <c r="X195" s="257">
        <f t="shared" si="23"/>
        <v>1.510345656</v>
      </c>
      <c r="Y195" s="254">
        <f t="shared" si="24"/>
        <v>862991.5391</v>
      </c>
      <c r="Z195" s="254">
        <f t="shared" si="25"/>
        <v>181280.8196</v>
      </c>
      <c r="AA195" s="259">
        <f t="shared" si="26"/>
        <v>1294349.041</v>
      </c>
      <c r="AB195" s="257">
        <f t="shared" si="27"/>
        <v>1.294349041</v>
      </c>
      <c r="AC195" s="275">
        <f t="shared" si="28"/>
        <v>612638.3215</v>
      </c>
      <c r="AD195" s="257">
        <f t="shared" si="29"/>
        <v>0.5569439286</v>
      </c>
      <c r="AE195" s="180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2"/>
    </row>
    <row r="196" ht="19.5" customHeight="1">
      <c r="A196" s="276" t="s">
        <v>290</v>
      </c>
      <c r="B196" s="277">
        <v>101.580002</v>
      </c>
      <c r="C196" s="278">
        <v>106.25</v>
      </c>
      <c r="D196" s="278">
        <v>100.669998</v>
      </c>
      <c r="E196" s="278">
        <v>106.010002</v>
      </c>
      <c r="F196" s="278">
        <v>98.322922</v>
      </c>
      <c r="G196" s="278">
        <v>4.349901E8</v>
      </c>
      <c r="H196" s="283" t="s">
        <v>290</v>
      </c>
      <c r="I196" s="278">
        <v>8.245</v>
      </c>
      <c r="J196" s="278">
        <v>9.02625</v>
      </c>
      <c r="K196" s="278">
        <v>8.11</v>
      </c>
      <c r="L196" s="278">
        <v>8.985</v>
      </c>
      <c r="M196" s="278">
        <v>8.875795</v>
      </c>
      <c r="N196" s="278">
        <v>3.266832E8</v>
      </c>
      <c r="O196" s="278"/>
      <c r="P196" s="254">
        <f t="shared" si="31"/>
        <v>538235.6329</v>
      </c>
      <c r="Q196" s="254">
        <f t="shared" si="135"/>
        <v>328878.822</v>
      </c>
      <c r="R196" s="254">
        <f t="shared" si="136"/>
        <v>548287.4382</v>
      </c>
      <c r="S196" s="254">
        <f t="shared" si="34"/>
        <v>-478500.5682</v>
      </c>
      <c r="T196" s="254">
        <f t="shared" si="35"/>
        <v>-207883.946</v>
      </c>
      <c r="U196" s="272">
        <f t="shared" si="21"/>
        <v>0.8449849352</v>
      </c>
      <c r="V196" s="282"/>
      <c r="W196" s="254">
        <f t="shared" si="22"/>
        <v>-686384.5142</v>
      </c>
      <c r="X196" s="257">
        <f t="shared" si="23"/>
        <v>1.582965595</v>
      </c>
      <c r="Y196" s="254">
        <f t="shared" si="24"/>
        <v>903120.8837</v>
      </c>
      <c r="Z196" s="254">
        <f t="shared" si="25"/>
        <v>216736.3695</v>
      </c>
      <c r="AA196" s="259">
        <f t="shared" si="26"/>
        <v>1415401.893</v>
      </c>
      <c r="AB196" s="257">
        <f t="shared" si="27"/>
        <v>1.415401893</v>
      </c>
      <c r="AC196" s="275">
        <f t="shared" si="28"/>
        <v>729017.379</v>
      </c>
      <c r="AD196" s="257">
        <f t="shared" si="29"/>
        <v>0.6627430718</v>
      </c>
      <c r="AE196" s="180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2"/>
    </row>
    <row r="197" ht="19.5" customHeight="1">
      <c r="A197" s="279" t="s">
        <v>291</v>
      </c>
      <c r="B197" s="280">
        <v>105.720001</v>
      </c>
      <c r="C197" s="281">
        <v>105.919998</v>
      </c>
      <c r="D197" s="281">
        <v>99.919998</v>
      </c>
      <c r="E197" s="281">
        <v>103.25</v>
      </c>
      <c r="F197" s="281">
        <v>95.763062</v>
      </c>
      <c r="G197" s="281">
        <v>8.157022E8</v>
      </c>
      <c r="H197" s="284" t="s">
        <v>291</v>
      </c>
      <c r="I197" s="281">
        <v>8.93625</v>
      </c>
      <c r="J197" s="281">
        <v>8.96875</v>
      </c>
      <c r="K197" s="281">
        <v>7.96875</v>
      </c>
      <c r="L197" s="281">
        <v>8.54625</v>
      </c>
      <c r="M197" s="281">
        <v>8.44238</v>
      </c>
      <c r="N197" s="281">
        <v>4.611296E8</v>
      </c>
      <c r="O197" s="281"/>
      <c r="P197" s="254">
        <f t="shared" si="31"/>
        <v>534225.7319</v>
      </c>
      <c r="Q197" s="254">
        <f t="shared" si="135"/>
        <v>323150.8154</v>
      </c>
      <c r="R197" s="254">
        <f t="shared" si="136"/>
        <v>549429.7037</v>
      </c>
      <c r="S197" s="254">
        <f t="shared" si="34"/>
        <v>-482327.6539</v>
      </c>
      <c r="T197" s="254">
        <f t="shared" si="35"/>
        <v>-208750.1291</v>
      </c>
      <c r="U197" s="272">
        <f t="shared" si="21"/>
        <v>0.8391541919</v>
      </c>
      <c r="V197" s="257">
        <f>(E197-B186)/B186</f>
        <v>0.179326059</v>
      </c>
      <c r="W197" s="254">
        <f t="shared" si="22"/>
        <v>-691077.783</v>
      </c>
      <c r="X197" s="257">
        <f t="shared" si="23"/>
        <v>1.568065799</v>
      </c>
      <c r="Y197" s="254">
        <f t="shared" si="24"/>
        <v>901410.5279</v>
      </c>
      <c r="Z197" s="254">
        <f t="shared" si="25"/>
        <v>210332.7449</v>
      </c>
      <c r="AA197" s="259">
        <f t="shared" si="26"/>
        <v>1406806.251</v>
      </c>
      <c r="AB197" s="257">
        <f t="shared" si="27"/>
        <v>1.406806251</v>
      </c>
      <c r="AC197" s="275">
        <f t="shared" si="28"/>
        <v>715728.4681</v>
      </c>
      <c r="AD197" s="257">
        <f t="shared" si="29"/>
        <v>0.6506622437</v>
      </c>
      <c r="AE197" s="180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2"/>
    </row>
    <row r="198" ht="19.5" customHeight="1">
      <c r="A198" s="276" t="s">
        <v>292</v>
      </c>
      <c r="B198" s="277">
        <v>103.760002</v>
      </c>
      <c r="C198" s="278">
        <v>104.580002</v>
      </c>
      <c r="D198" s="278">
        <v>99.360001</v>
      </c>
      <c r="E198" s="278">
        <v>101.099998</v>
      </c>
      <c r="F198" s="278">
        <v>94.118324</v>
      </c>
      <c r="G198" s="278">
        <v>8.262916E8</v>
      </c>
      <c r="H198" s="283" t="s">
        <v>292</v>
      </c>
      <c r="I198" s="278">
        <v>8.63125</v>
      </c>
      <c r="J198" s="278">
        <v>8.75125</v>
      </c>
      <c r="K198" s="278">
        <v>7.908125</v>
      </c>
      <c r="L198" s="278">
        <v>8.174375</v>
      </c>
      <c r="M198" s="278">
        <v>8.079652</v>
      </c>
      <c r="N198" s="278">
        <v>5.83728E8</v>
      </c>
      <c r="O198" s="278"/>
      <c r="P198" s="254">
        <f t="shared" si="31"/>
        <v>531231.6885</v>
      </c>
      <c r="Q198" s="254">
        <f>(Q186+(Q197-Q186)*(1-$Q$3))*K198/K197</f>
        <v>294108.8266</v>
      </c>
      <c r="R198" s="254">
        <f>R197*(1+($S$5/2/12))+(Q197-Q186)*($Q$3)</f>
        <v>577361.6507</v>
      </c>
      <c r="S198" s="254">
        <f t="shared" si="34"/>
        <v>-486170.6857</v>
      </c>
      <c r="T198" s="254">
        <f t="shared" si="35"/>
        <v>-209619.9213</v>
      </c>
      <c r="U198" s="272">
        <f t="shared" si="21"/>
        <v>0.7980663102</v>
      </c>
      <c r="V198" s="282"/>
      <c r="W198" s="254">
        <f t="shared" si="22"/>
        <v>-695790.6071</v>
      </c>
      <c r="X198" s="257">
        <f t="shared" si="23"/>
        <v>1.593285865</v>
      </c>
      <c r="Y198" s="254">
        <f t="shared" si="24"/>
        <v>926129.3666</v>
      </c>
      <c r="Z198" s="254">
        <f t="shared" si="25"/>
        <v>230338.7595</v>
      </c>
      <c r="AA198" s="259">
        <f t="shared" si="26"/>
        <v>1402702.166</v>
      </c>
      <c r="AB198" s="257">
        <f t="shared" si="27"/>
        <v>1.402702166</v>
      </c>
      <c r="AC198" s="275">
        <f t="shared" si="28"/>
        <v>706911.5587</v>
      </c>
      <c r="AD198" s="257">
        <f t="shared" si="29"/>
        <v>0.6426468715</v>
      </c>
      <c r="AE198" s="180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2"/>
    </row>
    <row r="199" ht="19.5" customHeight="1">
      <c r="A199" s="276" t="s">
        <v>293</v>
      </c>
      <c r="B199" s="277">
        <v>101.330002</v>
      </c>
      <c r="C199" s="278">
        <v>108.940002</v>
      </c>
      <c r="D199" s="278">
        <v>99.75</v>
      </c>
      <c r="E199" s="278">
        <v>108.400002</v>
      </c>
      <c r="F199" s="278">
        <v>100.91423</v>
      </c>
      <c r="G199" s="278">
        <v>4.724565E8</v>
      </c>
      <c r="H199" s="283" t="s">
        <v>293</v>
      </c>
      <c r="I199" s="278">
        <v>8.204375</v>
      </c>
      <c r="J199" s="278">
        <v>9.47</v>
      </c>
      <c r="K199" s="278">
        <v>7.955625</v>
      </c>
      <c r="L199" s="278">
        <v>9.37875</v>
      </c>
      <c r="M199" s="278">
        <v>9.270071</v>
      </c>
      <c r="N199" s="278">
        <v>3.683216E8</v>
      </c>
      <c r="O199" s="278"/>
      <c r="P199" s="254">
        <f t="shared" si="31"/>
        <v>533316.8317</v>
      </c>
      <c r="Q199" s="254">
        <f t="shared" ref="Q199:Q209" si="137">Q198*K199/K198</f>
        <v>295875.3856</v>
      </c>
      <c r="R199" s="254">
        <f t="shared" ref="R199:R209" si="138">R198*(1+$S$5/2/12)</f>
        <v>578564.4874</v>
      </c>
      <c r="S199" s="254">
        <f t="shared" si="34"/>
        <v>-490029.7303</v>
      </c>
      <c r="T199" s="254">
        <f t="shared" si="35"/>
        <v>-210493.3377</v>
      </c>
      <c r="U199" s="272">
        <f t="shared" si="21"/>
        <v>0.7991917915</v>
      </c>
      <c r="V199" s="282"/>
      <c r="W199" s="254">
        <f t="shared" si="22"/>
        <v>-700523.0679</v>
      </c>
      <c r="X199" s="257">
        <f t="shared" si="23"/>
        <v>1.587215853</v>
      </c>
      <c r="Y199" s="254">
        <f t="shared" si="24"/>
        <v>928743.6901</v>
      </c>
      <c r="Z199" s="254">
        <f t="shared" si="25"/>
        <v>228220.6222</v>
      </c>
      <c r="AA199" s="259">
        <f t="shared" si="26"/>
        <v>1407756.705</v>
      </c>
      <c r="AB199" s="257">
        <f t="shared" si="27"/>
        <v>1.407756705</v>
      </c>
      <c r="AC199" s="275">
        <f t="shared" si="28"/>
        <v>707233.6368</v>
      </c>
      <c r="AD199" s="257">
        <f t="shared" si="29"/>
        <v>0.6429396698</v>
      </c>
      <c r="AE199" s="180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2"/>
    </row>
    <row r="200" ht="19.5" customHeight="1">
      <c r="A200" s="276" t="s">
        <v>294</v>
      </c>
      <c r="B200" s="277">
        <v>108.610001</v>
      </c>
      <c r="C200" s="278">
        <v>109.419998</v>
      </c>
      <c r="D200" s="278">
        <v>104.239998</v>
      </c>
      <c r="E200" s="278">
        <v>105.599998</v>
      </c>
      <c r="F200" s="278">
        <v>98.307579</v>
      </c>
      <c r="G200" s="278">
        <v>6.336356E8</v>
      </c>
      <c r="H200" s="283" t="s">
        <v>294</v>
      </c>
      <c r="I200" s="278">
        <v>9.410625</v>
      </c>
      <c r="J200" s="278">
        <v>9.5525</v>
      </c>
      <c r="K200" s="278">
        <v>8.685625</v>
      </c>
      <c r="L200" s="278">
        <v>8.909375</v>
      </c>
      <c r="M200" s="278">
        <v>8.806135</v>
      </c>
      <c r="N200" s="278">
        <v>4.663744E8</v>
      </c>
      <c r="O200" s="278"/>
      <c r="P200" s="254">
        <f t="shared" si="31"/>
        <v>557322.7616</v>
      </c>
      <c r="Q200" s="254">
        <f t="shared" si="137"/>
        <v>323024.6079</v>
      </c>
      <c r="R200" s="254">
        <f t="shared" si="138"/>
        <v>579769.8301</v>
      </c>
      <c r="S200" s="254">
        <f t="shared" si="34"/>
        <v>-493904.8541</v>
      </c>
      <c r="T200" s="254">
        <f t="shared" si="35"/>
        <v>-211370.3932</v>
      </c>
      <c r="U200" s="272">
        <f t="shared" si="21"/>
        <v>0.8241612233</v>
      </c>
      <c r="V200" s="282"/>
      <c r="W200" s="254">
        <f t="shared" si="22"/>
        <v>-705275.2474</v>
      </c>
      <c r="X200" s="257">
        <f t="shared" si="23"/>
        <v>1.612267829</v>
      </c>
      <c r="Y200" s="254">
        <f t="shared" si="24"/>
        <v>946704.97</v>
      </c>
      <c r="Z200" s="254">
        <f t="shared" si="25"/>
        <v>241429.7226</v>
      </c>
      <c r="AA200" s="259">
        <f t="shared" si="26"/>
        <v>1460117.2</v>
      </c>
      <c r="AB200" s="257">
        <f t="shared" si="27"/>
        <v>1.4601172</v>
      </c>
      <c r="AC200" s="275">
        <f t="shared" si="28"/>
        <v>754841.9522</v>
      </c>
      <c r="AD200" s="257">
        <f t="shared" si="29"/>
        <v>0.6862199565</v>
      </c>
      <c r="AE200" s="180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2"/>
    </row>
    <row r="201" ht="19.5" customHeight="1">
      <c r="A201" s="276" t="s">
        <v>295</v>
      </c>
      <c r="B201" s="277">
        <v>105.599998</v>
      </c>
      <c r="C201" s="278">
        <v>111.160004</v>
      </c>
      <c r="D201" s="278">
        <v>104.339996</v>
      </c>
      <c r="E201" s="278">
        <v>107.629997</v>
      </c>
      <c r="F201" s="278">
        <v>100.427818</v>
      </c>
      <c r="G201" s="278">
        <v>5.686993E8</v>
      </c>
      <c r="H201" s="283" t="s">
        <v>295</v>
      </c>
      <c r="I201" s="278">
        <v>8.90625</v>
      </c>
      <c r="J201" s="278">
        <v>9.8525</v>
      </c>
      <c r="K201" s="278">
        <v>8.6975</v>
      </c>
      <c r="L201" s="278">
        <v>9.22875</v>
      </c>
      <c r="M201" s="278">
        <v>9.126643</v>
      </c>
      <c r="N201" s="278">
        <v>4.135088E8</v>
      </c>
      <c r="O201" s="278"/>
      <c r="P201" s="254">
        <f t="shared" si="31"/>
        <v>557857.4044</v>
      </c>
      <c r="Q201" s="254">
        <f t="shared" si="137"/>
        <v>323466.2476</v>
      </c>
      <c r="R201" s="254">
        <f t="shared" si="138"/>
        <v>580977.6839</v>
      </c>
      <c r="S201" s="254">
        <f t="shared" si="34"/>
        <v>-497796.1244</v>
      </c>
      <c r="T201" s="254">
        <f t="shared" si="35"/>
        <v>-212251.1032</v>
      </c>
      <c r="U201" s="272">
        <f t="shared" si="21"/>
        <v>0.823899883</v>
      </c>
      <c r="V201" s="282"/>
      <c r="W201" s="254">
        <f t="shared" si="22"/>
        <v>-710047.2276</v>
      </c>
      <c r="X201" s="257">
        <f t="shared" si="23"/>
        <v>1.603886395</v>
      </c>
      <c r="Y201" s="254">
        <f t="shared" si="24"/>
        <v>948238.7596</v>
      </c>
      <c r="Z201" s="254">
        <f t="shared" si="25"/>
        <v>238191.532</v>
      </c>
      <c r="AA201" s="259">
        <f t="shared" si="26"/>
        <v>1462301.336</v>
      </c>
      <c r="AB201" s="257">
        <f t="shared" si="27"/>
        <v>1.462301336</v>
      </c>
      <c r="AC201" s="275">
        <f t="shared" si="28"/>
        <v>752254.1083</v>
      </c>
      <c r="AD201" s="257">
        <f t="shared" si="29"/>
        <v>0.6838673712</v>
      </c>
      <c r="AE201" s="180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2"/>
    </row>
    <row r="202" ht="19.5" customHeight="1">
      <c r="A202" s="276" t="s">
        <v>296</v>
      </c>
      <c r="B202" s="277">
        <v>108.050003</v>
      </c>
      <c r="C202" s="278">
        <v>111.080002</v>
      </c>
      <c r="D202" s="278">
        <v>106.0</v>
      </c>
      <c r="E202" s="278">
        <v>110.050003</v>
      </c>
      <c r="F202" s="278">
        <v>102.685875</v>
      </c>
      <c r="G202" s="278">
        <v>5.182335E8</v>
      </c>
      <c r="H202" s="283" t="s">
        <v>296</v>
      </c>
      <c r="I202" s="278">
        <v>9.304375</v>
      </c>
      <c r="J202" s="278">
        <v>9.81125</v>
      </c>
      <c r="K202" s="278">
        <v>8.948125</v>
      </c>
      <c r="L202" s="278">
        <v>9.6375</v>
      </c>
      <c r="M202" s="278">
        <v>9.530869</v>
      </c>
      <c r="N202" s="278">
        <v>3.268368E8</v>
      </c>
      <c r="O202" s="278"/>
      <c r="P202" s="254">
        <f t="shared" si="31"/>
        <v>566732.6733</v>
      </c>
      <c r="Q202" s="254">
        <f t="shared" si="137"/>
        <v>332787.1707</v>
      </c>
      <c r="R202" s="254">
        <f t="shared" si="138"/>
        <v>582188.0541</v>
      </c>
      <c r="S202" s="254">
        <f t="shared" si="34"/>
        <v>-501703.6082</v>
      </c>
      <c r="T202" s="254">
        <f t="shared" si="35"/>
        <v>-213135.4828</v>
      </c>
      <c r="U202" s="272">
        <f t="shared" si="21"/>
        <v>0.8316801282</v>
      </c>
      <c r="V202" s="282"/>
      <c r="W202" s="254">
        <f t="shared" si="22"/>
        <v>-714839.091</v>
      </c>
      <c r="X202" s="257">
        <f t="shared" si="23"/>
        <v>1.607243842</v>
      </c>
      <c r="Y202" s="254">
        <f t="shared" si="24"/>
        <v>955613.4032</v>
      </c>
      <c r="Z202" s="254">
        <f t="shared" si="25"/>
        <v>240774.3122</v>
      </c>
      <c r="AA202" s="259">
        <f t="shared" si="26"/>
        <v>1481707.898</v>
      </c>
      <c r="AB202" s="257">
        <f t="shared" si="27"/>
        <v>1.481707898</v>
      </c>
      <c r="AC202" s="275">
        <f t="shared" si="28"/>
        <v>766868.807</v>
      </c>
      <c r="AD202" s="257">
        <f t="shared" si="29"/>
        <v>0.6971534609</v>
      </c>
      <c r="AE202" s="180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2"/>
    </row>
    <row r="203" ht="19.5" customHeight="1">
      <c r="A203" s="276" t="s">
        <v>297</v>
      </c>
      <c r="B203" s="277">
        <v>110.639999</v>
      </c>
      <c r="C203" s="278">
        <v>111.129997</v>
      </c>
      <c r="D203" s="278">
        <v>106.639999</v>
      </c>
      <c r="E203" s="278">
        <v>107.07</v>
      </c>
      <c r="F203" s="278">
        <v>99.905289</v>
      </c>
      <c r="G203" s="278">
        <v>5.770306E8</v>
      </c>
      <c r="H203" s="283" t="s">
        <v>297</v>
      </c>
      <c r="I203" s="278">
        <v>9.73125</v>
      </c>
      <c r="J203" s="278">
        <v>9.84875</v>
      </c>
      <c r="K203" s="278">
        <v>9.06625</v>
      </c>
      <c r="L203" s="278">
        <v>9.14375</v>
      </c>
      <c r="M203" s="278">
        <v>9.042585</v>
      </c>
      <c r="N203" s="278">
        <v>3.028272E8</v>
      </c>
      <c r="O203" s="278"/>
      <c r="P203" s="254">
        <f t="shared" si="31"/>
        <v>570154.4501</v>
      </c>
      <c r="Q203" s="254">
        <f t="shared" si="137"/>
        <v>337180.3239</v>
      </c>
      <c r="R203" s="254">
        <f t="shared" si="138"/>
        <v>583400.9459</v>
      </c>
      <c r="S203" s="254">
        <f t="shared" si="34"/>
        <v>-505627.3733</v>
      </c>
      <c r="T203" s="254">
        <f t="shared" si="35"/>
        <v>-214023.5473</v>
      </c>
      <c r="U203" s="272">
        <f t="shared" si="21"/>
        <v>0.8348328153</v>
      </c>
      <c r="V203" s="282"/>
      <c r="W203" s="254">
        <f t="shared" si="22"/>
        <v>-719650.9206</v>
      </c>
      <c r="X203" s="257">
        <f t="shared" si="23"/>
        <v>1.602937428</v>
      </c>
      <c r="Y203" s="254">
        <f t="shared" si="24"/>
        <v>959173.0231</v>
      </c>
      <c r="Z203" s="254">
        <f t="shared" si="25"/>
        <v>239522.1025</v>
      </c>
      <c r="AA203" s="259">
        <f t="shared" si="26"/>
        <v>1490735.72</v>
      </c>
      <c r="AB203" s="257">
        <f t="shared" si="27"/>
        <v>1.49073572</v>
      </c>
      <c r="AC203" s="275">
        <f t="shared" si="28"/>
        <v>771084.7993</v>
      </c>
      <c r="AD203" s="257">
        <f t="shared" si="29"/>
        <v>0.7009861812</v>
      </c>
      <c r="AE203" s="180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2"/>
    </row>
    <row r="204" ht="19.5" customHeight="1">
      <c r="A204" s="276" t="s">
        <v>298</v>
      </c>
      <c r="B204" s="277">
        <v>108.129997</v>
      </c>
      <c r="C204" s="278">
        <v>114.389999</v>
      </c>
      <c r="D204" s="278">
        <v>105.830002</v>
      </c>
      <c r="E204" s="278">
        <v>111.949997</v>
      </c>
      <c r="F204" s="278">
        <v>104.698997</v>
      </c>
      <c r="G204" s="278">
        <v>6.448857E8</v>
      </c>
      <c r="H204" s="283" t="s">
        <v>298</v>
      </c>
      <c r="I204" s="278">
        <v>9.32125</v>
      </c>
      <c r="J204" s="278">
        <v>10.4075</v>
      </c>
      <c r="K204" s="278">
        <v>8.9225</v>
      </c>
      <c r="L204" s="278">
        <v>9.95875</v>
      </c>
      <c r="M204" s="278">
        <v>9.848567</v>
      </c>
      <c r="N204" s="278">
        <v>3.287216E8</v>
      </c>
      <c r="O204" s="278"/>
      <c r="P204" s="254">
        <f t="shared" si="31"/>
        <v>565823.7731</v>
      </c>
      <c r="Q204" s="254">
        <f t="shared" si="137"/>
        <v>331834.1586</v>
      </c>
      <c r="R204" s="254">
        <f t="shared" si="138"/>
        <v>584616.3645</v>
      </c>
      <c r="S204" s="254">
        <f t="shared" si="34"/>
        <v>-509567.4873</v>
      </c>
      <c r="T204" s="254">
        <f t="shared" si="35"/>
        <v>-214915.3121</v>
      </c>
      <c r="U204" s="272">
        <f t="shared" si="21"/>
        <v>0.8294632737</v>
      </c>
      <c r="V204" s="282"/>
      <c r="W204" s="254">
        <f t="shared" si="22"/>
        <v>-724482.7994</v>
      </c>
      <c r="X204" s="257">
        <f t="shared" si="23"/>
        <v>1.587946793</v>
      </c>
      <c r="Y204" s="254">
        <f t="shared" si="24"/>
        <v>957308.3511</v>
      </c>
      <c r="Z204" s="254">
        <f t="shared" si="25"/>
        <v>232825.5517</v>
      </c>
      <c r="AA204" s="259">
        <f t="shared" si="26"/>
        <v>1482274.296</v>
      </c>
      <c r="AB204" s="257">
        <f t="shared" si="27"/>
        <v>1.482274296</v>
      </c>
      <c r="AC204" s="275">
        <f t="shared" si="28"/>
        <v>757791.4967</v>
      </c>
      <c r="AD204" s="257">
        <f t="shared" si="29"/>
        <v>0.6889013607</v>
      </c>
      <c r="AE204" s="180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2"/>
    </row>
    <row r="205" ht="19.5" customHeight="1">
      <c r="A205" s="276" t="s">
        <v>299</v>
      </c>
      <c r="B205" s="277">
        <v>111.970001</v>
      </c>
      <c r="C205" s="278">
        <v>113.0</v>
      </c>
      <c r="D205" s="278">
        <v>84.739998</v>
      </c>
      <c r="E205" s="278">
        <v>104.309998</v>
      </c>
      <c r="F205" s="278">
        <v>97.553833</v>
      </c>
      <c r="G205" s="278">
        <v>1.0103048E9</v>
      </c>
      <c r="H205" s="283" t="s">
        <v>299</v>
      </c>
      <c r="I205" s="278">
        <v>9.96125</v>
      </c>
      <c r="J205" s="278">
        <v>10.14125</v>
      </c>
      <c r="K205" s="278">
        <v>6.875</v>
      </c>
      <c r="L205" s="278">
        <v>8.56375</v>
      </c>
      <c r="M205" s="278">
        <v>8.469001</v>
      </c>
      <c r="N205" s="278">
        <v>4.280792E8</v>
      </c>
      <c r="O205" s="278"/>
      <c r="P205" s="254">
        <f t="shared" si="31"/>
        <v>453065.3358</v>
      </c>
      <c r="Q205" s="254">
        <f t="shared" si="137"/>
        <v>255686.1687</v>
      </c>
      <c r="R205" s="254">
        <f t="shared" si="138"/>
        <v>585834.3153</v>
      </c>
      <c r="S205" s="254">
        <f t="shared" si="34"/>
        <v>-513524.0185</v>
      </c>
      <c r="T205" s="254">
        <f t="shared" si="35"/>
        <v>-215810.7926</v>
      </c>
      <c r="U205" s="272">
        <f t="shared" si="21"/>
        <v>0.7449777824</v>
      </c>
      <c r="V205" s="282"/>
      <c r="W205" s="254">
        <f t="shared" si="22"/>
        <v>-729334.8111</v>
      </c>
      <c r="X205" s="257">
        <f t="shared" si="23"/>
        <v>1.424448189</v>
      </c>
      <c r="Y205" s="254">
        <f t="shared" si="24"/>
        <v>879546.6778</v>
      </c>
      <c r="Z205" s="254">
        <f t="shared" si="25"/>
        <v>150211.8667</v>
      </c>
      <c r="AA205" s="259">
        <f t="shared" si="26"/>
        <v>1294585.82</v>
      </c>
      <c r="AB205" s="257">
        <f t="shared" si="27"/>
        <v>1.29458582</v>
      </c>
      <c r="AC205" s="275">
        <f t="shared" si="28"/>
        <v>565251.0087</v>
      </c>
      <c r="AD205" s="257">
        <f t="shared" si="29"/>
        <v>0.5138645534</v>
      </c>
      <c r="AE205" s="180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2"/>
    </row>
    <row r="206" ht="19.5" customHeight="1">
      <c r="A206" s="276" t="s">
        <v>300</v>
      </c>
      <c r="B206" s="277">
        <v>101.709999</v>
      </c>
      <c r="C206" s="278">
        <v>108.730003</v>
      </c>
      <c r="D206" s="278">
        <v>98.75</v>
      </c>
      <c r="E206" s="278">
        <v>101.760002</v>
      </c>
      <c r="F206" s="278">
        <v>95.169006</v>
      </c>
      <c r="G206" s="278">
        <v>8.812015E8</v>
      </c>
      <c r="H206" s="283" t="s">
        <v>300</v>
      </c>
      <c r="I206" s="278">
        <v>8.145</v>
      </c>
      <c r="J206" s="278">
        <v>9.265</v>
      </c>
      <c r="K206" s="278">
        <v>7.66875</v>
      </c>
      <c r="L206" s="278">
        <v>8.13125</v>
      </c>
      <c r="M206" s="278">
        <v>8.041286</v>
      </c>
      <c r="N206" s="278">
        <v>3.535144E8</v>
      </c>
      <c r="O206" s="278"/>
      <c r="P206" s="254">
        <f t="shared" si="31"/>
        <v>527970.297</v>
      </c>
      <c r="Q206" s="254">
        <f t="shared" si="137"/>
        <v>285206.2991</v>
      </c>
      <c r="R206" s="254">
        <f t="shared" si="138"/>
        <v>587054.8034</v>
      </c>
      <c r="S206" s="254">
        <f t="shared" si="34"/>
        <v>-517497.0353</v>
      </c>
      <c r="T206" s="254">
        <f t="shared" si="35"/>
        <v>-216710.0042</v>
      </c>
      <c r="U206" s="272">
        <f t="shared" si="21"/>
        <v>0.7844295561</v>
      </c>
      <c r="V206" s="282"/>
      <c r="W206" s="254">
        <f t="shared" si="22"/>
        <v>-734207.0395</v>
      </c>
      <c r="X206" s="257">
        <f t="shared" si="23"/>
        <v>1.518679392</v>
      </c>
      <c r="Y206" s="254">
        <f t="shared" si="24"/>
        <v>933151.8192</v>
      </c>
      <c r="Z206" s="254">
        <f t="shared" si="25"/>
        <v>198944.7798</v>
      </c>
      <c r="AA206" s="259">
        <f t="shared" si="26"/>
        <v>1400231.4</v>
      </c>
      <c r="AB206" s="257">
        <f t="shared" si="27"/>
        <v>1.4002314</v>
      </c>
      <c r="AC206" s="275">
        <f t="shared" si="28"/>
        <v>666024.3601</v>
      </c>
      <c r="AD206" s="257">
        <f t="shared" si="29"/>
        <v>0.605476691</v>
      </c>
      <c r="AE206" s="180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2"/>
    </row>
    <row r="207" ht="19.5" customHeight="1">
      <c r="A207" s="276" t="s">
        <v>301</v>
      </c>
      <c r="B207" s="277">
        <v>101.940002</v>
      </c>
      <c r="C207" s="278">
        <v>114.080002</v>
      </c>
      <c r="D207" s="278">
        <v>100.480003</v>
      </c>
      <c r="E207" s="278">
        <v>113.330002</v>
      </c>
      <c r="F207" s="278">
        <v>106.24749</v>
      </c>
      <c r="G207" s="278">
        <v>7.406272E8</v>
      </c>
      <c r="H207" s="283" t="s">
        <v>301</v>
      </c>
      <c r="I207" s="278">
        <v>8.16125</v>
      </c>
      <c r="J207" s="278">
        <v>10.19875</v>
      </c>
      <c r="K207" s="278">
        <v>7.93375</v>
      </c>
      <c r="L207" s="278">
        <v>10.0675</v>
      </c>
      <c r="M207" s="278">
        <v>9.956113</v>
      </c>
      <c r="N207" s="278">
        <v>3.188688E8</v>
      </c>
      <c r="O207" s="278"/>
      <c r="P207" s="254">
        <f t="shared" si="31"/>
        <v>537219.818</v>
      </c>
      <c r="Q207" s="254">
        <f t="shared" si="137"/>
        <v>295061.8387</v>
      </c>
      <c r="R207" s="254">
        <f t="shared" si="138"/>
        <v>588277.8343</v>
      </c>
      <c r="S207" s="254">
        <f t="shared" si="34"/>
        <v>-521486.6062</v>
      </c>
      <c r="T207" s="254">
        <f t="shared" si="35"/>
        <v>-217612.9626</v>
      </c>
      <c r="U207" s="272">
        <f t="shared" si="21"/>
        <v>0.7935911889</v>
      </c>
      <c r="V207" s="282"/>
      <c r="W207" s="254">
        <f t="shared" si="22"/>
        <v>-739099.5688</v>
      </c>
      <c r="X207" s="257">
        <f t="shared" si="23"/>
        <v>1.52279571</v>
      </c>
      <c r="Y207" s="254">
        <f t="shared" si="24"/>
        <v>940800.5935</v>
      </c>
      <c r="Z207" s="254">
        <f t="shared" si="25"/>
        <v>201701.0247</v>
      </c>
      <c r="AA207" s="259">
        <f t="shared" si="26"/>
        <v>1420559.491</v>
      </c>
      <c r="AB207" s="257">
        <f t="shared" si="27"/>
        <v>1.420559491</v>
      </c>
      <c r="AC207" s="275">
        <f t="shared" si="28"/>
        <v>681459.9222</v>
      </c>
      <c r="AD207" s="257">
        <f t="shared" si="29"/>
        <v>0.6195090202</v>
      </c>
      <c r="AE207" s="180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2"/>
    </row>
    <row r="208" ht="19.5" customHeight="1">
      <c r="A208" s="276" t="s">
        <v>302</v>
      </c>
      <c r="B208" s="277">
        <v>113.629997</v>
      </c>
      <c r="C208" s="278">
        <v>115.470001</v>
      </c>
      <c r="D208" s="278">
        <v>109.480003</v>
      </c>
      <c r="E208" s="278">
        <v>114.019997</v>
      </c>
      <c r="F208" s="278">
        <v>106.894386</v>
      </c>
      <c r="G208" s="278">
        <v>5.434133E8</v>
      </c>
      <c r="H208" s="283" t="s">
        <v>302</v>
      </c>
      <c r="I208" s="278">
        <v>10.12125</v>
      </c>
      <c r="J208" s="278">
        <v>10.4425</v>
      </c>
      <c r="K208" s="278">
        <v>9.38375</v>
      </c>
      <c r="L208" s="278">
        <v>10.16375</v>
      </c>
      <c r="M208" s="278">
        <v>10.051297</v>
      </c>
      <c r="N208" s="278">
        <v>1.950984E8</v>
      </c>
      <c r="O208" s="278"/>
      <c r="P208" s="254">
        <f t="shared" si="31"/>
        <v>585338.6299</v>
      </c>
      <c r="Q208" s="254">
        <f t="shared" si="137"/>
        <v>348988.3761</v>
      </c>
      <c r="R208" s="254">
        <f t="shared" si="138"/>
        <v>589503.4131</v>
      </c>
      <c r="S208" s="254">
        <f t="shared" si="34"/>
        <v>-525492.8004</v>
      </c>
      <c r="T208" s="254">
        <f t="shared" si="35"/>
        <v>-218519.6832</v>
      </c>
      <c r="U208" s="272">
        <f t="shared" si="21"/>
        <v>0.8421641713</v>
      </c>
      <c r="V208" s="282"/>
      <c r="W208" s="254">
        <f t="shared" si="22"/>
        <v>-744012.4837</v>
      </c>
      <c r="X208" s="257">
        <f t="shared" si="23"/>
        <v>1.579062272</v>
      </c>
      <c r="Y208" s="254">
        <f t="shared" si="24"/>
        <v>975660.3175</v>
      </c>
      <c r="Z208" s="254">
        <f t="shared" si="25"/>
        <v>231647.8338</v>
      </c>
      <c r="AA208" s="259">
        <f t="shared" si="26"/>
        <v>1523830.419</v>
      </c>
      <c r="AB208" s="257">
        <f t="shared" si="27"/>
        <v>1.523830419</v>
      </c>
      <c r="AC208" s="275">
        <f t="shared" si="28"/>
        <v>779817.9354</v>
      </c>
      <c r="AD208" s="257">
        <f t="shared" si="29"/>
        <v>0.7089253958</v>
      </c>
      <c r="AE208" s="180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2"/>
    </row>
    <row r="209" ht="19.5" customHeight="1">
      <c r="A209" s="279" t="s">
        <v>303</v>
      </c>
      <c r="B209" s="280">
        <v>114.480003</v>
      </c>
      <c r="C209" s="281">
        <v>115.75</v>
      </c>
      <c r="D209" s="281">
        <v>109.379997</v>
      </c>
      <c r="E209" s="281">
        <v>111.860001</v>
      </c>
      <c r="F209" s="281">
        <v>104.86937</v>
      </c>
      <c r="G209" s="281">
        <v>7.574975E8</v>
      </c>
      <c r="H209" s="284" t="s">
        <v>303</v>
      </c>
      <c r="I209" s="281">
        <v>10.24125</v>
      </c>
      <c r="J209" s="281">
        <v>10.47125</v>
      </c>
      <c r="K209" s="281">
        <v>9.33</v>
      </c>
      <c r="L209" s="281">
        <v>9.795</v>
      </c>
      <c r="M209" s="281">
        <v>9.686628</v>
      </c>
      <c r="N209" s="281">
        <v>2.490936E8</v>
      </c>
      <c r="O209" s="281"/>
      <c r="P209" s="254">
        <f t="shared" si="31"/>
        <v>584803.9444</v>
      </c>
      <c r="Q209" s="254">
        <f t="shared" si="137"/>
        <v>346989.3751</v>
      </c>
      <c r="R209" s="254">
        <f t="shared" si="138"/>
        <v>590731.5452</v>
      </c>
      <c r="S209" s="254">
        <f t="shared" si="34"/>
        <v>-529515.6871</v>
      </c>
      <c r="T209" s="254">
        <f t="shared" si="35"/>
        <v>-219430.1819</v>
      </c>
      <c r="U209" s="272">
        <f t="shared" si="21"/>
        <v>0.8399092351</v>
      </c>
      <c r="V209" s="257">
        <f>(E209-B198)/B198</f>
        <v>0.0780647537</v>
      </c>
      <c r="W209" s="254">
        <f t="shared" si="22"/>
        <v>-748945.869</v>
      </c>
      <c r="X209" s="257">
        <f t="shared" si="23"/>
        <v>1.569586719</v>
      </c>
      <c r="Y209" s="254">
        <f t="shared" si="24"/>
        <v>976465.0445</v>
      </c>
      <c r="Z209" s="254">
        <f t="shared" si="25"/>
        <v>227519.1754</v>
      </c>
      <c r="AA209" s="259">
        <f t="shared" si="26"/>
        <v>1522524.865</v>
      </c>
      <c r="AB209" s="257">
        <f t="shared" si="27"/>
        <v>1.522524865</v>
      </c>
      <c r="AC209" s="275">
        <f t="shared" si="28"/>
        <v>773578.9957</v>
      </c>
      <c r="AD209" s="257">
        <f t="shared" si="29"/>
        <v>0.7032536324</v>
      </c>
      <c r="AE209" s="180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2"/>
    </row>
    <row r="210" ht="19.5" customHeight="1">
      <c r="A210" s="276" t="s">
        <v>304</v>
      </c>
      <c r="B210" s="277">
        <v>109.449997</v>
      </c>
      <c r="C210" s="278">
        <v>110.18</v>
      </c>
      <c r="D210" s="278">
        <v>97.25</v>
      </c>
      <c r="E210" s="278">
        <v>104.129997</v>
      </c>
      <c r="F210" s="278">
        <v>97.920593</v>
      </c>
      <c r="G210" s="278">
        <v>1.0773082E9</v>
      </c>
      <c r="H210" s="283" t="s">
        <v>304</v>
      </c>
      <c r="I210" s="278">
        <v>9.3575</v>
      </c>
      <c r="J210" s="278">
        <v>9.4925</v>
      </c>
      <c r="K210" s="278">
        <v>7.35</v>
      </c>
      <c r="L210" s="278">
        <v>8.415</v>
      </c>
      <c r="M210" s="278">
        <v>8.32685</v>
      </c>
      <c r="N210" s="278">
        <v>3.941464E8</v>
      </c>
      <c r="O210" s="278"/>
      <c r="P210" s="254">
        <f t="shared" si="31"/>
        <v>519950.495</v>
      </c>
      <c r="Q210" s="254">
        <f>(Q198+(Q209-Q198)*(1-$Q$3))*K210/K209</f>
        <v>260854.2656</v>
      </c>
      <c r="R210" s="254">
        <f>R209*(1+($S$5/2/12))+(Q209-Q198)*($Q$3)</f>
        <v>607826.4005</v>
      </c>
      <c r="S210" s="254">
        <f t="shared" si="34"/>
        <v>-533555.3358</v>
      </c>
      <c r="T210" s="254">
        <f t="shared" si="35"/>
        <v>-220344.4743</v>
      </c>
      <c r="U210" s="272">
        <f t="shared" si="21"/>
        <v>0.7501336967</v>
      </c>
      <c r="V210" s="282"/>
      <c r="W210" s="254">
        <f t="shared" si="22"/>
        <v>-753899.8101</v>
      </c>
      <c r="X210" s="257">
        <f t="shared" si="23"/>
        <v>1.495924101</v>
      </c>
      <c r="Y210" s="254">
        <f t="shared" si="24"/>
        <v>947478.691</v>
      </c>
      <c r="Z210" s="254">
        <f t="shared" si="25"/>
        <v>193578.8809</v>
      </c>
      <c r="AA210" s="259">
        <f t="shared" si="26"/>
        <v>1388631.161</v>
      </c>
      <c r="AB210" s="257">
        <f t="shared" si="27"/>
        <v>1.388631161</v>
      </c>
      <c r="AC210" s="275">
        <f t="shared" si="28"/>
        <v>634731.351</v>
      </c>
      <c r="AD210" s="257">
        <f t="shared" si="29"/>
        <v>0.5770285009</v>
      </c>
      <c r="AE210" s="180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2"/>
    </row>
    <row r="211" ht="19.5" customHeight="1">
      <c r="A211" s="276" t="s">
        <v>305</v>
      </c>
      <c r="B211" s="277">
        <v>103.629997</v>
      </c>
      <c r="C211" s="278">
        <v>104.800003</v>
      </c>
      <c r="D211" s="278">
        <v>94.839996</v>
      </c>
      <c r="E211" s="278">
        <v>102.5</v>
      </c>
      <c r="F211" s="278">
        <v>96.387787</v>
      </c>
      <c r="G211" s="278">
        <v>9.422596E8</v>
      </c>
      <c r="H211" s="283" t="s">
        <v>305</v>
      </c>
      <c r="I211" s="278">
        <v>8.32875</v>
      </c>
      <c r="J211" s="278">
        <v>8.5225</v>
      </c>
      <c r="K211" s="278">
        <v>6.95375</v>
      </c>
      <c r="L211" s="278">
        <v>8.11</v>
      </c>
      <c r="M211" s="278">
        <v>8.025043</v>
      </c>
      <c r="N211" s="278">
        <v>4.445416E8</v>
      </c>
      <c r="O211" s="278"/>
      <c r="P211" s="254">
        <f t="shared" si="31"/>
        <v>507065.3251</v>
      </c>
      <c r="Q211" s="254">
        <f t="shared" ref="Q211:Q221" si="139">Q210*K211/K210</f>
        <v>246791.204</v>
      </c>
      <c r="R211" s="254">
        <f t="shared" ref="R211:R221" si="140">R210*(1+$S$5/2/12)</f>
        <v>609092.7055</v>
      </c>
      <c r="S211" s="254">
        <f t="shared" si="34"/>
        <v>-537611.8164</v>
      </c>
      <c r="T211" s="254">
        <f t="shared" si="35"/>
        <v>-221262.5763</v>
      </c>
      <c r="U211" s="272">
        <f t="shared" si="21"/>
        <v>0.7341782861</v>
      </c>
      <c r="V211" s="282"/>
      <c r="W211" s="254">
        <f t="shared" si="22"/>
        <v>-758874.3927</v>
      </c>
      <c r="X211" s="257">
        <f t="shared" si="23"/>
        <v>1.470807345</v>
      </c>
      <c r="Y211" s="254">
        <f t="shared" si="24"/>
        <v>939674.7249</v>
      </c>
      <c r="Z211" s="254">
        <f t="shared" si="25"/>
        <v>180800.3322</v>
      </c>
      <c r="AA211" s="259">
        <f t="shared" si="26"/>
        <v>1362949.235</v>
      </c>
      <c r="AB211" s="257">
        <f t="shared" si="27"/>
        <v>1.362949235</v>
      </c>
      <c r="AC211" s="275">
        <f t="shared" si="28"/>
        <v>604074.8419</v>
      </c>
      <c r="AD211" s="257">
        <f t="shared" si="29"/>
        <v>0.5491589472</v>
      </c>
      <c r="AE211" s="180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2"/>
    </row>
    <row r="212" ht="19.5" customHeight="1">
      <c r="A212" s="276" t="s">
        <v>306</v>
      </c>
      <c r="B212" s="277">
        <v>103.480003</v>
      </c>
      <c r="C212" s="278">
        <v>110.040001</v>
      </c>
      <c r="D212" s="278">
        <v>103.160004</v>
      </c>
      <c r="E212" s="278">
        <v>109.199997</v>
      </c>
      <c r="F212" s="278">
        <v>102.688255</v>
      </c>
      <c r="G212" s="278">
        <v>6.016051E8</v>
      </c>
      <c r="H212" s="283" t="s">
        <v>306</v>
      </c>
      <c r="I212" s="278">
        <v>8.25625</v>
      </c>
      <c r="J212" s="278">
        <v>9.3625</v>
      </c>
      <c r="K212" s="278">
        <v>8.215</v>
      </c>
      <c r="L212" s="278">
        <v>9.225</v>
      </c>
      <c r="M212" s="278">
        <v>9.128366</v>
      </c>
      <c r="N212" s="278">
        <v>3.035736E8</v>
      </c>
      <c r="O212" s="278"/>
      <c r="P212" s="254">
        <f t="shared" si="31"/>
        <v>551548.5362</v>
      </c>
      <c r="Q212" s="254">
        <f t="shared" si="139"/>
        <v>291553.441</v>
      </c>
      <c r="R212" s="254">
        <f t="shared" si="140"/>
        <v>610361.6486</v>
      </c>
      <c r="S212" s="254">
        <f t="shared" si="34"/>
        <v>-541685.1989</v>
      </c>
      <c r="T212" s="254">
        <f t="shared" si="35"/>
        <v>-222184.5037</v>
      </c>
      <c r="U212" s="272">
        <f t="shared" si="21"/>
        <v>0.7806562188</v>
      </c>
      <c r="V212" s="282"/>
      <c r="W212" s="254">
        <f t="shared" si="22"/>
        <v>-763869.7026</v>
      </c>
      <c r="X212" s="257">
        <f t="shared" si="23"/>
        <v>1.521084265</v>
      </c>
      <c r="Y212" s="254">
        <f t="shared" si="24"/>
        <v>972031.1581</v>
      </c>
      <c r="Z212" s="254">
        <f t="shared" si="25"/>
        <v>208161.4554</v>
      </c>
      <c r="AA212" s="259">
        <f t="shared" si="26"/>
        <v>1453463.626</v>
      </c>
      <c r="AB212" s="257">
        <f t="shared" si="27"/>
        <v>1.453463626</v>
      </c>
      <c r="AC212" s="275">
        <f t="shared" si="28"/>
        <v>689593.9232</v>
      </c>
      <c r="AD212" s="257">
        <f t="shared" si="29"/>
        <v>0.6269035666</v>
      </c>
      <c r="AE212" s="180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2"/>
    </row>
    <row r="213" ht="19.5" customHeight="1">
      <c r="A213" s="276" t="s">
        <v>307</v>
      </c>
      <c r="B213" s="277">
        <v>108.540001</v>
      </c>
      <c r="C213" s="278">
        <v>111.440002</v>
      </c>
      <c r="D213" s="278">
        <v>104.879997</v>
      </c>
      <c r="E213" s="278">
        <v>105.720001</v>
      </c>
      <c r="F213" s="278">
        <v>99.71067</v>
      </c>
      <c r="G213" s="278">
        <v>5.592538E8</v>
      </c>
      <c r="H213" s="283" t="s">
        <v>307</v>
      </c>
      <c r="I213" s="278">
        <v>9.11</v>
      </c>
      <c r="J213" s="278">
        <v>9.61</v>
      </c>
      <c r="K213" s="278">
        <v>8.48875</v>
      </c>
      <c r="L213" s="278">
        <v>8.62</v>
      </c>
      <c r="M213" s="278">
        <v>8.529703</v>
      </c>
      <c r="N213" s="278">
        <v>2.323536E8</v>
      </c>
      <c r="O213" s="278"/>
      <c r="P213" s="254">
        <f t="shared" si="31"/>
        <v>560744.5384</v>
      </c>
      <c r="Q213" s="254">
        <f t="shared" si="139"/>
        <v>301268.9315</v>
      </c>
      <c r="R213" s="254">
        <f t="shared" si="140"/>
        <v>611633.2354</v>
      </c>
      <c r="S213" s="254">
        <f t="shared" si="34"/>
        <v>-545775.5539</v>
      </c>
      <c r="T213" s="254">
        <f t="shared" si="35"/>
        <v>-223110.2725</v>
      </c>
      <c r="U213" s="272">
        <f t="shared" si="21"/>
        <v>0.7893902909</v>
      </c>
      <c r="V213" s="282"/>
      <c r="W213" s="254">
        <f t="shared" si="22"/>
        <v>-768885.8264</v>
      </c>
      <c r="X213" s="257">
        <f t="shared" si="23"/>
        <v>1.524774854</v>
      </c>
      <c r="Y213" s="254">
        <f t="shared" si="24"/>
        <v>979689.0829</v>
      </c>
      <c r="Z213" s="254">
        <f t="shared" si="25"/>
        <v>210803.2565</v>
      </c>
      <c r="AA213" s="259">
        <f t="shared" si="26"/>
        <v>1473646.705</v>
      </c>
      <c r="AB213" s="257">
        <f t="shared" si="27"/>
        <v>1.473646705</v>
      </c>
      <c r="AC213" s="275">
        <f t="shared" si="28"/>
        <v>704760.8789</v>
      </c>
      <c r="AD213" s="257">
        <f t="shared" si="29"/>
        <v>0.6406917081</v>
      </c>
      <c r="AE213" s="180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2"/>
    </row>
    <row r="214" ht="19.5" customHeight="1">
      <c r="A214" s="276" t="s">
        <v>308</v>
      </c>
      <c r="B214" s="277">
        <v>105.989998</v>
      </c>
      <c r="C214" s="278">
        <v>110.510002</v>
      </c>
      <c r="D214" s="278">
        <v>104.400002</v>
      </c>
      <c r="E214" s="278">
        <v>110.339996</v>
      </c>
      <c r="F214" s="278">
        <v>104.068062</v>
      </c>
      <c r="G214" s="278">
        <v>5.364827E8</v>
      </c>
      <c r="H214" s="283" t="s">
        <v>308</v>
      </c>
      <c r="I214" s="278">
        <v>8.65375</v>
      </c>
      <c r="J214" s="278">
        <v>9.39375</v>
      </c>
      <c r="K214" s="278">
        <v>8.4025</v>
      </c>
      <c r="L214" s="278">
        <v>9.3675</v>
      </c>
      <c r="M214" s="278">
        <v>9.269373</v>
      </c>
      <c r="N214" s="278">
        <v>1.860816E8</v>
      </c>
      <c r="O214" s="278"/>
      <c r="P214" s="254">
        <f t="shared" si="31"/>
        <v>558178.2285</v>
      </c>
      <c r="Q214" s="254">
        <f t="shared" si="139"/>
        <v>298207.8866</v>
      </c>
      <c r="R214" s="254">
        <f t="shared" si="140"/>
        <v>612907.4713</v>
      </c>
      <c r="S214" s="254">
        <f t="shared" si="34"/>
        <v>-549882.9521</v>
      </c>
      <c r="T214" s="254">
        <f t="shared" si="35"/>
        <v>-224039.8986</v>
      </c>
      <c r="U214" s="272">
        <f t="shared" si="21"/>
        <v>0.7858157228</v>
      </c>
      <c r="V214" s="282"/>
      <c r="W214" s="254">
        <f t="shared" si="22"/>
        <v>-773922.8507</v>
      </c>
      <c r="X214" s="257">
        <f t="shared" si="23"/>
        <v>1.513181448</v>
      </c>
      <c r="Y214" s="254">
        <f t="shared" si="24"/>
        <v>979115.9324</v>
      </c>
      <c r="Z214" s="254">
        <f t="shared" si="25"/>
        <v>205193.0817</v>
      </c>
      <c r="AA214" s="259">
        <f t="shared" si="26"/>
        <v>1469293.586</v>
      </c>
      <c r="AB214" s="257">
        <f t="shared" si="27"/>
        <v>1.469293586</v>
      </c>
      <c r="AC214" s="275">
        <f t="shared" si="28"/>
        <v>695370.7357</v>
      </c>
      <c r="AD214" s="257">
        <f t="shared" si="29"/>
        <v>0.6321552143</v>
      </c>
      <c r="AE214" s="180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2"/>
    </row>
    <row r="215" ht="19.5" customHeight="1">
      <c r="A215" s="276" t="s">
        <v>309</v>
      </c>
      <c r="B215" s="277">
        <v>110.0</v>
      </c>
      <c r="C215" s="278">
        <v>110.75</v>
      </c>
      <c r="D215" s="278">
        <v>101.75</v>
      </c>
      <c r="E215" s="278">
        <v>107.540001</v>
      </c>
      <c r="F215" s="278">
        <v>101.427223</v>
      </c>
      <c r="G215" s="278">
        <v>5.779263E8</v>
      </c>
      <c r="H215" s="283" t="s">
        <v>309</v>
      </c>
      <c r="I215" s="278">
        <v>9.30375</v>
      </c>
      <c r="J215" s="278">
        <v>9.43125</v>
      </c>
      <c r="K215" s="278">
        <v>7.9725</v>
      </c>
      <c r="L215" s="278">
        <v>8.895</v>
      </c>
      <c r="M215" s="278">
        <v>8.801822</v>
      </c>
      <c r="N215" s="278">
        <v>2.15028E8</v>
      </c>
      <c r="O215" s="278"/>
      <c r="P215" s="254">
        <f t="shared" si="31"/>
        <v>544009.901</v>
      </c>
      <c r="Q215" s="254">
        <f t="shared" si="139"/>
        <v>282947.0248</v>
      </c>
      <c r="R215" s="254">
        <f t="shared" si="140"/>
        <v>614184.3619</v>
      </c>
      <c r="S215" s="254">
        <f t="shared" si="34"/>
        <v>-554007.4644</v>
      </c>
      <c r="T215" s="254">
        <f t="shared" si="35"/>
        <v>-224973.3982</v>
      </c>
      <c r="U215" s="272">
        <f t="shared" si="21"/>
        <v>0.7701562366</v>
      </c>
      <c r="V215" s="282"/>
      <c r="W215" s="254">
        <f t="shared" si="22"/>
        <v>-778980.8626</v>
      </c>
      <c r="X215" s="257">
        <f t="shared" si="23"/>
        <v>1.486807082</v>
      </c>
      <c r="Y215" s="254">
        <f t="shared" si="24"/>
        <v>970423.9181</v>
      </c>
      <c r="Z215" s="254">
        <f t="shared" si="25"/>
        <v>191443.0555</v>
      </c>
      <c r="AA215" s="259">
        <f t="shared" si="26"/>
        <v>1441141.288</v>
      </c>
      <c r="AB215" s="257">
        <f t="shared" si="27"/>
        <v>1.441141288</v>
      </c>
      <c r="AC215" s="275">
        <f t="shared" si="28"/>
        <v>662160.4251</v>
      </c>
      <c r="AD215" s="257">
        <f t="shared" si="29"/>
        <v>0.6019640228</v>
      </c>
      <c r="AE215" s="180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2"/>
    </row>
    <row r="216" ht="19.5" customHeight="1">
      <c r="A216" s="276" t="s">
        <v>310</v>
      </c>
      <c r="B216" s="277">
        <v>107.489998</v>
      </c>
      <c r="C216" s="278">
        <v>115.540001</v>
      </c>
      <c r="D216" s="278">
        <v>106.57</v>
      </c>
      <c r="E216" s="278">
        <v>115.230003</v>
      </c>
      <c r="F216" s="278">
        <v>108.969566</v>
      </c>
      <c r="G216" s="278">
        <v>4.210726E8</v>
      </c>
      <c r="H216" s="283" t="s">
        <v>310</v>
      </c>
      <c r="I216" s="278">
        <v>8.8925</v>
      </c>
      <c r="J216" s="278">
        <v>10.24875</v>
      </c>
      <c r="K216" s="278">
        <v>8.735</v>
      </c>
      <c r="L216" s="278">
        <v>10.19375</v>
      </c>
      <c r="M216" s="278">
        <v>10.092622</v>
      </c>
      <c r="N216" s="278">
        <v>1.512384E8</v>
      </c>
      <c r="O216" s="278"/>
      <c r="P216" s="254">
        <f t="shared" si="31"/>
        <v>569780.198</v>
      </c>
      <c r="Q216" s="254">
        <f t="shared" si="139"/>
        <v>310008.4367</v>
      </c>
      <c r="R216" s="254">
        <f t="shared" si="140"/>
        <v>615463.9126</v>
      </c>
      <c r="S216" s="254">
        <f t="shared" si="34"/>
        <v>-558149.1621</v>
      </c>
      <c r="T216" s="254">
        <f t="shared" si="35"/>
        <v>-225910.7874</v>
      </c>
      <c r="U216" s="272">
        <f t="shared" si="21"/>
        <v>0.7957164651</v>
      </c>
      <c r="V216" s="282"/>
      <c r="W216" s="254">
        <f t="shared" si="22"/>
        <v>-784059.9495</v>
      </c>
      <c r="X216" s="257">
        <f t="shared" si="23"/>
        <v>1.511675365</v>
      </c>
      <c r="Y216" s="254">
        <f t="shared" si="24"/>
        <v>989691.4947</v>
      </c>
      <c r="Z216" s="254">
        <f t="shared" si="25"/>
        <v>205631.5452</v>
      </c>
      <c r="AA216" s="259">
        <f t="shared" si="26"/>
        <v>1495252.547</v>
      </c>
      <c r="AB216" s="257">
        <f t="shared" si="27"/>
        <v>1.495252547</v>
      </c>
      <c r="AC216" s="275">
        <f t="shared" si="28"/>
        <v>711192.5978</v>
      </c>
      <c r="AD216" s="257">
        <f t="shared" si="29"/>
        <v>0.6465387253</v>
      </c>
      <c r="AE216" s="180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2"/>
    </row>
    <row r="217" ht="19.5" customHeight="1">
      <c r="A217" s="276" t="s">
        <v>311</v>
      </c>
      <c r="B217" s="277">
        <v>115.309998</v>
      </c>
      <c r="C217" s="278">
        <v>118.010002</v>
      </c>
      <c r="D217" s="278">
        <v>114.220001</v>
      </c>
      <c r="E217" s="278">
        <v>116.440002</v>
      </c>
      <c r="F217" s="278">
        <v>110.113861</v>
      </c>
      <c r="G217" s="278">
        <v>3.692699E8</v>
      </c>
      <c r="H217" s="283" t="s">
        <v>311</v>
      </c>
      <c r="I217" s="278">
        <v>10.20875</v>
      </c>
      <c r="J217" s="278">
        <v>10.68125</v>
      </c>
      <c r="K217" s="278">
        <v>10.01375</v>
      </c>
      <c r="L217" s="278">
        <v>10.38875</v>
      </c>
      <c r="M217" s="278">
        <v>10.285686</v>
      </c>
      <c r="N217" s="278">
        <v>1.53288E8</v>
      </c>
      <c r="O217" s="278"/>
      <c r="P217" s="254">
        <f t="shared" si="31"/>
        <v>610681.1935</v>
      </c>
      <c r="Q217" s="254">
        <f t="shared" si="139"/>
        <v>355391.7553</v>
      </c>
      <c r="R217" s="254">
        <f t="shared" si="140"/>
        <v>616746.1291</v>
      </c>
      <c r="S217" s="254">
        <f t="shared" si="34"/>
        <v>-562308.117</v>
      </c>
      <c r="T217" s="254">
        <f t="shared" si="35"/>
        <v>-226852.0823</v>
      </c>
      <c r="U217" s="272">
        <f t="shared" si="21"/>
        <v>0.8348804501</v>
      </c>
      <c r="V217" s="282"/>
      <c r="W217" s="254">
        <f t="shared" si="22"/>
        <v>-789160.1993</v>
      </c>
      <c r="X217" s="257">
        <f t="shared" si="23"/>
        <v>1.555358879</v>
      </c>
      <c r="Y217" s="254">
        <f t="shared" si="24"/>
        <v>1019553.119</v>
      </c>
      <c r="Z217" s="254">
        <f t="shared" si="25"/>
        <v>230392.9201</v>
      </c>
      <c r="AA217" s="259">
        <f t="shared" si="26"/>
        <v>1582819.078</v>
      </c>
      <c r="AB217" s="257">
        <f t="shared" si="27"/>
        <v>1.582819078</v>
      </c>
      <c r="AC217" s="275">
        <f t="shared" si="28"/>
        <v>793658.8786</v>
      </c>
      <c r="AD217" s="257">
        <f t="shared" si="29"/>
        <v>0.7215080715</v>
      </c>
      <c r="AE217" s="180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2"/>
    </row>
    <row r="218" ht="19.5" customHeight="1">
      <c r="A218" s="276" t="s">
        <v>312</v>
      </c>
      <c r="B218" s="277">
        <v>116.480003</v>
      </c>
      <c r="C218" s="278">
        <v>119.220001</v>
      </c>
      <c r="D218" s="278">
        <v>113.629997</v>
      </c>
      <c r="E218" s="278">
        <v>118.720001</v>
      </c>
      <c r="F218" s="278">
        <v>112.269974</v>
      </c>
      <c r="G218" s="278">
        <v>5.407566E8</v>
      </c>
      <c r="H218" s="283" t="s">
        <v>312</v>
      </c>
      <c r="I218" s="278">
        <v>10.4025</v>
      </c>
      <c r="J218" s="278">
        <v>10.92375</v>
      </c>
      <c r="K218" s="278">
        <v>9.885</v>
      </c>
      <c r="L218" s="278">
        <v>10.8175</v>
      </c>
      <c r="M218" s="278">
        <v>10.710185</v>
      </c>
      <c r="N218" s="278">
        <v>2.0234E8</v>
      </c>
      <c r="O218" s="278"/>
      <c r="P218" s="254">
        <f t="shared" si="31"/>
        <v>607526.7166</v>
      </c>
      <c r="Q218" s="254">
        <f t="shared" si="139"/>
        <v>350822.3694</v>
      </c>
      <c r="R218" s="254">
        <f t="shared" si="140"/>
        <v>618031.0169</v>
      </c>
      <c r="S218" s="254">
        <f t="shared" si="34"/>
        <v>-566484.4008</v>
      </c>
      <c r="T218" s="254">
        <f t="shared" si="35"/>
        <v>-227797.2993</v>
      </c>
      <c r="U218" s="272">
        <f t="shared" si="21"/>
        <v>0.830492248</v>
      </c>
      <c r="V218" s="282"/>
      <c r="W218" s="254">
        <f t="shared" si="22"/>
        <v>-794281.7001</v>
      </c>
      <c r="X218" s="257">
        <f t="shared" si="23"/>
        <v>1.542976167</v>
      </c>
      <c r="Y218" s="254">
        <f t="shared" si="24"/>
        <v>1018578.478</v>
      </c>
      <c r="Z218" s="254">
        <f t="shared" si="25"/>
        <v>224296.7777</v>
      </c>
      <c r="AA218" s="259">
        <f t="shared" si="26"/>
        <v>1576380.103</v>
      </c>
      <c r="AB218" s="257">
        <f t="shared" si="27"/>
        <v>1.576380103</v>
      </c>
      <c r="AC218" s="275">
        <f t="shared" si="28"/>
        <v>782098.4028</v>
      </c>
      <c r="AD218" s="257">
        <f t="shared" si="29"/>
        <v>0.710998548</v>
      </c>
      <c r="AE218" s="180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2"/>
    </row>
    <row r="219" ht="19.5" customHeight="1">
      <c r="A219" s="276" t="s">
        <v>313</v>
      </c>
      <c r="B219" s="277">
        <v>118.57</v>
      </c>
      <c r="C219" s="278">
        <v>119.660004</v>
      </c>
      <c r="D219" s="278">
        <v>115.940002</v>
      </c>
      <c r="E219" s="278">
        <v>116.989998</v>
      </c>
      <c r="F219" s="278">
        <v>110.911156</v>
      </c>
      <c r="G219" s="278">
        <v>4.069418E8</v>
      </c>
      <c r="H219" s="283" t="s">
        <v>313</v>
      </c>
      <c r="I219" s="278">
        <v>10.7875</v>
      </c>
      <c r="J219" s="278">
        <v>10.98</v>
      </c>
      <c r="K219" s="278">
        <v>10.31625</v>
      </c>
      <c r="L219" s="278">
        <v>10.48625</v>
      </c>
      <c r="M219" s="278">
        <v>10.382219</v>
      </c>
      <c r="N219" s="278">
        <v>1.57292E8</v>
      </c>
      <c r="O219" s="278"/>
      <c r="P219" s="254">
        <f t="shared" si="31"/>
        <v>619877.2384</v>
      </c>
      <c r="Q219" s="254">
        <f t="shared" si="139"/>
        <v>366127.5942</v>
      </c>
      <c r="R219" s="254">
        <f t="shared" si="140"/>
        <v>619318.5815</v>
      </c>
      <c r="S219" s="254">
        <f t="shared" si="34"/>
        <v>-570678.0858</v>
      </c>
      <c r="T219" s="254">
        <f t="shared" si="35"/>
        <v>-228746.4547</v>
      </c>
      <c r="U219" s="272">
        <f t="shared" si="21"/>
        <v>0.8422803872</v>
      </c>
      <c r="V219" s="282"/>
      <c r="W219" s="254">
        <f t="shared" si="22"/>
        <v>-799424.5405</v>
      </c>
      <c r="X219" s="257">
        <f t="shared" si="23"/>
        <v>1.550109807</v>
      </c>
      <c r="Y219" s="254">
        <f t="shared" si="24"/>
        <v>1028459.905</v>
      </c>
      <c r="Z219" s="254">
        <f t="shared" si="25"/>
        <v>229035.3646</v>
      </c>
      <c r="AA219" s="259">
        <f t="shared" si="26"/>
        <v>1605323.414</v>
      </c>
      <c r="AB219" s="257">
        <f t="shared" si="27"/>
        <v>1.605323414</v>
      </c>
      <c r="AC219" s="275">
        <f t="shared" si="28"/>
        <v>805898.8735</v>
      </c>
      <c r="AD219" s="257">
        <f t="shared" si="29"/>
        <v>0.7326353396</v>
      </c>
      <c r="AE219" s="180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2"/>
    </row>
    <row r="220" ht="19.5" customHeight="1">
      <c r="A220" s="276" t="s">
        <v>314</v>
      </c>
      <c r="B220" s="277">
        <v>117.190002</v>
      </c>
      <c r="C220" s="278">
        <v>119.510002</v>
      </c>
      <c r="D220" s="278">
        <v>113.449997</v>
      </c>
      <c r="E220" s="278">
        <v>117.5</v>
      </c>
      <c r="F220" s="278">
        <v>111.394638</v>
      </c>
      <c r="G220" s="278">
        <v>5.981188E8</v>
      </c>
      <c r="H220" s="283" t="s">
        <v>314</v>
      </c>
      <c r="I220" s="278">
        <v>10.525</v>
      </c>
      <c r="J220" s="278">
        <v>10.91625</v>
      </c>
      <c r="K220" s="278">
        <v>9.86</v>
      </c>
      <c r="L220" s="278">
        <v>10.54625</v>
      </c>
      <c r="M220" s="278">
        <v>10.441625</v>
      </c>
      <c r="N220" s="278">
        <v>1.861656E8</v>
      </c>
      <c r="O220" s="278"/>
      <c r="P220" s="254">
        <f t="shared" si="31"/>
        <v>606564.3404</v>
      </c>
      <c r="Q220" s="254">
        <f t="shared" si="139"/>
        <v>349935.11</v>
      </c>
      <c r="R220" s="254">
        <f t="shared" si="140"/>
        <v>620608.8285</v>
      </c>
      <c r="S220" s="254">
        <f t="shared" si="34"/>
        <v>-574889.2445</v>
      </c>
      <c r="T220" s="254">
        <f t="shared" si="35"/>
        <v>-229699.565</v>
      </c>
      <c r="U220" s="272">
        <f t="shared" si="21"/>
        <v>0.8283734084</v>
      </c>
      <c r="V220" s="282"/>
      <c r="W220" s="254">
        <f t="shared" si="22"/>
        <v>-804588.8094</v>
      </c>
      <c r="X220" s="257">
        <f t="shared" si="23"/>
        <v>1.525217794</v>
      </c>
      <c r="Y220" s="254">
        <f t="shared" si="24"/>
        <v>1020379.514</v>
      </c>
      <c r="Z220" s="254">
        <f t="shared" si="25"/>
        <v>215790.7042</v>
      </c>
      <c r="AA220" s="259">
        <f t="shared" si="26"/>
        <v>1577108.279</v>
      </c>
      <c r="AB220" s="257">
        <f t="shared" si="27"/>
        <v>1.577108279</v>
      </c>
      <c r="AC220" s="275">
        <f t="shared" si="28"/>
        <v>772519.4695</v>
      </c>
      <c r="AD220" s="257">
        <f t="shared" si="29"/>
        <v>0.7022904268</v>
      </c>
      <c r="AE220" s="180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2"/>
    </row>
    <row r="221" ht="19.5" customHeight="1">
      <c r="A221" s="279" t="s">
        <v>315</v>
      </c>
      <c r="B221" s="280">
        <v>117.459999</v>
      </c>
      <c r="C221" s="281">
        <v>121.519997</v>
      </c>
      <c r="D221" s="281">
        <v>115.220001</v>
      </c>
      <c r="E221" s="281">
        <v>118.480003</v>
      </c>
      <c r="F221" s="281">
        <v>112.323723</v>
      </c>
      <c r="G221" s="281">
        <v>4.984143E8</v>
      </c>
      <c r="H221" s="284" t="s">
        <v>315</v>
      </c>
      <c r="I221" s="281">
        <v>10.54625</v>
      </c>
      <c r="J221" s="281">
        <v>11.31875</v>
      </c>
      <c r="K221" s="281">
        <v>10.14125</v>
      </c>
      <c r="L221" s="281">
        <v>10.765</v>
      </c>
      <c r="M221" s="281">
        <v>10.658204</v>
      </c>
      <c r="N221" s="281">
        <v>1.538632E8</v>
      </c>
      <c r="O221" s="281"/>
      <c r="P221" s="254">
        <f t="shared" si="31"/>
        <v>616027.7281</v>
      </c>
      <c r="Q221" s="254">
        <f t="shared" si="139"/>
        <v>359916.7783</v>
      </c>
      <c r="R221" s="254">
        <f t="shared" si="140"/>
        <v>621901.7636</v>
      </c>
      <c r="S221" s="254">
        <f t="shared" si="34"/>
        <v>-579117.9497</v>
      </c>
      <c r="T221" s="254">
        <f t="shared" si="35"/>
        <v>-230656.6465</v>
      </c>
      <c r="U221" s="272">
        <f t="shared" si="21"/>
        <v>0.8360386789</v>
      </c>
      <c r="V221" s="257">
        <f>(E221-B210)/B210</f>
        <v>0.0825034833</v>
      </c>
      <c r="W221" s="254">
        <f t="shared" si="22"/>
        <v>-809774.5962</v>
      </c>
      <c r="X221" s="257">
        <f t="shared" si="23"/>
        <v>1.528733425</v>
      </c>
      <c r="Y221" s="254">
        <f t="shared" si="24"/>
        <v>1028245.103</v>
      </c>
      <c r="Z221" s="254">
        <f t="shared" si="25"/>
        <v>218470.5066</v>
      </c>
      <c r="AA221" s="259">
        <f t="shared" si="26"/>
        <v>1597846.27</v>
      </c>
      <c r="AB221" s="257">
        <f t="shared" si="27"/>
        <v>1.59784627</v>
      </c>
      <c r="AC221" s="275">
        <f t="shared" si="28"/>
        <v>788071.6739</v>
      </c>
      <c r="AD221" s="257">
        <f t="shared" si="29"/>
        <v>0.7164287944</v>
      </c>
      <c r="AE221" s="180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2"/>
    </row>
    <row r="222" ht="19.5" customHeight="1">
      <c r="A222" s="276" t="s">
        <v>316</v>
      </c>
      <c r="B222" s="277">
        <v>119.269997</v>
      </c>
      <c r="C222" s="278">
        <v>125.919998</v>
      </c>
      <c r="D222" s="278">
        <v>118.889999</v>
      </c>
      <c r="E222" s="278">
        <v>124.57</v>
      </c>
      <c r="F222" s="278">
        <v>118.446533</v>
      </c>
      <c r="G222" s="278">
        <v>3.662546E8</v>
      </c>
      <c r="H222" s="283" t="s">
        <v>316</v>
      </c>
      <c r="I222" s="278">
        <v>10.90875</v>
      </c>
      <c r="J222" s="278">
        <v>12.12875</v>
      </c>
      <c r="K222" s="278">
        <v>10.83375</v>
      </c>
      <c r="L222" s="278">
        <v>11.87125</v>
      </c>
      <c r="M222" s="278">
        <v>11.761251</v>
      </c>
      <c r="N222" s="278">
        <v>1.295288E8</v>
      </c>
      <c r="O222" s="278"/>
      <c r="P222" s="254">
        <f t="shared" si="31"/>
        <v>635649.4996</v>
      </c>
      <c r="Q222" s="254">
        <f>(Q210+(Q221-Q210)*(1-$Q$3))*K222/K221</f>
        <v>352745.751</v>
      </c>
      <c r="R222" s="254">
        <f>R221*(1+($S$5/2/12))+(Q221-Q210)*($Q$3)</f>
        <v>652916.1461</v>
      </c>
      <c r="S222" s="254">
        <f t="shared" si="34"/>
        <v>-583364.2745</v>
      </c>
      <c r="T222" s="254">
        <f t="shared" si="35"/>
        <v>-231617.7158</v>
      </c>
      <c r="U222" s="272">
        <f t="shared" si="21"/>
        <v>0.8171155116</v>
      </c>
      <c r="V222" s="282"/>
      <c r="W222" s="254">
        <f t="shared" si="22"/>
        <v>-814981.9903</v>
      </c>
      <c r="X222" s="257">
        <f t="shared" si="23"/>
        <v>1.581097081</v>
      </c>
      <c r="Y222" s="254">
        <f t="shared" si="24"/>
        <v>1071754.15</v>
      </c>
      <c r="Z222" s="254">
        <f t="shared" si="25"/>
        <v>256772.1597</v>
      </c>
      <c r="AA222" s="259">
        <f t="shared" si="26"/>
        <v>1641311.397</v>
      </c>
      <c r="AB222" s="257">
        <f t="shared" si="27"/>
        <v>1.641311397</v>
      </c>
      <c r="AC222" s="275">
        <f t="shared" si="28"/>
        <v>826329.4064</v>
      </c>
      <c r="AD222" s="257">
        <f t="shared" si="29"/>
        <v>0.7512085513</v>
      </c>
      <c r="AE222" s="180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2"/>
    </row>
    <row r="223" ht="19.5" customHeight="1">
      <c r="A223" s="276" t="s">
        <v>317</v>
      </c>
      <c r="B223" s="277">
        <v>125.449997</v>
      </c>
      <c r="C223" s="278">
        <v>130.699997</v>
      </c>
      <c r="D223" s="278">
        <v>124.860001</v>
      </c>
      <c r="E223" s="278">
        <v>130.020004</v>
      </c>
      <c r="F223" s="278">
        <v>123.628624</v>
      </c>
      <c r="G223" s="278">
        <v>3.074376E8</v>
      </c>
      <c r="H223" s="283" t="s">
        <v>317</v>
      </c>
      <c r="I223" s="278">
        <v>12.02875</v>
      </c>
      <c r="J223" s="278">
        <v>13.04625</v>
      </c>
      <c r="K223" s="278">
        <v>11.9225</v>
      </c>
      <c r="L223" s="278">
        <v>12.91125</v>
      </c>
      <c r="M223" s="278">
        <v>12.791615</v>
      </c>
      <c r="N223" s="278">
        <v>1.395168E8</v>
      </c>
      <c r="O223" s="278"/>
      <c r="P223" s="254">
        <f t="shared" si="31"/>
        <v>667568.3222</v>
      </c>
      <c r="Q223" s="254">
        <f t="shared" ref="Q223:Q233" si="141">Q222*K223/K222</f>
        <v>388195.3356</v>
      </c>
      <c r="R223" s="254">
        <f t="shared" ref="R223:R233" si="142">R222*(1+$S$5/2/12)</f>
        <v>654276.3881</v>
      </c>
      <c r="S223" s="254">
        <f t="shared" si="34"/>
        <v>-587628.2923</v>
      </c>
      <c r="T223" s="254">
        <f t="shared" si="35"/>
        <v>-232582.7897</v>
      </c>
      <c r="U223" s="272">
        <f t="shared" si="21"/>
        <v>0.8444006892</v>
      </c>
      <c r="V223" s="282"/>
      <c r="W223" s="254">
        <f t="shared" si="22"/>
        <v>-820211.0819</v>
      </c>
      <c r="X223" s="257">
        <f t="shared" si="23"/>
        <v>1.611590893</v>
      </c>
      <c r="Y223" s="254">
        <f t="shared" si="24"/>
        <v>1095403.158</v>
      </c>
      <c r="Z223" s="254">
        <f t="shared" si="25"/>
        <v>275192.0761</v>
      </c>
      <c r="AA223" s="259">
        <f t="shared" si="26"/>
        <v>1710040.046</v>
      </c>
      <c r="AB223" s="257">
        <f t="shared" si="27"/>
        <v>1.710040046</v>
      </c>
      <c r="AC223" s="275">
        <f t="shared" si="28"/>
        <v>889828.9639</v>
      </c>
      <c r="AD223" s="257">
        <f t="shared" si="29"/>
        <v>0.8089354217</v>
      </c>
      <c r="AE223" s="180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2"/>
    </row>
    <row r="224" ht="19.5" customHeight="1">
      <c r="A224" s="276" t="s">
        <v>318</v>
      </c>
      <c r="B224" s="277">
        <v>130.850006</v>
      </c>
      <c r="C224" s="278">
        <v>132.740005</v>
      </c>
      <c r="D224" s="278">
        <v>129.399994</v>
      </c>
      <c r="E224" s="278">
        <v>132.380005</v>
      </c>
      <c r="F224" s="278">
        <v>125.872597</v>
      </c>
      <c r="G224" s="278">
        <v>4.429635E8</v>
      </c>
      <c r="H224" s="283" t="s">
        <v>318</v>
      </c>
      <c r="I224" s="278">
        <v>13.07</v>
      </c>
      <c r="J224" s="278">
        <v>13.4775</v>
      </c>
      <c r="K224" s="278">
        <v>12.815</v>
      </c>
      <c r="L224" s="278">
        <v>13.4075</v>
      </c>
      <c r="M224" s="278">
        <v>13.283266</v>
      </c>
      <c r="N224" s="278">
        <v>1.309488E8</v>
      </c>
      <c r="O224" s="278"/>
      <c r="P224" s="254">
        <f t="shared" si="31"/>
        <v>691841.5521</v>
      </c>
      <c r="Q224" s="254">
        <f t="shared" si="141"/>
        <v>417255.0409</v>
      </c>
      <c r="R224" s="254">
        <f t="shared" si="142"/>
        <v>655639.4639</v>
      </c>
      <c r="S224" s="254">
        <f t="shared" si="34"/>
        <v>-591910.0768</v>
      </c>
      <c r="T224" s="254">
        <f t="shared" si="35"/>
        <v>-233551.8846</v>
      </c>
      <c r="U224" s="272">
        <f t="shared" si="21"/>
        <v>0.8649178034</v>
      </c>
      <c r="V224" s="282"/>
      <c r="W224" s="254">
        <f t="shared" si="22"/>
        <v>-825461.9614</v>
      </c>
      <c r="X224" s="257">
        <f t="shared" si="23"/>
        <v>1.632396257</v>
      </c>
      <c r="Y224" s="254">
        <f t="shared" si="24"/>
        <v>1113702.972</v>
      </c>
      <c r="Z224" s="254">
        <f t="shared" si="25"/>
        <v>288241.0103</v>
      </c>
      <c r="AA224" s="259">
        <f t="shared" si="26"/>
        <v>1764736.057</v>
      </c>
      <c r="AB224" s="257">
        <f t="shared" si="27"/>
        <v>1.764736057</v>
      </c>
      <c r="AC224" s="275">
        <f t="shared" si="28"/>
        <v>939274.0954</v>
      </c>
      <c r="AD224" s="257">
        <f t="shared" si="29"/>
        <v>0.8538855413</v>
      </c>
      <c r="AE224" s="180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2"/>
    </row>
    <row r="225" ht="19.5" customHeight="1">
      <c r="A225" s="276" t="s">
        <v>319</v>
      </c>
      <c r="B225" s="277">
        <v>132.490005</v>
      </c>
      <c r="C225" s="278">
        <v>136.339996</v>
      </c>
      <c r="D225" s="278">
        <v>130.380005</v>
      </c>
      <c r="E225" s="278">
        <v>135.990005</v>
      </c>
      <c r="F225" s="278">
        <v>129.574097</v>
      </c>
      <c r="G225" s="278">
        <v>3.882481E8</v>
      </c>
      <c r="H225" s="283" t="s">
        <v>319</v>
      </c>
      <c r="I225" s="278">
        <v>13.42875</v>
      </c>
      <c r="J225" s="278">
        <v>14.19375</v>
      </c>
      <c r="K225" s="278">
        <v>12.995</v>
      </c>
      <c r="L225" s="278">
        <v>14.12125</v>
      </c>
      <c r="M225" s="278">
        <v>13.992979</v>
      </c>
      <c r="N225" s="278">
        <v>1.0924E8</v>
      </c>
      <c r="O225" s="278"/>
      <c r="P225" s="254">
        <f t="shared" si="31"/>
        <v>697081.2149</v>
      </c>
      <c r="Q225" s="254">
        <f t="shared" si="141"/>
        <v>423115.8218</v>
      </c>
      <c r="R225" s="254">
        <f t="shared" si="142"/>
        <v>657005.3794</v>
      </c>
      <c r="S225" s="254">
        <f t="shared" si="34"/>
        <v>-596209.7021</v>
      </c>
      <c r="T225" s="254">
        <f t="shared" si="35"/>
        <v>-234525.0175</v>
      </c>
      <c r="U225" s="272">
        <f t="shared" si="21"/>
        <v>0.8683945309</v>
      </c>
      <c r="V225" s="282"/>
      <c r="W225" s="254">
        <f t="shared" si="22"/>
        <v>-830734.7196</v>
      </c>
      <c r="X225" s="257">
        <f t="shared" si="23"/>
        <v>1.62998676</v>
      </c>
      <c r="Y225" s="254">
        <f t="shared" si="24"/>
        <v>1118682.015</v>
      </c>
      <c r="Z225" s="254">
        <f t="shared" si="25"/>
        <v>287947.295</v>
      </c>
      <c r="AA225" s="259">
        <f t="shared" si="26"/>
        <v>1777202.416</v>
      </c>
      <c r="AB225" s="257">
        <f t="shared" si="27"/>
        <v>1.777202416</v>
      </c>
      <c r="AC225" s="275">
        <f t="shared" si="28"/>
        <v>946467.6965</v>
      </c>
      <c r="AD225" s="257">
        <f t="shared" si="29"/>
        <v>0.8604251786</v>
      </c>
      <c r="AE225" s="180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2"/>
    </row>
    <row r="226" ht="19.5" customHeight="1">
      <c r="A226" s="276" t="s">
        <v>320</v>
      </c>
      <c r="B226" s="277">
        <v>136.440002</v>
      </c>
      <c r="C226" s="278">
        <v>141.839996</v>
      </c>
      <c r="D226" s="278">
        <v>135.869995</v>
      </c>
      <c r="E226" s="278">
        <v>141.289993</v>
      </c>
      <c r="F226" s="278">
        <v>134.624054</v>
      </c>
      <c r="G226" s="278">
        <v>5.324897E8</v>
      </c>
      <c r="H226" s="283" t="s">
        <v>320</v>
      </c>
      <c r="I226" s="278">
        <v>14.21375</v>
      </c>
      <c r="J226" s="278">
        <v>15.3175</v>
      </c>
      <c r="K226" s="278">
        <v>14.07125</v>
      </c>
      <c r="L226" s="278">
        <v>15.1975</v>
      </c>
      <c r="M226" s="278">
        <v>15.059453</v>
      </c>
      <c r="N226" s="278">
        <v>1.168984E8</v>
      </c>
      <c r="O226" s="278"/>
      <c r="P226" s="254">
        <f t="shared" si="31"/>
        <v>726433.6366</v>
      </c>
      <c r="Q226" s="254">
        <f t="shared" si="141"/>
        <v>458158.4077</v>
      </c>
      <c r="R226" s="254">
        <f t="shared" si="142"/>
        <v>658374.1406</v>
      </c>
      <c r="S226" s="254">
        <f t="shared" si="34"/>
        <v>-600527.2426</v>
      </c>
      <c r="T226" s="254">
        <f t="shared" si="35"/>
        <v>-235502.205</v>
      </c>
      <c r="U226" s="272">
        <f t="shared" si="21"/>
        <v>0.8913622319</v>
      </c>
      <c r="V226" s="282"/>
      <c r="W226" s="254">
        <f t="shared" si="22"/>
        <v>-836029.4476</v>
      </c>
      <c r="X226" s="257">
        <f t="shared" si="23"/>
        <v>1.656410287</v>
      </c>
      <c r="Y226" s="254">
        <f t="shared" si="24"/>
        <v>1140542.721</v>
      </c>
      <c r="Z226" s="254">
        <f t="shared" si="25"/>
        <v>304513.273</v>
      </c>
      <c r="AA226" s="259">
        <f t="shared" si="26"/>
        <v>1842966.185</v>
      </c>
      <c r="AB226" s="257">
        <f t="shared" si="27"/>
        <v>1.842966185</v>
      </c>
      <c r="AC226" s="275">
        <f t="shared" si="28"/>
        <v>1006936.737</v>
      </c>
      <c r="AD226" s="257">
        <f t="shared" si="29"/>
        <v>0.915397034</v>
      </c>
      <c r="AE226" s="180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2"/>
    </row>
    <row r="227" ht="19.5" customHeight="1">
      <c r="A227" s="276" t="s">
        <v>321</v>
      </c>
      <c r="B227" s="277">
        <v>141.580002</v>
      </c>
      <c r="C227" s="278">
        <v>143.899994</v>
      </c>
      <c r="D227" s="278">
        <v>136.25</v>
      </c>
      <c r="E227" s="278">
        <v>137.639999</v>
      </c>
      <c r="F227" s="278">
        <v>131.146271</v>
      </c>
      <c r="G227" s="278">
        <v>1.0460032E9</v>
      </c>
      <c r="H227" s="283" t="s">
        <v>321</v>
      </c>
      <c r="I227" s="278">
        <v>15.265</v>
      </c>
      <c r="J227" s="278">
        <v>15.75875</v>
      </c>
      <c r="K227" s="278">
        <v>14.14875</v>
      </c>
      <c r="L227" s="278">
        <v>14.415</v>
      </c>
      <c r="M227" s="278">
        <v>14.284061</v>
      </c>
      <c r="N227" s="278">
        <v>2.258592E8</v>
      </c>
      <c r="O227" s="278"/>
      <c r="P227" s="254">
        <f t="shared" si="31"/>
        <v>728465.3465</v>
      </c>
      <c r="Q227" s="254">
        <f t="shared" si="141"/>
        <v>460681.7995</v>
      </c>
      <c r="R227" s="254">
        <f t="shared" si="142"/>
        <v>659745.7534</v>
      </c>
      <c r="S227" s="254">
        <f t="shared" si="34"/>
        <v>-604862.7728</v>
      </c>
      <c r="T227" s="254">
        <f t="shared" si="35"/>
        <v>-236483.4642</v>
      </c>
      <c r="U227" s="272">
        <f t="shared" si="21"/>
        <v>0.8923334315</v>
      </c>
      <c r="V227" s="282"/>
      <c r="W227" s="254">
        <f t="shared" si="22"/>
        <v>-841346.237</v>
      </c>
      <c r="X227" s="257">
        <f t="shared" si="23"/>
        <v>1.649987887</v>
      </c>
      <c r="Y227" s="254">
        <f t="shared" si="24"/>
        <v>1143281.666</v>
      </c>
      <c r="Z227" s="254">
        <f t="shared" si="25"/>
        <v>301935.4289</v>
      </c>
      <c r="AA227" s="259">
        <f t="shared" si="26"/>
        <v>1848892.899</v>
      </c>
      <c r="AB227" s="257">
        <f t="shared" si="27"/>
        <v>1.848892899</v>
      </c>
      <c r="AC227" s="275">
        <f t="shared" si="28"/>
        <v>1007546.662</v>
      </c>
      <c r="AD227" s="257">
        <f t="shared" si="29"/>
        <v>0.9159515113</v>
      </c>
      <c r="AE227" s="180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2"/>
    </row>
    <row r="228" ht="19.5" customHeight="1">
      <c r="A228" s="276" t="s">
        <v>322</v>
      </c>
      <c r="B228" s="277">
        <v>138.270004</v>
      </c>
      <c r="C228" s="278">
        <v>145.960007</v>
      </c>
      <c r="D228" s="278">
        <v>135.800003</v>
      </c>
      <c r="E228" s="278">
        <v>143.229996</v>
      </c>
      <c r="F228" s="278">
        <v>136.844269</v>
      </c>
      <c r="G228" s="278">
        <v>7.050023E8</v>
      </c>
      <c r="H228" s="283" t="s">
        <v>322</v>
      </c>
      <c r="I228" s="278">
        <v>14.56625</v>
      </c>
      <c r="J228" s="278">
        <v>16.202499</v>
      </c>
      <c r="K228" s="278">
        <v>14.05125</v>
      </c>
      <c r="L228" s="278">
        <v>15.5975</v>
      </c>
      <c r="M228" s="278">
        <v>15.456731</v>
      </c>
      <c r="N228" s="278">
        <v>1.152524E8</v>
      </c>
      <c r="O228" s="278"/>
      <c r="P228" s="254">
        <f t="shared" si="31"/>
        <v>726059.422</v>
      </c>
      <c r="Q228" s="254">
        <f t="shared" si="141"/>
        <v>457507.2098</v>
      </c>
      <c r="R228" s="254">
        <f t="shared" si="142"/>
        <v>661120.2237</v>
      </c>
      <c r="S228" s="254">
        <f t="shared" si="34"/>
        <v>-609216.3676</v>
      </c>
      <c r="T228" s="254">
        <f t="shared" si="35"/>
        <v>-237468.812</v>
      </c>
      <c r="U228" s="272">
        <f t="shared" si="21"/>
        <v>0.8896219088</v>
      </c>
      <c r="V228" s="282"/>
      <c r="W228" s="254">
        <f t="shared" si="22"/>
        <v>-846685.1796</v>
      </c>
      <c r="X228" s="257">
        <f t="shared" si="23"/>
        <v>1.638365332</v>
      </c>
      <c r="Y228" s="254">
        <f t="shared" si="24"/>
        <v>1142917.01</v>
      </c>
      <c r="Z228" s="254">
        <f t="shared" si="25"/>
        <v>296231.8306</v>
      </c>
      <c r="AA228" s="259">
        <f t="shared" si="26"/>
        <v>1844686.856</v>
      </c>
      <c r="AB228" s="257">
        <f t="shared" si="27"/>
        <v>1.844686856</v>
      </c>
      <c r="AC228" s="275">
        <f t="shared" si="28"/>
        <v>998001.6759</v>
      </c>
      <c r="AD228" s="257">
        <f t="shared" si="29"/>
        <v>0.9072742508</v>
      </c>
      <c r="AE228" s="180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2"/>
    </row>
    <row r="229" ht="19.5" customHeight="1">
      <c r="A229" s="276" t="s">
        <v>323</v>
      </c>
      <c r="B229" s="277">
        <v>143.720001</v>
      </c>
      <c r="C229" s="278">
        <v>146.210007</v>
      </c>
      <c r="D229" s="278">
        <v>140.179993</v>
      </c>
      <c r="E229" s="278">
        <v>146.199997</v>
      </c>
      <c r="F229" s="278">
        <v>139.681915</v>
      </c>
      <c r="G229" s="278">
        <v>8.107719E8</v>
      </c>
      <c r="H229" s="283" t="s">
        <v>323</v>
      </c>
      <c r="I229" s="278">
        <v>15.695</v>
      </c>
      <c r="J229" s="278">
        <v>16.192499</v>
      </c>
      <c r="K229" s="278">
        <v>14.9025</v>
      </c>
      <c r="L229" s="278">
        <v>16.155001</v>
      </c>
      <c r="M229" s="278">
        <v>16.009197</v>
      </c>
      <c r="N229" s="278">
        <v>1.393044E8</v>
      </c>
      <c r="O229" s="278"/>
      <c r="P229" s="254">
        <f t="shared" si="31"/>
        <v>749477.1903</v>
      </c>
      <c r="Q229" s="254">
        <f t="shared" si="141"/>
        <v>485223.8195</v>
      </c>
      <c r="R229" s="254">
        <f t="shared" si="142"/>
        <v>662497.5575</v>
      </c>
      <c r="S229" s="254">
        <f t="shared" si="34"/>
        <v>-613588.1025</v>
      </c>
      <c r="T229" s="254">
        <f t="shared" si="35"/>
        <v>-238458.2654</v>
      </c>
      <c r="U229" s="272">
        <f t="shared" si="21"/>
        <v>0.9065602615</v>
      </c>
      <c r="V229" s="282"/>
      <c r="W229" s="254">
        <f t="shared" si="22"/>
        <v>-852046.3679</v>
      </c>
      <c r="X229" s="257">
        <f t="shared" si="23"/>
        <v>1.65715717</v>
      </c>
      <c r="Y229" s="254">
        <f t="shared" si="24"/>
        <v>1160631.688</v>
      </c>
      <c r="Z229" s="254">
        <f t="shared" si="25"/>
        <v>308585.3206</v>
      </c>
      <c r="AA229" s="259">
        <f t="shared" si="26"/>
        <v>1897198.567</v>
      </c>
      <c r="AB229" s="257">
        <f t="shared" si="27"/>
        <v>1.897198567</v>
      </c>
      <c r="AC229" s="275">
        <f t="shared" si="28"/>
        <v>1045152.199</v>
      </c>
      <c r="AD229" s="257">
        <f t="shared" si="29"/>
        <v>0.9501383632</v>
      </c>
      <c r="AE229" s="180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2"/>
    </row>
    <row r="230" ht="19.5" customHeight="1">
      <c r="A230" s="276" t="s">
        <v>324</v>
      </c>
      <c r="B230" s="277">
        <v>146.389999</v>
      </c>
      <c r="C230" s="278">
        <v>146.589996</v>
      </c>
      <c r="D230" s="278">
        <v>142.100006</v>
      </c>
      <c r="E230" s="278">
        <v>145.449997</v>
      </c>
      <c r="F230" s="278">
        <v>138.965317</v>
      </c>
      <c r="G230" s="278">
        <v>6.31562E8</v>
      </c>
      <c r="H230" s="283" t="s">
        <v>324</v>
      </c>
      <c r="I230" s="278">
        <v>16.235001</v>
      </c>
      <c r="J230" s="278">
        <v>16.2775</v>
      </c>
      <c r="K230" s="278">
        <v>15.3325</v>
      </c>
      <c r="L230" s="278">
        <v>16.055</v>
      </c>
      <c r="M230" s="278">
        <v>15.910101</v>
      </c>
      <c r="N230" s="278">
        <v>8.72872E7</v>
      </c>
      <c r="O230" s="278"/>
      <c r="P230" s="254">
        <f t="shared" si="31"/>
        <v>759742.6063</v>
      </c>
      <c r="Q230" s="254">
        <f t="shared" si="141"/>
        <v>499224.5739</v>
      </c>
      <c r="R230" s="254">
        <f t="shared" si="142"/>
        <v>663877.7608</v>
      </c>
      <c r="S230" s="254">
        <f t="shared" si="34"/>
        <v>-617978.0529</v>
      </c>
      <c r="T230" s="254">
        <f t="shared" si="35"/>
        <v>-239451.8415</v>
      </c>
      <c r="U230" s="272">
        <f t="shared" si="21"/>
        <v>0.9143700132</v>
      </c>
      <c r="V230" s="282"/>
      <c r="W230" s="254">
        <f t="shared" si="22"/>
        <v>-857429.8944</v>
      </c>
      <c r="X230" s="257">
        <f t="shared" si="23"/>
        <v>1.660334421</v>
      </c>
      <c r="Y230" s="254">
        <f t="shared" si="24"/>
        <v>1169142.475</v>
      </c>
      <c r="Z230" s="254">
        <f t="shared" si="25"/>
        <v>311712.5804</v>
      </c>
      <c r="AA230" s="259">
        <f t="shared" si="26"/>
        <v>1922844.941</v>
      </c>
      <c r="AB230" s="257">
        <f t="shared" si="27"/>
        <v>1.922844941</v>
      </c>
      <c r="AC230" s="275">
        <f t="shared" si="28"/>
        <v>1065415.047</v>
      </c>
      <c r="AD230" s="257">
        <f t="shared" si="29"/>
        <v>0.9685591333</v>
      </c>
      <c r="AE230" s="180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2"/>
    </row>
    <row r="231" ht="19.5" customHeight="1">
      <c r="A231" s="276" t="s">
        <v>325</v>
      </c>
      <c r="B231" s="277">
        <v>145.669998</v>
      </c>
      <c r="C231" s="278">
        <v>152.369995</v>
      </c>
      <c r="D231" s="278">
        <v>144.929993</v>
      </c>
      <c r="E231" s="278">
        <v>152.149994</v>
      </c>
      <c r="F231" s="278">
        <v>145.684814</v>
      </c>
      <c r="G231" s="278">
        <v>5.490946E8</v>
      </c>
      <c r="H231" s="283" t="s">
        <v>325</v>
      </c>
      <c r="I231" s="278">
        <v>16.1075</v>
      </c>
      <c r="J231" s="278">
        <v>17.57</v>
      </c>
      <c r="K231" s="278">
        <v>15.945</v>
      </c>
      <c r="L231" s="278">
        <v>17.52</v>
      </c>
      <c r="M231" s="278">
        <v>17.361881</v>
      </c>
      <c r="N231" s="278">
        <v>7.9744E7</v>
      </c>
      <c r="O231" s="278"/>
      <c r="P231" s="254">
        <f t="shared" si="31"/>
        <v>774873.2299</v>
      </c>
      <c r="Q231" s="254">
        <f t="shared" si="141"/>
        <v>519167.509</v>
      </c>
      <c r="R231" s="254">
        <f t="shared" si="142"/>
        <v>665260.8395</v>
      </c>
      <c r="S231" s="254">
        <f t="shared" si="34"/>
        <v>-622386.2948</v>
      </c>
      <c r="T231" s="254">
        <f t="shared" si="35"/>
        <v>-240449.5575</v>
      </c>
      <c r="U231" s="272">
        <f t="shared" si="21"/>
        <v>0.9254360165</v>
      </c>
      <c r="V231" s="282"/>
      <c r="W231" s="254">
        <f t="shared" si="22"/>
        <v>-862835.8523</v>
      </c>
      <c r="X231" s="257">
        <f t="shared" si="23"/>
        <v>1.669070734</v>
      </c>
      <c r="Y231" s="254">
        <f t="shared" si="24"/>
        <v>1181061.667</v>
      </c>
      <c r="Z231" s="254">
        <f t="shared" si="25"/>
        <v>318225.8145</v>
      </c>
      <c r="AA231" s="259">
        <f t="shared" si="26"/>
        <v>1959301.578</v>
      </c>
      <c r="AB231" s="257">
        <f t="shared" si="27"/>
        <v>1.959301578</v>
      </c>
      <c r="AC231" s="275">
        <f t="shared" si="28"/>
        <v>1096465.726</v>
      </c>
      <c r="AD231" s="257">
        <f t="shared" si="29"/>
        <v>0.9967870237</v>
      </c>
      <c r="AE231" s="180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2"/>
    </row>
    <row r="232" ht="19.5" customHeight="1">
      <c r="A232" s="276" t="s">
        <v>326</v>
      </c>
      <c r="B232" s="277">
        <v>152.759995</v>
      </c>
      <c r="C232" s="278">
        <v>156.690002</v>
      </c>
      <c r="D232" s="278">
        <v>150.770004</v>
      </c>
      <c r="E232" s="278">
        <v>155.149994</v>
      </c>
      <c r="F232" s="278">
        <v>148.557297</v>
      </c>
      <c r="G232" s="278">
        <v>5.841984E8</v>
      </c>
      <c r="H232" s="283" t="s">
        <v>326</v>
      </c>
      <c r="I232" s="278">
        <v>17.65</v>
      </c>
      <c r="J232" s="278">
        <v>18.535</v>
      </c>
      <c r="K232" s="278">
        <v>17.205</v>
      </c>
      <c r="L232" s="278">
        <v>18.17</v>
      </c>
      <c r="M232" s="278">
        <v>18.006014</v>
      </c>
      <c r="N232" s="278">
        <v>8.29024E7</v>
      </c>
      <c r="O232" s="278"/>
      <c r="P232" s="254">
        <f t="shared" si="31"/>
        <v>806097.0511</v>
      </c>
      <c r="Q232" s="254">
        <f t="shared" si="141"/>
        <v>560192.9753</v>
      </c>
      <c r="R232" s="254">
        <f t="shared" si="142"/>
        <v>666646.7995</v>
      </c>
      <c r="S232" s="254">
        <f t="shared" si="34"/>
        <v>-626812.9044</v>
      </c>
      <c r="T232" s="254">
        <f t="shared" si="35"/>
        <v>-241451.4306</v>
      </c>
      <c r="U232" s="272">
        <f t="shared" si="21"/>
        <v>0.947635449</v>
      </c>
      <c r="V232" s="282"/>
      <c r="W232" s="254">
        <f t="shared" si="22"/>
        <v>-868264.335</v>
      </c>
      <c r="X232" s="257">
        <f t="shared" si="23"/>
        <v>1.696192958</v>
      </c>
      <c r="Y232" s="254">
        <f t="shared" si="24"/>
        <v>1204248.863</v>
      </c>
      <c r="Z232" s="254">
        <f t="shared" si="25"/>
        <v>335984.5283</v>
      </c>
      <c r="AA232" s="259">
        <f t="shared" si="26"/>
        <v>2032936.826</v>
      </c>
      <c r="AB232" s="257">
        <f t="shared" si="27"/>
        <v>2.032936826</v>
      </c>
      <c r="AC232" s="290">
        <f t="shared" si="28"/>
        <v>1164672.491</v>
      </c>
      <c r="AD232" s="257">
        <f t="shared" si="29"/>
        <v>1.058793174</v>
      </c>
      <c r="AE232" s="180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2"/>
    </row>
    <row r="233" ht="19.5" customHeight="1">
      <c r="A233" s="279" t="s">
        <v>327</v>
      </c>
      <c r="B233" s="280">
        <v>154.199997</v>
      </c>
      <c r="C233" s="281">
        <v>158.770004</v>
      </c>
      <c r="D233" s="281">
        <v>152.059998</v>
      </c>
      <c r="E233" s="281">
        <v>155.759995</v>
      </c>
      <c r="F233" s="281">
        <v>149.141373</v>
      </c>
      <c r="G233" s="281">
        <v>6.223839E8</v>
      </c>
      <c r="H233" s="284" t="s">
        <v>327</v>
      </c>
      <c r="I233" s="281">
        <v>17.934999</v>
      </c>
      <c r="J233" s="281">
        <v>19.0725</v>
      </c>
      <c r="K233" s="281">
        <v>17.440001</v>
      </c>
      <c r="L233" s="281">
        <v>18.3325</v>
      </c>
      <c r="M233" s="281">
        <v>18.167048</v>
      </c>
      <c r="N233" s="281">
        <v>9.40588E7</v>
      </c>
      <c r="O233" s="281"/>
      <c r="P233" s="254">
        <f t="shared" si="31"/>
        <v>812994.0487</v>
      </c>
      <c r="Q233" s="254">
        <f t="shared" si="141"/>
        <v>567844.583</v>
      </c>
      <c r="R233" s="254">
        <f t="shared" si="142"/>
        <v>668035.647</v>
      </c>
      <c r="S233" s="254">
        <f t="shared" si="34"/>
        <v>-631257.9581</v>
      </c>
      <c r="T233" s="254">
        <f t="shared" si="35"/>
        <v>-242457.4783</v>
      </c>
      <c r="U233" s="272">
        <f t="shared" si="21"/>
        <v>0.9510994573</v>
      </c>
      <c r="V233" s="257">
        <f>(E233-B222)/B222</f>
        <v>0.3059444866</v>
      </c>
      <c r="W233" s="254">
        <f t="shared" si="22"/>
        <v>-873715.4364</v>
      </c>
      <c r="X233" s="257">
        <f t="shared" si="23"/>
        <v>1.695093888</v>
      </c>
      <c r="Y233" s="254">
        <f t="shared" si="24"/>
        <v>1210410.055</v>
      </c>
      <c r="Z233" s="254">
        <f t="shared" si="25"/>
        <v>336694.6188</v>
      </c>
      <c r="AA233" s="259">
        <f t="shared" si="26"/>
        <v>2048874.279</v>
      </c>
      <c r="AB233" s="257">
        <f t="shared" si="27"/>
        <v>2.048874279</v>
      </c>
      <c r="AC233" s="275">
        <f t="shared" si="28"/>
        <v>1175158.842</v>
      </c>
      <c r="AD233" s="257">
        <f t="shared" si="29"/>
        <v>1.06832622</v>
      </c>
      <c r="AE233" s="180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2"/>
    </row>
    <row r="234" ht="19.5" customHeight="1">
      <c r="A234" s="276" t="s">
        <v>328</v>
      </c>
      <c r="B234" s="277">
        <v>156.559998</v>
      </c>
      <c r="C234" s="278">
        <v>170.949997</v>
      </c>
      <c r="D234" s="278">
        <v>156.169998</v>
      </c>
      <c r="E234" s="278">
        <v>169.399994</v>
      </c>
      <c r="F234" s="278">
        <v>162.541</v>
      </c>
      <c r="G234" s="278">
        <v>6.983949E8</v>
      </c>
      <c r="H234" s="283" t="s">
        <v>328</v>
      </c>
      <c r="I234" s="278">
        <v>18.514999</v>
      </c>
      <c r="J234" s="278">
        <v>22.002501</v>
      </c>
      <c r="K234" s="278">
        <v>18.434999</v>
      </c>
      <c r="L234" s="278">
        <v>21.602501</v>
      </c>
      <c r="M234" s="278">
        <v>21.407537</v>
      </c>
      <c r="N234" s="278">
        <v>1.2376E8</v>
      </c>
      <c r="O234" s="278"/>
      <c r="P234" s="254">
        <f t="shared" si="31"/>
        <v>834968.3061</v>
      </c>
      <c r="Q234" s="254">
        <f>(Q222+(Q233-Q222)*(1-$Q$3))*K234/K233</f>
        <v>532030.3762</v>
      </c>
      <c r="R234" s="254">
        <f>R233*(1+($S$5/2/12))+(Q233-Q222)*($Q$3)</f>
        <v>733957.0376</v>
      </c>
      <c r="S234" s="254">
        <f t="shared" si="34"/>
        <v>-635721.533</v>
      </c>
      <c r="T234" s="254">
        <f t="shared" si="35"/>
        <v>-243467.7178</v>
      </c>
      <c r="U234" s="272">
        <f t="shared" si="21"/>
        <v>0.9038881879</v>
      </c>
      <c r="V234" s="282"/>
      <c r="W234" s="254">
        <f t="shared" si="22"/>
        <v>-879189.2507</v>
      </c>
      <c r="X234" s="257">
        <f t="shared" si="23"/>
        <v>1.784513792</v>
      </c>
      <c r="Y234" s="254">
        <f t="shared" si="24"/>
        <v>1289076.57</v>
      </c>
      <c r="Z234" s="254">
        <f t="shared" si="25"/>
        <v>409887.3196</v>
      </c>
      <c r="AA234" s="259">
        <f t="shared" si="26"/>
        <v>2100955.72</v>
      </c>
      <c r="AB234" s="257">
        <f t="shared" si="27"/>
        <v>2.10095572</v>
      </c>
      <c r="AC234" s="275">
        <f t="shared" si="28"/>
        <v>1221766.469</v>
      </c>
      <c r="AD234" s="257">
        <f t="shared" si="29"/>
        <v>1.11069679</v>
      </c>
      <c r="AE234" s="180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2"/>
    </row>
    <row r="235" ht="19.5" customHeight="1">
      <c r="A235" s="276" t="s">
        <v>329</v>
      </c>
      <c r="B235" s="277">
        <v>168.100006</v>
      </c>
      <c r="C235" s="278">
        <v>170.729996</v>
      </c>
      <c r="D235" s="278">
        <v>150.130005</v>
      </c>
      <c r="E235" s="278">
        <v>167.210007</v>
      </c>
      <c r="F235" s="278">
        <v>160.439682</v>
      </c>
      <c r="G235" s="278">
        <v>1.1798412E9</v>
      </c>
      <c r="H235" s="283" t="s">
        <v>329</v>
      </c>
      <c r="I235" s="278">
        <v>21.280001</v>
      </c>
      <c r="J235" s="278">
        <v>21.76</v>
      </c>
      <c r="K235" s="278">
        <v>16.870001</v>
      </c>
      <c r="L235" s="278">
        <v>20.862499</v>
      </c>
      <c r="M235" s="278">
        <v>20.674213</v>
      </c>
      <c r="N235" s="278">
        <v>2.0399E8</v>
      </c>
      <c r="O235" s="278"/>
      <c r="P235" s="254">
        <f t="shared" si="31"/>
        <v>802675.2743</v>
      </c>
      <c r="Q235" s="254">
        <f t="shared" ref="Q235:Q245" si="143">Q234*K235/K234</f>
        <v>486864.8476</v>
      </c>
      <c r="R235" s="254">
        <f t="shared" ref="R235:R245" si="144">R234*(1+$S$5/2/12)</f>
        <v>735486.1147</v>
      </c>
      <c r="S235" s="254">
        <f t="shared" si="34"/>
        <v>-640203.706</v>
      </c>
      <c r="T235" s="254">
        <f t="shared" si="35"/>
        <v>-244482.1666</v>
      </c>
      <c r="U235" s="272">
        <f t="shared" si="21"/>
        <v>0.8772256563</v>
      </c>
      <c r="V235" s="282"/>
      <c r="W235" s="254">
        <f t="shared" si="22"/>
        <v>-884685.8726</v>
      </c>
      <c r="X235" s="257">
        <f t="shared" si="23"/>
        <v>1.738652596</v>
      </c>
      <c r="Y235" s="254">
        <f t="shared" si="24"/>
        <v>1267939.362</v>
      </c>
      <c r="Z235" s="254">
        <f t="shared" si="25"/>
        <v>383253.4895</v>
      </c>
      <c r="AA235" s="259">
        <f t="shared" si="26"/>
        <v>2025026.237</v>
      </c>
      <c r="AB235" s="257">
        <f t="shared" si="27"/>
        <v>2.025026237</v>
      </c>
      <c r="AC235" s="275">
        <f t="shared" si="28"/>
        <v>1140340.364</v>
      </c>
      <c r="AD235" s="257">
        <f t="shared" si="29"/>
        <v>1.036673058</v>
      </c>
      <c r="AE235" s="180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2"/>
    </row>
    <row r="236" ht="19.5" customHeight="1">
      <c r="A236" s="276" t="s">
        <v>330</v>
      </c>
      <c r="B236" s="277">
        <v>167.300003</v>
      </c>
      <c r="C236" s="278">
        <v>175.210007</v>
      </c>
      <c r="D236" s="278">
        <v>156.039993</v>
      </c>
      <c r="E236" s="278">
        <v>160.130005</v>
      </c>
      <c r="F236" s="278">
        <v>153.646378</v>
      </c>
      <c r="G236" s="278">
        <v>1.0853067E9</v>
      </c>
      <c r="H236" s="283" t="s">
        <v>330</v>
      </c>
      <c r="I236" s="278">
        <v>20.8925</v>
      </c>
      <c r="J236" s="278">
        <v>22.870001</v>
      </c>
      <c r="K236" s="278">
        <v>18.09</v>
      </c>
      <c r="L236" s="278">
        <v>19.049999</v>
      </c>
      <c r="M236" s="278">
        <v>18.878073</v>
      </c>
      <c r="N236" s="278">
        <v>2.062544E8</v>
      </c>
      <c r="O236" s="278"/>
      <c r="P236" s="254">
        <f t="shared" si="31"/>
        <v>834273.2299</v>
      </c>
      <c r="Q236" s="254">
        <f t="shared" si="143"/>
        <v>522073.7743</v>
      </c>
      <c r="R236" s="254">
        <f t="shared" si="144"/>
        <v>737018.3775</v>
      </c>
      <c r="S236" s="254">
        <f t="shared" si="34"/>
        <v>-644704.5548</v>
      </c>
      <c r="T236" s="254">
        <f t="shared" si="35"/>
        <v>-245500.8423</v>
      </c>
      <c r="U236" s="272">
        <f t="shared" si="21"/>
        <v>0.8973210291</v>
      </c>
      <c r="V236" s="282"/>
      <c r="W236" s="254">
        <f t="shared" si="22"/>
        <v>-890205.3971</v>
      </c>
      <c r="X236" s="257">
        <f t="shared" si="23"/>
        <v>1.765088835</v>
      </c>
      <c r="Y236" s="254">
        <f t="shared" si="24"/>
        <v>1291528.903</v>
      </c>
      <c r="Z236" s="254">
        <f t="shared" si="25"/>
        <v>401323.5062</v>
      </c>
      <c r="AA236" s="259">
        <f t="shared" si="26"/>
        <v>2093365.382</v>
      </c>
      <c r="AB236" s="257">
        <f t="shared" si="27"/>
        <v>2.093365382</v>
      </c>
      <c r="AC236" s="275">
        <f t="shared" si="28"/>
        <v>1203159.985</v>
      </c>
      <c r="AD236" s="257">
        <f t="shared" si="29"/>
        <v>1.093781804</v>
      </c>
      <c r="AE236" s="180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2"/>
    </row>
    <row r="237" ht="19.5" customHeight="1">
      <c r="A237" s="276" t="s">
        <v>331</v>
      </c>
      <c r="B237" s="277">
        <v>158.990005</v>
      </c>
      <c r="C237" s="278">
        <v>167.0</v>
      </c>
      <c r="D237" s="278">
        <v>153.880005</v>
      </c>
      <c r="E237" s="278">
        <v>160.940002</v>
      </c>
      <c r="F237" s="278">
        <v>154.674103</v>
      </c>
      <c r="G237" s="278">
        <v>9.873805E8</v>
      </c>
      <c r="H237" s="283" t="s">
        <v>331</v>
      </c>
      <c r="I237" s="278">
        <v>18.772499</v>
      </c>
      <c r="J237" s="278">
        <v>20.622499</v>
      </c>
      <c r="K237" s="278">
        <v>17.555</v>
      </c>
      <c r="L237" s="278">
        <v>19.1</v>
      </c>
      <c r="M237" s="278">
        <v>18.92762</v>
      </c>
      <c r="N237" s="278">
        <v>1.744092E8</v>
      </c>
      <c r="O237" s="278"/>
      <c r="P237" s="254">
        <f t="shared" si="31"/>
        <v>822724.7792</v>
      </c>
      <c r="Q237" s="254">
        <f t="shared" si="143"/>
        <v>506633.7815</v>
      </c>
      <c r="R237" s="254">
        <f t="shared" si="144"/>
        <v>738553.8324</v>
      </c>
      <c r="S237" s="254">
        <f t="shared" si="34"/>
        <v>-649224.1571</v>
      </c>
      <c r="T237" s="254">
        <f t="shared" si="35"/>
        <v>-246523.7625</v>
      </c>
      <c r="U237" s="272">
        <f t="shared" si="21"/>
        <v>0.8878482223</v>
      </c>
      <c r="V237" s="282"/>
      <c r="W237" s="254">
        <f t="shared" si="22"/>
        <v>-895747.9196</v>
      </c>
      <c r="X237" s="257">
        <f t="shared" si="23"/>
        <v>1.742988823</v>
      </c>
      <c r="Y237" s="254">
        <f t="shared" si="24"/>
        <v>1284919.025</v>
      </c>
      <c r="Z237" s="254">
        <f t="shared" si="25"/>
        <v>389171.105</v>
      </c>
      <c r="AA237" s="259">
        <f t="shared" si="26"/>
        <v>2067912.393</v>
      </c>
      <c r="AB237" s="257">
        <f t="shared" si="27"/>
        <v>2.067912393</v>
      </c>
      <c r="AC237" s="275">
        <f t="shared" si="28"/>
        <v>1172164.474</v>
      </c>
      <c r="AD237" s="257">
        <f t="shared" si="29"/>
        <v>1.065604067</v>
      </c>
      <c r="AE237" s="180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2"/>
    </row>
    <row r="238" ht="19.5" customHeight="1">
      <c r="A238" s="276" t="s">
        <v>332</v>
      </c>
      <c r="B238" s="277">
        <v>160.520004</v>
      </c>
      <c r="C238" s="278">
        <v>171.199997</v>
      </c>
      <c r="D238" s="278">
        <v>159.220001</v>
      </c>
      <c r="E238" s="278">
        <v>170.070007</v>
      </c>
      <c r="F238" s="278">
        <v>163.448654</v>
      </c>
      <c r="G238" s="278">
        <v>6.87987E8</v>
      </c>
      <c r="H238" s="283" t="s">
        <v>332</v>
      </c>
      <c r="I238" s="278">
        <v>19.01</v>
      </c>
      <c r="J238" s="278">
        <v>21.532499</v>
      </c>
      <c r="K238" s="278">
        <v>18.684999</v>
      </c>
      <c r="L238" s="278">
        <v>21.252501</v>
      </c>
      <c r="M238" s="278">
        <v>21.060694</v>
      </c>
      <c r="N238" s="278">
        <v>1.287104E8</v>
      </c>
      <c r="O238" s="278"/>
      <c r="P238" s="254">
        <f t="shared" si="31"/>
        <v>851275.2529</v>
      </c>
      <c r="Q238" s="254">
        <f t="shared" si="143"/>
        <v>539245.3261</v>
      </c>
      <c r="R238" s="254">
        <f t="shared" si="144"/>
        <v>740092.4862</v>
      </c>
      <c r="S238" s="254">
        <f t="shared" si="34"/>
        <v>-653762.5911</v>
      </c>
      <c r="T238" s="254">
        <f t="shared" si="35"/>
        <v>-247550.9448</v>
      </c>
      <c r="U238" s="272">
        <f t="shared" si="21"/>
        <v>0.905732691</v>
      </c>
      <c r="V238" s="282"/>
      <c r="W238" s="254">
        <f t="shared" si="22"/>
        <v>-901313.5359</v>
      </c>
      <c r="X238" s="257">
        <f t="shared" si="23"/>
        <v>1.765609497</v>
      </c>
      <c r="Y238" s="254">
        <f t="shared" si="24"/>
        <v>1306381.464</v>
      </c>
      <c r="Z238" s="254">
        <f t="shared" si="25"/>
        <v>405067.9279</v>
      </c>
      <c r="AA238" s="259">
        <f t="shared" si="26"/>
        <v>2130613.065</v>
      </c>
      <c r="AB238" s="257">
        <f t="shared" si="27"/>
        <v>2.130613065</v>
      </c>
      <c r="AC238" s="275">
        <f t="shared" si="28"/>
        <v>1229299.529</v>
      </c>
      <c r="AD238" s="257">
        <f t="shared" si="29"/>
        <v>1.117545027</v>
      </c>
      <c r="AE238" s="180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2"/>
    </row>
    <row r="239" ht="19.5" customHeight="1">
      <c r="A239" s="276" t="s">
        <v>333</v>
      </c>
      <c r="B239" s="277">
        <v>170.919998</v>
      </c>
      <c r="C239" s="278">
        <v>177.979996</v>
      </c>
      <c r="D239" s="278">
        <v>169.169998</v>
      </c>
      <c r="E239" s="278">
        <v>171.649994</v>
      </c>
      <c r="F239" s="278">
        <v>164.967102</v>
      </c>
      <c r="G239" s="278">
        <v>7.843385E8</v>
      </c>
      <c r="H239" s="283" t="s">
        <v>333</v>
      </c>
      <c r="I239" s="278">
        <v>21.459999</v>
      </c>
      <c r="J239" s="278">
        <v>23.3225</v>
      </c>
      <c r="K239" s="278">
        <v>21.040001</v>
      </c>
      <c r="L239" s="278">
        <v>21.615</v>
      </c>
      <c r="M239" s="278">
        <v>21.419918</v>
      </c>
      <c r="N239" s="278">
        <v>1.172916E8</v>
      </c>
      <c r="O239" s="278"/>
      <c r="P239" s="254">
        <f t="shared" si="31"/>
        <v>904473.2566</v>
      </c>
      <c r="Q239" s="254">
        <f t="shared" si="143"/>
        <v>607210.2119</v>
      </c>
      <c r="R239" s="254">
        <f t="shared" si="144"/>
        <v>741634.3456</v>
      </c>
      <c r="S239" s="254">
        <f t="shared" si="34"/>
        <v>-658319.9352</v>
      </c>
      <c r="T239" s="254">
        <f t="shared" si="35"/>
        <v>-248582.4071</v>
      </c>
      <c r="U239" s="272">
        <f t="shared" si="21"/>
        <v>0.9403439085</v>
      </c>
      <c r="V239" s="282"/>
      <c r="W239" s="254">
        <f t="shared" si="22"/>
        <v>-906902.3423</v>
      </c>
      <c r="X239" s="257">
        <f t="shared" si="23"/>
        <v>1.815088048</v>
      </c>
      <c r="Y239" s="254">
        <f t="shared" si="24"/>
        <v>1345100.251</v>
      </c>
      <c r="Z239" s="254">
        <f t="shared" si="25"/>
        <v>438197.9091</v>
      </c>
      <c r="AA239" s="259">
        <f t="shared" si="26"/>
        <v>2253317.814</v>
      </c>
      <c r="AB239" s="257">
        <f t="shared" si="27"/>
        <v>2.253317814</v>
      </c>
      <c r="AC239" s="275">
        <f t="shared" si="28"/>
        <v>1346415.472</v>
      </c>
      <c r="AD239" s="257">
        <f t="shared" si="29"/>
        <v>1.224014065</v>
      </c>
      <c r="AE239" s="180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2"/>
    </row>
    <row r="240" ht="19.5" customHeight="1">
      <c r="A240" s="276" t="s">
        <v>334</v>
      </c>
      <c r="B240" s="277">
        <v>170.039993</v>
      </c>
      <c r="C240" s="278">
        <v>182.929993</v>
      </c>
      <c r="D240" s="278">
        <v>169.669998</v>
      </c>
      <c r="E240" s="278">
        <v>176.449997</v>
      </c>
      <c r="F240" s="278">
        <v>169.943237</v>
      </c>
      <c r="G240" s="278">
        <v>7.080105E8</v>
      </c>
      <c r="H240" s="283" t="s">
        <v>334</v>
      </c>
      <c r="I240" s="278">
        <v>21.247499</v>
      </c>
      <c r="J240" s="278">
        <v>24.5075</v>
      </c>
      <c r="K240" s="278">
        <v>21.157499</v>
      </c>
      <c r="L240" s="278">
        <v>22.705</v>
      </c>
      <c r="M240" s="278">
        <v>22.500082</v>
      </c>
      <c r="N240" s="278">
        <v>1.054764E8</v>
      </c>
      <c r="O240" s="278"/>
      <c r="P240" s="254">
        <f t="shared" si="31"/>
        <v>907146.524</v>
      </c>
      <c r="Q240" s="254">
        <f t="shared" si="143"/>
        <v>610601.1806</v>
      </c>
      <c r="R240" s="254">
        <f t="shared" si="144"/>
        <v>743179.4171</v>
      </c>
      <c r="S240" s="254">
        <f t="shared" si="34"/>
        <v>-662896.2683</v>
      </c>
      <c r="T240" s="254">
        <f t="shared" si="35"/>
        <v>-249618.1671</v>
      </c>
      <c r="U240" s="272">
        <f t="shared" si="21"/>
        <v>0.941361119</v>
      </c>
      <c r="V240" s="282"/>
      <c r="W240" s="254">
        <f t="shared" si="22"/>
        <v>-912514.4354</v>
      </c>
      <c r="X240" s="257">
        <f t="shared" si="23"/>
        <v>1.808547763</v>
      </c>
      <c r="Y240" s="254">
        <f t="shared" si="24"/>
        <v>1348454.807</v>
      </c>
      <c r="Z240" s="254">
        <f t="shared" si="25"/>
        <v>435940.3718</v>
      </c>
      <c r="AA240" s="259">
        <f t="shared" si="26"/>
        <v>2260927.122</v>
      </c>
      <c r="AB240" s="257">
        <f t="shared" si="27"/>
        <v>2.260927122</v>
      </c>
      <c r="AC240" s="275">
        <f t="shared" si="28"/>
        <v>1348412.686</v>
      </c>
      <c r="AD240" s="257">
        <f t="shared" si="29"/>
        <v>1.225829715</v>
      </c>
      <c r="AE240" s="180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2"/>
    </row>
    <row r="241" ht="19.5" customHeight="1">
      <c r="A241" s="276" t="s">
        <v>335</v>
      </c>
      <c r="B241" s="277">
        <v>176.860001</v>
      </c>
      <c r="C241" s="278">
        <v>187.520004</v>
      </c>
      <c r="D241" s="278">
        <v>175.789993</v>
      </c>
      <c r="E241" s="278">
        <v>186.649994</v>
      </c>
      <c r="F241" s="278">
        <v>179.767044</v>
      </c>
      <c r="G241" s="278">
        <v>6.67523E8</v>
      </c>
      <c r="H241" s="283" t="s">
        <v>335</v>
      </c>
      <c r="I241" s="278">
        <v>22.889999</v>
      </c>
      <c r="J241" s="278">
        <v>25.627501</v>
      </c>
      <c r="K241" s="278">
        <v>22.6</v>
      </c>
      <c r="L241" s="278">
        <v>25.379999</v>
      </c>
      <c r="M241" s="278">
        <v>25.150936</v>
      </c>
      <c r="N241" s="278">
        <v>9.92216E7</v>
      </c>
      <c r="O241" s="278"/>
      <c r="P241" s="254">
        <f t="shared" si="31"/>
        <v>939867.2893</v>
      </c>
      <c r="Q241" s="254">
        <f t="shared" si="143"/>
        <v>652231.4703</v>
      </c>
      <c r="R241" s="254">
        <f t="shared" si="144"/>
        <v>744727.7076</v>
      </c>
      <c r="S241" s="254">
        <f t="shared" si="34"/>
        <v>-667491.6694</v>
      </c>
      <c r="T241" s="254">
        <f t="shared" si="35"/>
        <v>-250658.2428</v>
      </c>
      <c r="U241" s="272">
        <f t="shared" si="21"/>
        <v>0.960418012</v>
      </c>
      <c r="V241" s="282"/>
      <c r="W241" s="254">
        <f t="shared" si="22"/>
        <v>-918149.9122</v>
      </c>
      <c r="X241" s="257">
        <f t="shared" si="23"/>
        <v>1.834771179</v>
      </c>
      <c r="Y241" s="254">
        <f t="shared" si="24"/>
        <v>1372845.702</v>
      </c>
      <c r="Z241" s="254">
        <f t="shared" si="25"/>
        <v>454695.7896</v>
      </c>
      <c r="AA241" s="259">
        <f t="shared" si="26"/>
        <v>2336826.467</v>
      </c>
      <c r="AB241" s="257">
        <f t="shared" si="27"/>
        <v>2.336826467</v>
      </c>
      <c r="AC241" s="275">
        <f t="shared" si="28"/>
        <v>1418676.555</v>
      </c>
      <c r="AD241" s="257">
        <f t="shared" si="29"/>
        <v>1.289705959</v>
      </c>
      <c r="AE241" s="180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2"/>
    </row>
    <row r="242" ht="19.5" customHeight="1">
      <c r="A242" s="276" t="s">
        <v>336</v>
      </c>
      <c r="B242" s="277">
        <v>186.080002</v>
      </c>
      <c r="C242" s="278">
        <v>186.490005</v>
      </c>
      <c r="D242" s="278">
        <v>180.440002</v>
      </c>
      <c r="E242" s="278">
        <v>185.789993</v>
      </c>
      <c r="F242" s="278">
        <v>178.938828</v>
      </c>
      <c r="G242" s="278">
        <v>6.455344E8</v>
      </c>
      <c r="H242" s="283" t="s">
        <v>336</v>
      </c>
      <c r="I242" s="278">
        <v>25.24</v>
      </c>
      <c r="J242" s="278">
        <v>25.344999</v>
      </c>
      <c r="K242" s="278">
        <v>23.7075</v>
      </c>
      <c r="L242" s="278">
        <v>25.17</v>
      </c>
      <c r="M242" s="278">
        <v>24.942839</v>
      </c>
      <c r="N242" s="278">
        <v>8.13508E7</v>
      </c>
      <c r="O242" s="278"/>
      <c r="P242" s="254">
        <f t="shared" si="31"/>
        <v>964728.7236</v>
      </c>
      <c r="Q242" s="254">
        <f t="shared" si="143"/>
        <v>684193.6984</v>
      </c>
      <c r="R242" s="254">
        <f t="shared" si="144"/>
        <v>746279.2236</v>
      </c>
      <c r="S242" s="254">
        <f t="shared" si="34"/>
        <v>-672106.218</v>
      </c>
      <c r="T242" s="254">
        <f t="shared" si="35"/>
        <v>-251702.6521</v>
      </c>
      <c r="U242" s="272">
        <f t="shared" si="21"/>
        <v>0.9740792073</v>
      </c>
      <c r="V242" s="282"/>
      <c r="W242" s="254">
        <f t="shared" si="22"/>
        <v>-923808.8702</v>
      </c>
      <c r="X242" s="257">
        <f t="shared" si="23"/>
        <v>1.852123315</v>
      </c>
      <c r="Y242" s="254">
        <f t="shared" si="24"/>
        <v>1391738.161</v>
      </c>
      <c r="Z242" s="254">
        <f t="shared" si="25"/>
        <v>467929.291</v>
      </c>
      <c r="AA242" s="259">
        <f t="shared" si="26"/>
        <v>2395201.646</v>
      </c>
      <c r="AB242" s="257">
        <f t="shared" si="27"/>
        <v>2.395201646</v>
      </c>
      <c r="AC242" s="275">
        <f t="shared" si="28"/>
        <v>1471392.775</v>
      </c>
      <c r="AD242" s="257">
        <f t="shared" si="29"/>
        <v>1.337629796</v>
      </c>
      <c r="AE242" s="180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2"/>
    </row>
    <row r="243" ht="19.5" customHeight="1">
      <c r="A243" s="276" t="s">
        <v>337</v>
      </c>
      <c r="B243" s="277">
        <v>186.869995</v>
      </c>
      <c r="C243" s="278">
        <v>187.529999</v>
      </c>
      <c r="D243" s="278">
        <v>160.089996</v>
      </c>
      <c r="E243" s="278">
        <v>169.820007</v>
      </c>
      <c r="F243" s="278">
        <v>163.85199</v>
      </c>
      <c r="G243" s="278">
        <v>1.8170706E9</v>
      </c>
      <c r="H243" s="283" t="s">
        <v>337</v>
      </c>
      <c r="I243" s="278">
        <v>25.442499</v>
      </c>
      <c r="J243" s="278">
        <v>25.625</v>
      </c>
      <c r="K243" s="278">
        <v>18.4275</v>
      </c>
      <c r="L243" s="278">
        <v>20.702499</v>
      </c>
      <c r="M243" s="278">
        <v>20.515654</v>
      </c>
      <c r="N243" s="278">
        <v>2.35472E8</v>
      </c>
      <c r="O243" s="278"/>
      <c r="P243" s="254">
        <f t="shared" si="31"/>
        <v>855926.7113</v>
      </c>
      <c r="Q243" s="254">
        <f t="shared" si="143"/>
        <v>531813.9566</v>
      </c>
      <c r="R243" s="254">
        <f t="shared" si="144"/>
        <v>747833.972</v>
      </c>
      <c r="S243" s="254">
        <f t="shared" si="34"/>
        <v>-676739.9939</v>
      </c>
      <c r="T243" s="254">
        <f t="shared" si="35"/>
        <v>-252751.4132</v>
      </c>
      <c r="U243" s="272">
        <f t="shared" si="21"/>
        <v>0.8988468905</v>
      </c>
      <c r="V243" s="282"/>
      <c r="W243" s="254">
        <f t="shared" si="22"/>
        <v>-929491.4071</v>
      </c>
      <c r="X243" s="257">
        <f t="shared" si="23"/>
        <v>1.725417439</v>
      </c>
      <c r="Y243" s="254">
        <f t="shared" si="24"/>
        <v>1317069.311</v>
      </c>
      <c r="Z243" s="254">
        <f t="shared" si="25"/>
        <v>387577.9039</v>
      </c>
      <c r="AA243" s="259">
        <f t="shared" si="26"/>
        <v>2135574.64</v>
      </c>
      <c r="AB243" s="257">
        <f t="shared" si="27"/>
        <v>2.13557464</v>
      </c>
      <c r="AC243" s="275">
        <f t="shared" si="28"/>
        <v>1206083.233</v>
      </c>
      <c r="AD243" s="257">
        <f t="shared" si="29"/>
        <v>1.096439303</v>
      </c>
      <c r="AE243" s="180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2"/>
    </row>
    <row r="244" ht="19.5" customHeight="1">
      <c r="A244" s="276" t="s">
        <v>338</v>
      </c>
      <c r="B244" s="277">
        <v>170.070007</v>
      </c>
      <c r="C244" s="278">
        <v>175.580002</v>
      </c>
      <c r="D244" s="278">
        <v>157.130005</v>
      </c>
      <c r="E244" s="278">
        <v>169.369995</v>
      </c>
      <c r="F244" s="278">
        <v>163.417831</v>
      </c>
      <c r="G244" s="278">
        <v>1.1521215E9</v>
      </c>
      <c r="H244" s="283" t="s">
        <v>338</v>
      </c>
      <c r="I244" s="278">
        <v>20.805</v>
      </c>
      <c r="J244" s="278">
        <v>22.115</v>
      </c>
      <c r="K244" s="278">
        <v>17.625</v>
      </c>
      <c r="L244" s="278">
        <v>20.459999</v>
      </c>
      <c r="M244" s="278">
        <v>20.275343</v>
      </c>
      <c r="N244" s="278">
        <v>1.49764E8</v>
      </c>
      <c r="O244" s="278"/>
      <c r="P244" s="254">
        <f t="shared" si="31"/>
        <v>840101.0168</v>
      </c>
      <c r="Q244" s="254">
        <f t="shared" si="143"/>
        <v>508653.9675</v>
      </c>
      <c r="R244" s="254">
        <f t="shared" si="144"/>
        <v>749391.9595</v>
      </c>
      <c r="S244" s="254">
        <f t="shared" si="34"/>
        <v>-681393.0773</v>
      </c>
      <c r="T244" s="254">
        <f t="shared" si="35"/>
        <v>-253804.5441</v>
      </c>
      <c r="U244" s="272">
        <f t="shared" si="21"/>
        <v>0.8852616149</v>
      </c>
      <c r="V244" s="282"/>
      <c r="W244" s="254">
        <f t="shared" si="22"/>
        <v>-935197.6213</v>
      </c>
      <c r="X244" s="257">
        <f t="shared" si="23"/>
        <v>1.699633254</v>
      </c>
      <c r="Y244" s="254">
        <f t="shared" si="24"/>
        <v>1307486.993</v>
      </c>
      <c r="Z244" s="254">
        <f t="shared" si="25"/>
        <v>372289.3715</v>
      </c>
      <c r="AA244" s="259">
        <f t="shared" si="26"/>
        <v>2098146.944</v>
      </c>
      <c r="AB244" s="257">
        <f t="shared" si="27"/>
        <v>2.098146944</v>
      </c>
      <c r="AC244" s="275">
        <f t="shared" si="28"/>
        <v>1162949.322</v>
      </c>
      <c r="AD244" s="257">
        <f t="shared" si="29"/>
        <v>1.057226657</v>
      </c>
      <c r="AE244" s="180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2"/>
    </row>
    <row r="245" ht="19.5" customHeight="1">
      <c r="A245" s="279" t="s">
        <v>339</v>
      </c>
      <c r="B245" s="280">
        <v>173.110001</v>
      </c>
      <c r="C245" s="281">
        <v>173.309998</v>
      </c>
      <c r="D245" s="281">
        <v>143.460007</v>
      </c>
      <c r="E245" s="281">
        <v>154.259995</v>
      </c>
      <c r="F245" s="281">
        <v>148.838852</v>
      </c>
      <c r="G245" s="281">
        <v>1.3955449E9</v>
      </c>
      <c r="H245" s="284" t="s">
        <v>339</v>
      </c>
      <c r="I245" s="281">
        <v>21.34</v>
      </c>
      <c r="J245" s="281">
        <v>21.385</v>
      </c>
      <c r="K245" s="281">
        <v>14.61</v>
      </c>
      <c r="L245" s="281">
        <v>16.797501</v>
      </c>
      <c r="M245" s="281">
        <v>16.645899</v>
      </c>
      <c r="N245" s="281">
        <v>2.174544E8</v>
      </c>
      <c r="O245" s="281"/>
      <c r="P245" s="254">
        <f t="shared" si="31"/>
        <v>767013.8988</v>
      </c>
      <c r="Q245" s="254">
        <f t="shared" si="143"/>
        <v>421641.6717</v>
      </c>
      <c r="R245" s="254">
        <f t="shared" si="144"/>
        <v>750953.1927</v>
      </c>
      <c r="S245" s="254">
        <f t="shared" si="34"/>
        <v>-686065.5484</v>
      </c>
      <c r="T245" s="254">
        <f t="shared" si="35"/>
        <v>-254862.063</v>
      </c>
      <c r="U245" s="272">
        <f t="shared" si="21"/>
        <v>0.8302175536</v>
      </c>
      <c r="V245" s="257">
        <f>(E245-B234)/B234</f>
        <v>-0.0146908727</v>
      </c>
      <c r="W245" s="254">
        <f t="shared" si="22"/>
        <v>-940927.6114</v>
      </c>
      <c r="X245" s="257">
        <f t="shared" si="23"/>
        <v>1.613266603</v>
      </c>
      <c r="Y245" s="254">
        <f t="shared" si="24"/>
        <v>1257824.794</v>
      </c>
      <c r="Z245" s="254">
        <f t="shared" si="25"/>
        <v>316897.1828</v>
      </c>
      <c r="AA245" s="259">
        <f t="shared" si="26"/>
        <v>1939608.763</v>
      </c>
      <c r="AB245" s="257">
        <f t="shared" si="27"/>
        <v>1.939608763</v>
      </c>
      <c r="AC245" s="275">
        <f t="shared" si="28"/>
        <v>998681.1518</v>
      </c>
      <c r="AD245" s="257">
        <f t="shared" si="29"/>
        <v>0.9078919562</v>
      </c>
      <c r="AE245" s="180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2"/>
    </row>
    <row r="246" ht="19.5" customHeight="1">
      <c r="A246" s="276" t="s">
        <v>340</v>
      </c>
      <c r="B246" s="277">
        <v>150.990005</v>
      </c>
      <c r="C246" s="278">
        <v>168.990005</v>
      </c>
      <c r="D246" s="278">
        <v>149.490005</v>
      </c>
      <c r="E246" s="278">
        <v>168.160004</v>
      </c>
      <c r="F246" s="278">
        <v>162.714554</v>
      </c>
      <c r="G246" s="278">
        <v>9.337065E8</v>
      </c>
      <c r="H246" s="283" t="s">
        <v>340</v>
      </c>
      <c r="I246" s="278">
        <v>16.084999</v>
      </c>
      <c r="J246" s="278">
        <v>19.967501</v>
      </c>
      <c r="K246" s="278">
        <v>15.7425</v>
      </c>
      <c r="L246" s="278">
        <v>19.7925</v>
      </c>
      <c r="M246" s="278">
        <v>19.627283</v>
      </c>
      <c r="N246" s="278">
        <v>1.66696E8</v>
      </c>
      <c r="O246" s="278"/>
      <c r="P246" s="254">
        <f t="shared" si="31"/>
        <v>799253.4921</v>
      </c>
      <c r="Q246" s="254">
        <f>(Q245+$S$3)*K246/K245</f>
        <v>475875.7028</v>
      </c>
      <c r="R246" s="254">
        <f>R245*(1+($S$5)/2/12)-$S$3</f>
        <v>732517.6785</v>
      </c>
      <c r="S246" s="254">
        <f t="shared" si="34"/>
        <v>-690757.4882</v>
      </c>
      <c r="T246" s="254">
        <f t="shared" si="35"/>
        <v>-255923.9883</v>
      </c>
      <c r="U246" s="272">
        <f t="shared" si="21"/>
        <v>0.8721677706</v>
      </c>
      <c r="V246" s="282"/>
      <c r="W246" s="254">
        <f t="shared" si="22"/>
        <v>-946681.4765</v>
      </c>
      <c r="X246" s="257">
        <f t="shared" si="23"/>
        <v>1.618042825</v>
      </c>
      <c r="Y246" s="254">
        <f t="shared" si="24"/>
        <v>1262694.416</v>
      </c>
      <c r="Z246" s="254">
        <f t="shared" si="25"/>
        <v>316012.9394</v>
      </c>
      <c r="AA246" s="259">
        <f t="shared" si="26"/>
        <v>2007646.873</v>
      </c>
      <c r="AB246" s="257">
        <f t="shared" si="27"/>
        <v>2.007646873</v>
      </c>
      <c r="AC246" s="275">
        <f t="shared" si="28"/>
        <v>1060965.397</v>
      </c>
      <c r="AD246" s="257">
        <f t="shared" si="29"/>
        <v>0.9645139972</v>
      </c>
      <c r="AE246" s="180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2"/>
    </row>
    <row r="247" ht="19.5" customHeight="1">
      <c r="A247" s="276" t="s">
        <v>341</v>
      </c>
      <c r="B247" s="277">
        <v>167.330002</v>
      </c>
      <c r="C247" s="278">
        <v>174.660004</v>
      </c>
      <c r="D247" s="278">
        <v>166.570007</v>
      </c>
      <c r="E247" s="278">
        <v>173.190002</v>
      </c>
      <c r="F247" s="278">
        <v>167.581696</v>
      </c>
      <c r="G247" s="278">
        <v>5.359641E8</v>
      </c>
      <c r="H247" s="283" t="s">
        <v>341</v>
      </c>
      <c r="I247" s="278">
        <v>19.594999</v>
      </c>
      <c r="J247" s="278">
        <v>21.275</v>
      </c>
      <c r="K247" s="278">
        <v>19.3825</v>
      </c>
      <c r="L247" s="278">
        <v>20.905001</v>
      </c>
      <c r="M247" s="278">
        <v>20.730501</v>
      </c>
      <c r="N247" s="278">
        <v>1.092192E8</v>
      </c>
      <c r="O247" s="278"/>
      <c r="P247" s="254">
        <f t="shared" si="31"/>
        <v>890572.3147</v>
      </c>
      <c r="Q247" s="254">
        <f t="shared" ref="Q247:Q257" si="145">Q246*K247/K246</f>
        <v>585908.2616</v>
      </c>
      <c r="R247" s="254">
        <f t="shared" ref="R247:R257" si="146">R246*(1+$S$5/2/12)</f>
        <v>734043.757</v>
      </c>
      <c r="S247" s="254">
        <f t="shared" si="34"/>
        <v>-695468.9777</v>
      </c>
      <c r="T247" s="254">
        <f t="shared" si="35"/>
        <v>-256990.3382</v>
      </c>
      <c r="U247" s="272">
        <f t="shared" si="21"/>
        <v>0.9329862634</v>
      </c>
      <c r="V247" s="282"/>
      <c r="W247" s="254">
        <f t="shared" si="22"/>
        <v>-952459.316</v>
      </c>
      <c r="X247" s="257">
        <f t="shared" si="23"/>
        <v>1.705706527</v>
      </c>
      <c r="Y247" s="254">
        <f t="shared" si="24"/>
        <v>1328082.627</v>
      </c>
      <c r="Z247" s="254">
        <f t="shared" si="25"/>
        <v>375623.311</v>
      </c>
      <c r="AA247" s="259">
        <f t="shared" si="26"/>
        <v>2210524.333</v>
      </c>
      <c r="AB247" s="257">
        <f t="shared" si="27"/>
        <v>2.210524333</v>
      </c>
      <c r="AC247" s="275">
        <f t="shared" si="28"/>
        <v>1258065.017</v>
      </c>
      <c r="AD247" s="257">
        <f t="shared" si="29"/>
        <v>1.14369547</v>
      </c>
      <c r="AE247" s="180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2"/>
    </row>
    <row r="248" ht="19.5" customHeight="1">
      <c r="A248" s="276" t="s">
        <v>342</v>
      </c>
      <c r="B248" s="277">
        <v>174.440002</v>
      </c>
      <c r="C248" s="278">
        <v>182.830002</v>
      </c>
      <c r="D248" s="278">
        <v>169.339996</v>
      </c>
      <c r="E248" s="278">
        <v>179.660004</v>
      </c>
      <c r="F248" s="278">
        <v>173.842194</v>
      </c>
      <c r="G248" s="278">
        <v>7.819727E8</v>
      </c>
      <c r="H248" s="283" t="s">
        <v>342</v>
      </c>
      <c r="I248" s="278">
        <v>21.2075</v>
      </c>
      <c r="J248" s="278">
        <v>23.290001</v>
      </c>
      <c r="K248" s="278">
        <v>19.9625</v>
      </c>
      <c r="L248" s="278">
        <v>22.4825</v>
      </c>
      <c r="M248" s="278">
        <v>22.29483</v>
      </c>
      <c r="N248" s="278">
        <v>1.219928E8</v>
      </c>
      <c r="O248" s="278"/>
      <c r="P248" s="254">
        <f t="shared" si="31"/>
        <v>905382.1568</v>
      </c>
      <c r="Q248" s="254">
        <f t="shared" si="145"/>
        <v>603440.9221</v>
      </c>
      <c r="R248" s="254">
        <f t="shared" si="146"/>
        <v>735573.0149</v>
      </c>
      <c r="S248" s="254">
        <f t="shared" si="34"/>
        <v>-700200.0985</v>
      </c>
      <c r="T248" s="254">
        <f t="shared" si="35"/>
        <v>-258061.1313</v>
      </c>
      <c r="U248" s="272">
        <f t="shared" si="21"/>
        <v>0.9411279974</v>
      </c>
      <c r="V248" s="282"/>
      <c r="W248" s="254">
        <f t="shared" si="22"/>
        <v>-958261.2298</v>
      </c>
      <c r="X248" s="257">
        <f t="shared" si="23"/>
        <v>1.712429889</v>
      </c>
      <c r="Y248" s="254">
        <f t="shared" si="24"/>
        <v>1339917.604</v>
      </c>
      <c r="Z248" s="254">
        <f t="shared" si="25"/>
        <v>381656.3743</v>
      </c>
      <c r="AA248" s="259">
        <f t="shared" si="26"/>
        <v>2244396.094</v>
      </c>
      <c r="AB248" s="257">
        <f t="shared" si="27"/>
        <v>2.244396094</v>
      </c>
      <c r="AC248" s="275">
        <f t="shared" si="28"/>
        <v>1286134.864</v>
      </c>
      <c r="AD248" s="257">
        <f t="shared" si="29"/>
        <v>1.169213513</v>
      </c>
      <c r="AE248" s="180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2"/>
    </row>
    <row r="249" ht="19.5" customHeight="1">
      <c r="A249" s="276" t="s">
        <v>343</v>
      </c>
      <c r="B249" s="277">
        <v>181.509995</v>
      </c>
      <c r="C249" s="278">
        <v>191.320007</v>
      </c>
      <c r="D249" s="278">
        <v>180.770004</v>
      </c>
      <c r="E249" s="278">
        <v>189.539993</v>
      </c>
      <c r="F249" s="278">
        <v>183.735977</v>
      </c>
      <c r="G249" s="278">
        <v>5.501577E8</v>
      </c>
      <c r="H249" s="283" t="s">
        <v>343</v>
      </c>
      <c r="I249" s="278">
        <v>22.9025</v>
      </c>
      <c r="J249" s="278">
        <v>25.3825</v>
      </c>
      <c r="K249" s="278">
        <v>22.74</v>
      </c>
      <c r="L249" s="278">
        <v>24.92</v>
      </c>
      <c r="M249" s="278">
        <v>24.729399</v>
      </c>
      <c r="N249" s="278">
        <v>8.80632E7</v>
      </c>
      <c r="O249" s="278"/>
      <c r="P249" s="254">
        <f t="shared" si="31"/>
        <v>966493.0907</v>
      </c>
      <c r="Q249" s="254">
        <f t="shared" si="145"/>
        <v>687401.2057</v>
      </c>
      <c r="R249" s="254">
        <f t="shared" si="146"/>
        <v>737105.4586</v>
      </c>
      <c r="S249" s="254">
        <f t="shared" si="34"/>
        <v>-704950.9322</v>
      </c>
      <c r="T249" s="254">
        <f t="shared" si="35"/>
        <v>-259136.386</v>
      </c>
      <c r="U249" s="272">
        <f t="shared" si="21"/>
        <v>0.9792119373</v>
      </c>
      <c r="V249" s="282"/>
      <c r="W249" s="254">
        <f t="shared" si="22"/>
        <v>-964087.3182</v>
      </c>
      <c r="X249" s="257">
        <f t="shared" si="23"/>
        <v>1.767058354</v>
      </c>
      <c r="Y249" s="254">
        <f t="shared" si="24"/>
        <v>1384166.404</v>
      </c>
      <c r="Z249" s="254">
        <f t="shared" si="25"/>
        <v>420079.0855</v>
      </c>
      <c r="AA249" s="259">
        <f t="shared" si="26"/>
        <v>2390999.755</v>
      </c>
      <c r="AB249" s="257">
        <f t="shared" si="27"/>
        <v>2.390999755</v>
      </c>
      <c r="AC249" s="275">
        <f t="shared" si="28"/>
        <v>1426912.437</v>
      </c>
      <c r="AD249" s="257">
        <f t="shared" si="29"/>
        <v>1.297193124</v>
      </c>
      <c r="AE249" s="180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2"/>
    </row>
    <row r="250" ht="19.5" customHeight="1">
      <c r="A250" s="276" t="s">
        <v>344</v>
      </c>
      <c r="B250" s="277">
        <v>190.779999</v>
      </c>
      <c r="C250" s="278">
        <v>191.320007</v>
      </c>
      <c r="D250" s="278">
        <v>173.869995</v>
      </c>
      <c r="E250" s="278">
        <v>173.949997</v>
      </c>
      <c r="F250" s="278">
        <v>168.623383</v>
      </c>
      <c r="G250" s="278">
        <v>9.01554E8</v>
      </c>
      <c r="H250" s="283" t="s">
        <v>344</v>
      </c>
      <c r="I250" s="278">
        <v>25.2325</v>
      </c>
      <c r="J250" s="278">
        <v>25.377501</v>
      </c>
      <c r="K250" s="278">
        <v>20.815001</v>
      </c>
      <c r="L250" s="278">
        <v>20.817499</v>
      </c>
      <c r="M250" s="278">
        <v>20.658276</v>
      </c>
      <c r="N250" s="278">
        <v>1.840024E8</v>
      </c>
      <c r="O250" s="278"/>
      <c r="P250" s="254">
        <f t="shared" si="31"/>
        <v>929601.9535</v>
      </c>
      <c r="Q250" s="254">
        <f t="shared" si="145"/>
        <v>629210.9404</v>
      </c>
      <c r="R250" s="254">
        <f t="shared" si="146"/>
        <v>738641.095</v>
      </c>
      <c r="S250" s="254">
        <f t="shared" si="34"/>
        <v>-709721.5611</v>
      </c>
      <c r="T250" s="254">
        <f t="shared" si="35"/>
        <v>-260216.121</v>
      </c>
      <c r="U250" s="272">
        <f t="shared" si="21"/>
        <v>0.9523689462</v>
      </c>
      <c r="V250" s="282"/>
      <c r="W250" s="254">
        <f t="shared" si="22"/>
        <v>-969937.6821</v>
      </c>
      <c r="X250" s="257">
        <f t="shared" si="23"/>
        <v>1.719948693</v>
      </c>
      <c r="Y250" s="254">
        <f t="shared" si="24"/>
        <v>1359816.819</v>
      </c>
      <c r="Z250" s="254">
        <f t="shared" si="25"/>
        <v>389879.1366</v>
      </c>
      <c r="AA250" s="259">
        <f t="shared" si="26"/>
        <v>2297453.989</v>
      </c>
      <c r="AB250" s="257">
        <f t="shared" si="27"/>
        <v>2.297453989</v>
      </c>
      <c r="AC250" s="275">
        <f t="shared" si="28"/>
        <v>1327516.307</v>
      </c>
      <c r="AD250" s="257">
        <f t="shared" si="29"/>
        <v>1.206833006</v>
      </c>
      <c r="AE250" s="180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2"/>
    </row>
    <row r="251" ht="19.5" customHeight="1">
      <c r="A251" s="276" t="s">
        <v>345</v>
      </c>
      <c r="B251" s="277">
        <v>173.479996</v>
      </c>
      <c r="C251" s="278">
        <v>189.770004</v>
      </c>
      <c r="D251" s="278">
        <v>169.270004</v>
      </c>
      <c r="E251" s="278">
        <v>186.740005</v>
      </c>
      <c r="F251" s="278">
        <v>181.021744</v>
      </c>
      <c r="G251" s="278">
        <v>6.887304E8</v>
      </c>
      <c r="H251" s="283" t="s">
        <v>345</v>
      </c>
      <c r="I251" s="278">
        <v>20.727501</v>
      </c>
      <c r="J251" s="278">
        <v>24.695</v>
      </c>
      <c r="K251" s="278">
        <v>19.709999</v>
      </c>
      <c r="L251" s="278">
        <v>24.002501</v>
      </c>
      <c r="M251" s="278">
        <v>23.818918</v>
      </c>
      <c r="N251" s="278">
        <v>1.21086E8</v>
      </c>
      <c r="O251" s="278"/>
      <c r="P251" s="254">
        <f t="shared" si="31"/>
        <v>905007.9422</v>
      </c>
      <c r="Q251" s="254">
        <f t="shared" si="145"/>
        <v>595808.1388</v>
      </c>
      <c r="R251" s="254">
        <f t="shared" si="146"/>
        <v>740179.9306</v>
      </c>
      <c r="S251" s="254">
        <f t="shared" si="34"/>
        <v>-714512.0676</v>
      </c>
      <c r="T251" s="254">
        <f t="shared" si="35"/>
        <v>-261300.3548</v>
      </c>
      <c r="U251" s="272">
        <f t="shared" si="21"/>
        <v>0.9355769528</v>
      </c>
      <c r="V251" s="282"/>
      <c r="W251" s="254">
        <f t="shared" si="22"/>
        <v>-975812.4224</v>
      </c>
      <c r="X251" s="257">
        <f t="shared" si="23"/>
        <v>1.685967339</v>
      </c>
      <c r="Y251" s="254">
        <f t="shared" si="24"/>
        <v>1344078.293</v>
      </c>
      <c r="Z251" s="254">
        <f t="shared" si="25"/>
        <v>368265.8705</v>
      </c>
      <c r="AA251" s="259">
        <f t="shared" si="26"/>
        <v>2240996.012</v>
      </c>
      <c r="AB251" s="257">
        <f t="shared" si="27"/>
        <v>2.240996012</v>
      </c>
      <c r="AC251" s="275">
        <f t="shared" si="28"/>
        <v>1265183.589</v>
      </c>
      <c r="AD251" s="257">
        <f t="shared" si="29"/>
        <v>1.150166899</v>
      </c>
      <c r="AE251" s="180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2"/>
    </row>
    <row r="252" ht="19.5" customHeight="1">
      <c r="A252" s="276" t="s">
        <v>346</v>
      </c>
      <c r="B252" s="277">
        <v>190.320007</v>
      </c>
      <c r="C252" s="278">
        <v>195.550003</v>
      </c>
      <c r="D252" s="278">
        <v>188.380005</v>
      </c>
      <c r="E252" s="278">
        <v>191.100006</v>
      </c>
      <c r="F252" s="278">
        <v>185.657791</v>
      </c>
      <c r="G252" s="278">
        <v>4.940255E8</v>
      </c>
      <c r="H252" s="283" t="s">
        <v>346</v>
      </c>
      <c r="I252" s="278">
        <v>24.897499</v>
      </c>
      <c r="J252" s="278">
        <v>26.200001</v>
      </c>
      <c r="K252" s="278">
        <v>24.4025</v>
      </c>
      <c r="L252" s="278">
        <v>25.0375</v>
      </c>
      <c r="M252" s="278">
        <v>24.856449</v>
      </c>
      <c r="N252" s="278">
        <v>7.85968E7</v>
      </c>
      <c r="O252" s="278"/>
      <c r="P252" s="254">
        <f t="shared" si="31"/>
        <v>1007180.225</v>
      </c>
      <c r="Q252" s="254">
        <f t="shared" si="145"/>
        <v>737656.461</v>
      </c>
      <c r="R252" s="254">
        <f t="shared" si="146"/>
        <v>741721.9721</v>
      </c>
      <c r="S252" s="254">
        <f t="shared" si="34"/>
        <v>-719322.5345</v>
      </c>
      <c r="T252" s="254">
        <f t="shared" si="35"/>
        <v>-262389.1063</v>
      </c>
      <c r="U252" s="272">
        <f t="shared" si="21"/>
        <v>0.9983650049</v>
      </c>
      <c r="V252" s="282"/>
      <c r="W252" s="254">
        <f t="shared" si="22"/>
        <v>-981711.6408</v>
      </c>
      <c r="X252" s="257">
        <f t="shared" si="23"/>
        <v>1.78148259</v>
      </c>
      <c r="Y252" s="254">
        <f t="shared" si="24"/>
        <v>1417079.251</v>
      </c>
      <c r="Z252" s="254">
        <f t="shared" si="25"/>
        <v>435367.6098</v>
      </c>
      <c r="AA252" s="259">
        <f t="shared" si="26"/>
        <v>2486558.658</v>
      </c>
      <c r="AB252" s="257">
        <f t="shared" si="27"/>
        <v>2.486558658</v>
      </c>
      <c r="AC252" s="275">
        <f t="shared" si="28"/>
        <v>1504847.017</v>
      </c>
      <c r="AD252" s="257">
        <f t="shared" si="29"/>
        <v>1.368042743</v>
      </c>
      <c r="AE252" s="180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2"/>
    </row>
    <row r="253" ht="19.5" customHeight="1">
      <c r="A253" s="276" t="s">
        <v>347</v>
      </c>
      <c r="B253" s="277">
        <v>191.429993</v>
      </c>
      <c r="C253" s="278">
        <v>194.979996</v>
      </c>
      <c r="D253" s="278">
        <v>179.199997</v>
      </c>
      <c r="E253" s="278">
        <v>187.470001</v>
      </c>
      <c r="F253" s="278">
        <v>182.131195</v>
      </c>
      <c r="G253" s="278">
        <v>8.142865E8</v>
      </c>
      <c r="H253" s="283" t="s">
        <v>347</v>
      </c>
      <c r="I253" s="278">
        <v>25.1075</v>
      </c>
      <c r="J253" s="278">
        <v>26.012501</v>
      </c>
      <c r="K253" s="278">
        <v>21.9275</v>
      </c>
      <c r="L253" s="278">
        <v>23.8575</v>
      </c>
      <c r="M253" s="278">
        <v>23.684978</v>
      </c>
      <c r="N253" s="278">
        <v>1.474268E8</v>
      </c>
      <c r="O253" s="278"/>
      <c r="P253" s="254">
        <f t="shared" si="31"/>
        <v>958098.9939</v>
      </c>
      <c r="Q253" s="254">
        <f t="shared" si="145"/>
        <v>662840.3667</v>
      </c>
      <c r="R253" s="254">
        <f t="shared" si="146"/>
        <v>743267.2262</v>
      </c>
      <c r="S253" s="254">
        <f t="shared" si="34"/>
        <v>-724153.0451</v>
      </c>
      <c r="T253" s="254">
        <f t="shared" si="35"/>
        <v>-263482.3942</v>
      </c>
      <c r="U253" s="272">
        <f t="shared" si="21"/>
        <v>0.9659814586</v>
      </c>
      <c r="V253" s="282"/>
      <c r="W253" s="254">
        <f t="shared" si="22"/>
        <v>-987635.4393</v>
      </c>
      <c r="X253" s="257">
        <f t="shared" si="23"/>
        <v>1.722666231</v>
      </c>
      <c r="Y253" s="254">
        <f t="shared" si="24"/>
        <v>1384205.833</v>
      </c>
      <c r="Z253" s="254">
        <f t="shared" si="25"/>
        <v>396570.3936</v>
      </c>
      <c r="AA253" s="259">
        <f t="shared" si="26"/>
        <v>2364206.587</v>
      </c>
      <c r="AB253" s="257">
        <f t="shared" si="27"/>
        <v>2.364206587</v>
      </c>
      <c r="AC253" s="275">
        <f t="shared" si="28"/>
        <v>1376571.147</v>
      </c>
      <c r="AD253" s="257">
        <f t="shared" si="29"/>
        <v>1.251428316</v>
      </c>
      <c r="AE253" s="180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2"/>
    </row>
    <row r="254" ht="19.5" customHeight="1">
      <c r="A254" s="276" t="s">
        <v>348</v>
      </c>
      <c r="B254" s="277">
        <v>186.220001</v>
      </c>
      <c r="C254" s="278">
        <v>194.710007</v>
      </c>
      <c r="D254" s="278">
        <v>185.029999</v>
      </c>
      <c r="E254" s="278">
        <v>188.809998</v>
      </c>
      <c r="F254" s="278">
        <v>183.433029</v>
      </c>
      <c r="G254" s="278">
        <v>5.506502E8</v>
      </c>
      <c r="H254" s="283" t="s">
        <v>348</v>
      </c>
      <c r="I254" s="278">
        <v>23.540001</v>
      </c>
      <c r="J254" s="278">
        <v>25.674999</v>
      </c>
      <c r="K254" s="278">
        <v>23.225</v>
      </c>
      <c r="L254" s="278">
        <v>24.182501</v>
      </c>
      <c r="M254" s="278">
        <v>24.007629</v>
      </c>
      <c r="N254" s="278">
        <v>7.9662E7</v>
      </c>
      <c r="O254" s="278"/>
      <c r="P254" s="254">
        <f t="shared" si="31"/>
        <v>989269.3016</v>
      </c>
      <c r="Q254" s="254">
        <f t="shared" si="145"/>
        <v>702062.1373</v>
      </c>
      <c r="R254" s="254">
        <f t="shared" si="146"/>
        <v>744815.6996</v>
      </c>
      <c r="S254" s="254">
        <f t="shared" si="34"/>
        <v>-729003.6828</v>
      </c>
      <c r="T254" s="254">
        <f t="shared" si="35"/>
        <v>-264580.2375</v>
      </c>
      <c r="U254" s="272">
        <f t="shared" si="21"/>
        <v>0.9824503366</v>
      </c>
      <c r="V254" s="282"/>
      <c r="W254" s="254">
        <f t="shared" si="22"/>
        <v>-993583.9203</v>
      </c>
      <c r="X254" s="257">
        <f t="shared" si="23"/>
        <v>1.745282875</v>
      </c>
      <c r="Y254" s="254">
        <f t="shared" si="24"/>
        <v>1407511.583</v>
      </c>
      <c r="Z254" s="254">
        <f t="shared" si="25"/>
        <v>413927.6624</v>
      </c>
      <c r="AA254" s="259">
        <f t="shared" si="26"/>
        <v>2436147.139</v>
      </c>
      <c r="AB254" s="257">
        <f t="shared" si="27"/>
        <v>2.436147139</v>
      </c>
      <c r="AC254" s="275">
        <f t="shared" si="28"/>
        <v>1442563.218</v>
      </c>
      <c r="AD254" s="257">
        <f t="shared" si="29"/>
        <v>1.311421107</v>
      </c>
      <c r="AE254" s="180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2"/>
    </row>
    <row r="255" ht="19.5" customHeight="1">
      <c r="A255" s="276" t="s">
        <v>349</v>
      </c>
      <c r="B255" s="277">
        <v>189.5</v>
      </c>
      <c r="C255" s="278">
        <v>197.830002</v>
      </c>
      <c r="D255" s="278">
        <v>181.820007</v>
      </c>
      <c r="E255" s="278">
        <v>197.080002</v>
      </c>
      <c r="F255" s="278">
        <v>191.853638</v>
      </c>
      <c r="G255" s="278">
        <v>5.769834E8</v>
      </c>
      <c r="H255" s="283" t="s">
        <v>349</v>
      </c>
      <c r="I255" s="278">
        <v>24.360001</v>
      </c>
      <c r="J255" s="278">
        <v>26.442499</v>
      </c>
      <c r="K255" s="278">
        <v>22.4125</v>
      </c>
      <c r="L255" s="278">
        <v>26.2225</v>
      </c>
      <c r="M255" s="278">
        <v>26.032879</v>
      </c>
      <c r="N255" s="278">
        <v>8.57292E7</v>
      </c>
      <c r="O255" s="278"/>
      <c r="P255" s="254">
        <f t="shared" si="31"/>
        <v>972106.9681</v>
      </c>
      <c r="Q255" s="254">
        <f t="shared" si="145"/>
        <v>677501.2983</v>
      </c>
      <c r="R255" s="254">
        <f t="shared" si="146"/>
        <v>746367.399</v>
      </c>
      <c r="S255" s="254">
        <f t="shared" si="34"/>
        <v>-733874.5315</v>
      </c>
      <c r="T255" s="254">
        <f t="shared" si="35"/>
        <v>-265682.6552</v>
      </c>
      <c r="U255" s="272">
        <f t="shared" si="21"/>
        <v>0.9712575959</v>
      </c>
      <c r="V255" s="282"/>
      <c r="W255" s="254">
        <f t="shared" si="22"/>
        <v>-999557.1867</v>
      </c>
      <c r="X255" s="257">
        <f t="shared" si="23"/>
        <v>1.719235668</v>
      </c>
      <c r="Y255" s="254">
        <f t="shared" si="24"/>
        <v>1396987.581</v>
      </c>
      <c r="Z255" s="254">
        <f t="shared" si="25"/>
        <v>397430.3941</v>
      </c>
      <c r="AA255" s="259">
        <f t="shared" si="26"/>
        <v>2395975.665</v>
      </c>
      <c r="AB255" s="257">
        <f t="shared" si="27"/>
        <v>2.395975665</v>
      </c>
      <c r="AC255" s="275">
        <f t="shared" si="28"/>
        <v>1396418.479</v>
      </c>
      <c r="AD255" s="257">
        <f t="shared" si="29"/>
        <v>1.269471344</v>
      </c>
      <c r="AE255" s="180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2"/>
    </row>
    <row r="256" ht="19.5" customHeight="1">
      <c r="A256" s="276" t="s">
        <v>350</v>
      </c>
      <c r="B256" s="277">
        <v>197.929993</v>
      </c>
      <c r="C256" s="278">
        <v>206.050003</v>
      </c>
      <c r="D256" s="278">
        <v>197.630005</v>
      </c>
      <c r="E256" s="278">
        <v>205.100006</v>
      </c>
      <c r="F256" s="278">
        <v>199.66095</v>
      </c>
      <c r="G256" s="278">
        <v>3.514297E8</v>
      </c>
      <c r="H256" s="283" t="s">
        <v>350</v>
      </c>
      <c r="I256" s="278">
        <v>26.455</v>
      </c>
      <c r="J256" s="278">
        <v>28.6</v>
      </c>
      <c r="K256" s="278">
        <v>26.377501</v>
      </c>
      <c r="L256" s="278">
        <v>28.33</v>
      </c>
      <c r="M256" s="278">
        <v>28.125137</v>
      </c>
      <c r="N256" s="278">
        <v>5.32656E7</v>
      </c>
      <c r="O256" s="278"/>
      <c r="P256" s="254">
        <f t="shared" si="31"/>
        <v>1056635.67</v>
      </c>
      <c r="Q256" s="254">
        <f t="shared" si="145"/>
        <v>797358.223</v>
      </c>
      <c r="R256" s="254">
        <f t="shared" si="146"/>
        <v>747922.3311</v>
      </c>
      <c r="S256" s="254">
        <f t="shared" si="34"/>
        <v>-738765.6754</v>
      </c>
      <c r="T256" s="254">
        <f t="shared" si="35"/>
        <v>-266789.6662</v>
      </c>
      <c r="U256" s="272">
        <f t="shared" si="21"/>
        <v>1.018999802</v>
      </c>
      <c r="V256" s="282"/>
      <c r="W256" s="254">
        <f t="shared" si="22"/>
        <v>-1005555.342</v>
      </c>
      <c r="X256" s="257">
        <f t="shared" si="23"/>
        <v>1.79458845</v>
      </c>
      <c r="Y256" s="254">
        <f t="shared" si="24"/>
        <v>1457650.407</v>
      </c>
      <c r="Z256" s="254">
        <f t="shared" si="25"/>
        <v>452095.0655</v>
      </c>
      <c r="AA256" s="259">
        <f t="shared" si="26"/>
        <v>2601916.224</v>
      </c>
      <c r="AB256" s="257">
        <f t="shared" si="27"/>
        <v>2.601916224</v>
      </c>
      <c r="AC256" s="275">
        <f t="shared" si="28"/>
        <v>1596360.883</v>
      </c>
      <c r="AD256" s="257">
        <f t="shared" si="29"/>
        <v>1.451237166</v>
      </c>
      <c r="AE256" s="180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2"/>
    </row>
    <row r="257" ht="19.5" customHeight="1">
      <c r="A257" s="279" t="s">
        <v>351</v>
      </c>
      <c r="B257" s="280">
        <v>205.110001</v>
      </c>
      <c r="C257" s="281">
        <v>214.559998</v>
      </c>
      <c r="D257" s="281">
        <v>199.229996</v>
      </c>
      <c r="E257" s="281">
        <v>212.610001</v>
      </c>
      <c r="F257" s="281">
        <v>206.971786</v>
      </c>
      <c r="G257" s="281">
        <v>4.299511E8</v>
      </c>
      <c r="H257" s="284" t="s">
        <v>351</v>
      </c>
      <c r="I257" s="281">
        <v>28.3375</v>
      </c>
      <c r="J257" s="281">
        <v>31.047501</v>
      </c>
      <c r="K257" s="281">
        <v>26.717501</v>
      </c>
      <c r="L257" s="281">
        <v>30.4725</v>
      </c>
      <c r="M257" s="281">
        <v>30.252146</v>
      </c>
      <c r="N257" s="281">
        <v>7.42756E7</v>
      </c>
      <c r="O257" s="281"/>
      <c r="P257" s="254">
        <f t="shared" si="31"/>
        <v>1065190.078</v>
      </c>
      <c r="Q257" s="254">
        <f t="shared" si="145"/>
        <v>807635.9895</v>
      </c>
      <c r="R257" s="254">
        <f t="shared" si="146"/>
        <v>749480.5026</v>
      </c>
      <c r="S257" s="254">
        <f t="shared" si="34"/>
        <v>-743677.199</v>
      </c>
      <c r="T257" s="254">
        <f t="shared" si="35"/>
        <v>-267901.2899</v>
      </c>
      <c r="U257" s="272">
        <f t="shared" si="21"/>
        <v>1.022177227</v>
      </c>
      <c r="V257" s="257">
        <f>(E257-B246)/B246</f>
        <v>0.4081064571</v>
      </c>
      <c r="W257" s="254">
        <f t="shared" si="22"/>
        <v>-1011578.489</v>
      </c>
      <c r="X257" s="257">
        <f t="shared" si="23"/>
        <v>1.79389993</v>
      </c>
      <c r="Y257" s="254">
        <f t="shared" si="24"/>
        <v>1465134.337</v>
      </c>
      <c r="Z257" s="254">
        <f t="shared" si="25"/>
        <v>453555.848</v>
      </c>
      <c r="AA257" s="259">
        <f t="shared" si="26"/>
        <v>2622306.57</v>
      </c>
      <c r="AB257" s="257">
        <f t="shared" si="27"/>
        <v>2.62230657</v>
      </c>
      <c r="AC257" s="275">
        <f t="shared" si="28"/>
        <v>1610728.081</v>
      </c>
      <c r="AD257" s="257">
        <f t="shared" si="29"/>
        <v>1.464298255</v>
      </c>
      <c r="AE257" s="180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2"/>
    </row>
    <row r="258" ht="19.5" customHeight="1">
      <c r="A258" s="276" t="s">
        <v>352</v>
      </c>
      <c r="B258" s="277">
        <v>214.399994</v>
      </c>
      <c r="C258" s="278">
        <v>225.880005</v>
      </c>
      <c r="D258" s="278">
        <v>212.240005</v>
      </c>
      <c r="E258" s="278">
        <v>219.070007</v>
      </c>
      <c r="F258" s="278">
        <v>213.722824</v>
      </c>
      <c r="G258" s="278">
        <v>5.85493E8</v>
      </c>
      <c r="H258" s="283" t="s">
        <v>352</v>
      </c>
      <c r="I258" s="278">
        <v>30.977501</v>
      </c>
      <c r="J258" s="278">
        <v>34.299999</v>
      </c>
      <c r="K258" s="278">
        <v>30.3375</v>
      </c>
      <c r="L258" s="278">
        <v>32.185001</v>
      </c>
      <c r="M258" s="278">
        <v>31.965462</v>
      </c>
      <c r="N258" s="278">
        <v>8.53928E7</v>
      </c>
      <c r="O258" s="278"/>
      <c r="P258" s="254">
        <f t="shared" si="31"/>
        <v>1134748.542</v>
      </c>
      <c r="Q258" s="254">
        <f>(Q246+(Q257-Q246)*(1-$Q$3))*K258/K257</f>
        <v>804050.6304</v>
      </c>
      <c r="R258" s="254">
        <f>R257*(1+($S$5/2/12))+(Q257-Q246)*($Q$3)</f>
        <v>850570.0063</v>
      </c>
      <c r="S258" s="254">
        <f t="shared" si="34"/>
        <v>-748609.1873</v>
      </c>
      <c r="T258" s="254">
        <f t="shared" si="35"/>
        <v>-269017.5452</v>
      </c>
      <c r="U258" s="272">
        <f t="shared" si="21"/>
        <v>0.9833226178</v>
      </c>
      <c r="V258" s="282"/>
      <c r="W258" s="254">
        <f t="shared" si="22"/>
        <v>-1017626.733</v>
      </c>
      <c r="X258" s="257">
        <f t="shared" si="23"/>
        <v>1.950930026</v>
      </c>
      <c r="Y258" s="254">
        <f t="shared" si="24"/>
        <v>1610871.185</v>
      </c>
      <c r="Z258" s="254">
        <f t="shared" si="25"/>
        <v>593244.4526</v>
      </c>
      <c r="AA258" s="259">
        <f t="shared" si="26"/>
        <v>2789369.178</v>
      </c>
      <c r="AB258" s="257">
        <f t="shared" si="27"/>
        <v>2.789369178</v>
      </c>
      <c r="AC258" s="275">
        <f t="shared" si="28"/>
        <v>1771742.446</v>
      </c>
      <c r="AD258" s="257">
        <f t="shared" si="29"/>
        <v>1.610674951</v>
      </c>
      <c r="AE258" s="180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2"/>
    </row>
    <row r="259" ht="19.5" customHeight="1">
      <c r="A259" s="276" t="s">
        <v>353</v>
      </c>
      <c r="B259" s="277">
        <v>220.139999</v>
      </c>
      <c r="C259" s="278">
        <v>237.470001</v>
      </c>
      <c r="D259" s="278">
        <v>198.169998</v>
      </c>
      <c r="E259" s="278">
        <v>205.800003</v>
      </c>
      <c r="F259" s="278">
        <v>200.776718</v>
      </c>
      <c r="G259" s="278">
        <v>9.523923E8</v>
      </c>
      <c r="H259" s="283" t="s">
        <v>353</v>
      </c>
      <c r="I259" s="278">
        <v>32.509998</v>
      </c>
      <c r="J259" s="278">
        <v>37.759998</v>
      </c>
      <c r="K259" s="278">
        <v>26.0875</v>
      </c>
      <c r="L259" s="278">
        <v>28.395</v>
      </c>
      <c r="M259" s="278">
        <v>28.201315</v>
      </c>
      <c r="N259" s="278">
        <v>1.529848E8</v>
      </c>
      <c r="O259" s="278"/>
      <c r="P259" s="254">
        <f t="shared" si="31"/>
        <v>1059522.762</v>
      </c>
      <c r="Q259" s="254">
        <f t="shared" ref="Q259:Q269" si="147">Q258*K259/K258</f>
        <v>691410.6575</v>
      </c>
      <c r="R259" s="254">
        <f t="shared" ref="R259:R269" si="148">R258*(1+$S$5/2/12)</f>
        <v>852342.0272</v>
      </c>
      <c r="S259" s="254">
        <f t="shared" si="34"/>
        <v>-753561.7256</v>
      </c>
      <c r="T259" s="254">
        <f t="shared" si="35"/>
        <v>-270138.4517</v>
      </c>
      <c r="U259" s="272">
        <f t="shared" si="21"/>
        <v>0.9381811979</v>
      </c>
      <c r="V259" s="282"/>
      <c r="W259" s="254">
        <f t="shared" si="22"/>
        <v>-1023700.177</v>
      </c>
      <c r="X259" s="257">
        <f t="shared" si="23"/>
        <v>1.867602284</v>
      </c>
      <c r="Y259" s="254">
        <f t="shared" si="24"/>
        <v>1559914.279</v>
      </c>
      <c r="Z259" s="254">
        <f t="shared" si="25"/>
        <v>536214.1019</v>
      </c>
      <c r="AA259" s="259">
        <f t="shared" si="26"/>
        <v>2603275.446</v>
      </c>
      <c r="AB259" s="257">
        <f t="shared" si="27"/>
        <v>2.603275446</v>
      </c>
      <c r="AC259" s="275">
        <f t="shared" si="28"/>
        <v>1579575.269</v>
      </c>
      <c r="AD259" s="257">
        <f t="shared" si="29"/>
        <v>1.435977517</v>
      </c>
      <c r="AE259" s="180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2"/>
    </row>
    <row r="260" ht="19.5" customHeight="1">
      <c r="A260" s="276" t="s">
        <v>354</v>
      </c>
      <c r="B260" s="277">
        <v>208.880005</v>
      </c>
      <c r="C260" s="278">
        <v>219.610001</v>
      </c>
      <c r="D260" s="278">
        <v>164.929993</v>
      </c>
      <c r="E260" s="278">
        <v>190.399994</v>
      </c>
      <c r="F260" s="278">
        <v>185.752625</v>
      </c>
      <c r="G260" s="278">
        <v>2.1917757E9</v>
      </c>
      <c r="H260" s="283" t="s">
        <v>354</v>
      </c>
      <c r="I260" s="278">
        <v>28.9925</v>
      </c>
      <c r="J260" s="278">
        <v>31.9825</v>
      </c>
      <c r="K260" s="278">
        <v>17.0075</v>
      </c>
      <c r="L260" s="278">
        <v>22.395</v>
      </c>
      <c r="M260" s="278">
        <v>22.242237</v>
      </c>
      <c r="N260" s="278">
        <v>3.038252E8</v>
      </c>
      <c r="O260" s="278"/>
      <c r="P260" s="254">
        <f t="shared" si="31"/>
        <v>881803.923</v>
      </c>
      <c r="Q260" s="254">
        <f t="shared" si="147"/>
        <v>450758.6682</v>
      </c>
      <c r="R260" s="254">
        <f t="shared" si="148"/>
        <v>854117.7398</v>
      </c>
      <c r="S260" s="254">
        <f t="shared" si="34"/>
        <v>-758534.8995</v>
      </c>
      <c r="T260" s="254">
        <f t="shared" si="35"/>
        <v>-271264.0285</v>
      </c>
      <c r="U260" s="272">
        <f t="shared" si="21"/>
        <v>0.8155381626</v>
      </c>
      <c r="V260" s="282"/>
      <c r="W260" s="254">
        <f t="shared" si="22"/>
        <v>-1029798.928</v>
      </c>
      <c r="X260" s="257">
        <f t="shared" si="23"/>
        <v>1.68568991</v>
      </c>
      <c r="Y260" s="254">
        <f t="shared" si="24"/>
        <v>1437215.776</v>
      </c>
      <c r="Z260" s="254">
        <f t="shared" si="25"/>
        <v>407416.8482</v>
      </c>
      <c r="AA260" s="259">
        <f t="shared" si="26"/>
        <v>2186680.331</v>
      </c>
      <c r="AB260" s="257">
        <f t="shared" si="27"/>
        <v>2.186680331</v>
      </c>
      <c r="AC260" s="275">
        <f t="shared" si="28"/>
        <v>1156881.403</v>
      </c>
      <c r="AD260" s="257">
        <f t="shared" si="29"/>
        <v>1.051710366</v>
      </c>
      <c r="AE260" s="180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2"/>
    </row>
    <row r="261" ht="19.5" customHeight="1">
      <c r="A261" s="276" t="s">
        <v>355</v>
      </c>
      <c r="B261" s="277">
        <v>184.770004</v>
      </c>
      <c r="C261" s="278">
        <v>220.039993</v>
      </c>
      <c r="D261" s="278">
        <v>180.860001</v>
      </c>
      <c r="E261" s="278">
        <v>218.910004</v>
      </c>
      <c r="F261" s="278">
        <v>214.021866</v>
      </c>
      <c r="G261" s="278">
        <v>1.0920712E9</v>
      </c>
      <c r="H261" s="283" t="s">
        <v>355</v>
      </c>
      <c r="I261" s="278">
        <v>21.105</v>
      </c>
      <c r="J261" s="278">
        <v>29.4625</v>
      </c>
      <c r="K261" s="278">
        <v>20.1875</v>
      </c>
      <c r="L261" s="278">
        <v>29.245001</v>
      </c>
      <c r="M261" s="278">
        <v>29.048622</v>
      </c>
      <c r="N261" s="278">
        <v>1.815044E8</v>
      </c>
      <c r="O261" s="278"/>
      <c r="P261" s="254">
        <f t="shared" si="31"/>
        <v>966974.2628</v>
      </c>
      <c r="Q261" s="254">
        <f t="shared" si="147"/>
        <v>535039.8715</v>
      </c>
      <c r="R261" s="254">
        <f t="shared" si="148"/>
        <v>855897.1517</v>
      </c>
      <c r="S261" s="254">
        <f t="shared" si="34"/>
        <v>-763528.7949</v>
      </c>
      <c r="T261" s="254">
        <f t="shared" si="35"/>
        <v>-272394.2953</v>
      </c>
      <c r="U261" s="272">
        <f t="shared" si="21"/>
        <v>0.8639230907</v>
      </c>
      <c r="V261" s="282"/>
      <c r="W261" s="254">
        <f t="shared" si="22"/>
        <v>-1035923.09</v>
      </c>
      <c r="X261" s="257">
        <f t="shared" si="23"/>
        <v>1.759659025</v>
      </c>
      <c r="Y261" s="254">
        <f t="shared" si="24"/>
        <v>1498543.25</v>
      </c>
      <c r="Z261" s="254">
        <f t="shared" si="25"/>
        <v>462620.1594</v>
      </c>
      <c r="AA261" s="259">
        <f t="shared" si="26"/>
        <v>2357911.286</v>
      </c>
      <c r="AB261" s="257">
        <f t="shared" si="27"/>
        <v>2.357911286</v>
      </c>
      <c r="AC261" s="275">
        <f t="shared" si="28"/>
        <v>1321988.196</v>
      </c>
      <c r="AD261" s="257">
        <f t="shared" si="29"/>
        <v>1.201807451</v>
      </c>
      <c r="AE261" s="180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2"/>
    </row>
    <row r="262" ht="19.5" customHeight="1">
      <c r="A262" s="276" t="s">
        <v>356</v>
      </c>
      <c r="B262" s="277">
        <v>214.5</v>
      </c>
      <c r="C262" s="278">
        <v>233.600006</v>
      </c>
      <c r="D262" s="278">
        <v>211.119995</v>
      </c>
      <c r="E262" s="278">
        <v>233.360001</v>
      </c>
      <c r="F262" s="278">
        <v>228.149216</v>
      </c>
      <c r="G262" s="278">
        <v>8.46592E8</v>
      </c>
      <c r="H262" s="283" t="s">
        <v>356</v>
      </c>
      <c r="I262" s="278">
        <v>27.985001</v>
      </c>
      <c r="J262" s="278">
        <v>33.047501</v>
      </c>
      <c r="K262" s="278">
        <v>27.09</v>
      </c>
      <c r="L262" s="278">
        <v>32.8675</v>
      </c>
      <c r="M262" s="278">
        <v>32.646797</v>
      </c>
      <c r="N262" s="278">
        <v>1.388456E8</v>
      </c>
      <c r="O262" s="278"/>
      <c r="P262" s="254">
        <f t="shared" si="31"/>
        <v>1128760.369</v>
      </c>
      <c r="Q262" s="254">
        <f t="shared" si="147"/>
        <v>717980.4393</v>
      </c>
      <c r="R262" s="254">
        <f t="shared" si="148"/>
        <v>857680.2708</v>
      </c>
      <c r="S262" s="254">
        <f t="shared" si="34"/>
        <v>-768543.4982</v>
      </c>
      <c r="T262" s="254">
        <f t="shared" si="35"/>
        <v>-273529.2716</v>
      </c>
      <c r="U262" s="272">
        <f t="shared" si="21"/>
        <v>0.9483439053</v>
      </c>
      <c r="V262" s="282"/>
      <c r="W262" s="254">
        <f t="shared" si="22"/>
        <v>-1042072.77</v>
      </c>
      <c r="X262" s="257">
        <f t="shared" si="23"/>
        <v>1.90623985</v>
      </c>
      <c r="Y262" s="254">
        <f t="shared" si="24"/>
        <v>1613505.318</v>
      </c>
      <c r="Z262" s="254">
        <f t="shared" si="25"/>
        <v>571432.5487</v>
      </c>
      <c r="AA262" s="259">
        <f t="shared" si="26"/>
        <v>2704421.079</v>
      </c>
      <c r="AB262" s="257">
        <f t="shared" si="27"/>
        <v>2.704421079</v>
      </c>
      <c r="AC262" s="275">
        <f t="shared" si="28"/>
        <v>1662348.31</v>
      </c>
      <c r="AD262" s="257">
        <f t="shared" si="29"/>
        <v>1.511225736</v>
      </c>
      <c r="AE262" s="180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2"/>
    </row>
    <row r="263" ht="19.5" customHeight="1">
      <c r="A263" s="276" t="s">
        <v>357</v>
      </c>
      <c r="B263" s="277">
        <v>232.460007</v>
      </c>
      <c r="C263" s="278">
        <v>251.149994</v>
      </c>
      <c r="D263" s="278">
        <v>231.470001</v>
      </c>
      <c r="E263" s="278">
        <v>247.600006</v>
      </c>
      <c r="F263" s="278">
        <v>242.071228</v>
      </c>
      <c r="G263" s="278">
        <v>9.283604E8</v>
      </c>
      <c r="H263" s="283" t="s">
        <v>357</v>
      </c>
      <c r="I263" s="278">
        <v>32.709999</v>
      </c>
      <c r="J263" s="278">
        <v>38.130001</v>
      </c>
      <c r="K263" s="278">
        <v>32.307499</v>
      </c>
      <c r="L263" s="278">
        <v>36.922501</v>
      </c>
      <c r="M263" s="278">
        <v>36.674572</v>
      </c>
      <c r="N263" s="278">
        <v>1.447896E8</v>
      </c>
      <c r="O263" s="278"/>
      <c r="P263" s="254">
        <f t="shared" si="31"/>
        <v>1237562.382</v>
      </c>
      <c r="Q263" s="254">
        <f t="shared" si="147"/>
        <v>856262.5443</v>
      </c>
      <c r="R263" s="254">
        <f t="shared" si="148"/>
        <v>859467.1047</v>
      </c>
      <c r="S263" s="254">
        <f t="shared" si="34"/>
        <v>-773579.0961</v>
      </c>
      <c r="T263" s="254">
        <f t="shared" si="35"/>
        <v>-274668.9769</v>
      </c>
      <c r="U263" s="272">
        <f t="shared" si="21"/>
        <v>0.9989149192</v>
      </c>
      <c r="V263" s="282"/>
      <c r="W263" s="254">
        <f t="shared" si="22"/>
        <v>-1048248.073</v>
      </c>
      <c r="X263" s="257">
        <f t="shared" si="23"/>
        <v>2.000508792</v>
      </c>
      <c r="Y263" s="254">
        <f t="shared" si="24"/>
        <v>1691382.088</v>
      </c>
      <c r="Z263" s="254">
        <f t="shared" si="25"/>
        <v>643134.0146</v>
      </c>
      <c r="AA263" s="259">
        <f t="shared" si="26"/>
        <v>2953292.031</v>
      </c>
      <c r="AB263" s="257">
        <f t="shared" si="27"/>
        <v>2.953292031</v>
      </c>
      <c r="AC263" s="275">
        <f t="shared" si="28"/>
        <v>1905043.958</v>
      </c>
      <c r="AD263" s="257">
        <f t="shared" si="29"/>
        <v>1.731858143</v>
      </c>
      <c r="AE263" s="180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2"/>
    </row>
    <row r="264" ht="19.5" customHeight="1">
      <c r="A264" s="276" t="s">
        <v>358</v>
      </c>
      <c r="B264" s="277">
        <v>247.639999</v>
      </c>
      <c r="C264" s="278">
        <v>269.790009</v>
      </c>
      <c r="D264" s="278">
        <v>247.080002</v>
      </c>
      <c r="E264" s="278">
        <v>265.790009</v>
      </c>
      <c r="F264" s="278">
        <v>260.306946</v>
      </c>
      <c r="G264" s="278">
        <v>9.249351E8</v>
      </c>
      <c r="H264" s="283" t="s">
        <v>358</v>
      </c>
      <c r="I264" s="278">
        <v>37.009998</v>
      </c>
      <c r="J264" s="278">
        <v>43.845001</v>
      </c>
      <c r="K264" s="278">
        <v>36.849998</v>
      </c>
      <c r="L264" s="278">
        <v>42.419998</v>
      </c>
      <c r="M264" s="278">
        <v>42.135147</v>
      </c>
      <c r="N264" s="278">
        <v>1.221412E8</v>
      </c>
      <c r="O264" s="278"/>
      <c r="P264" s="254">
        <f t="shared" si="31"/>
        <v>1321021.793</v>
      </c>
      <c r="Q264" s="254">
        <f t="shared" si="147"/>
        <v>976654.7712</v>
      </c>
      <c r="R264" s="254">
        <f t="shared" si="148"/>
        <v>861257.6611</v>
      </c>
      <c r="S264" s="254">
        <f t="shared" si="34"/>
        <v>-778635.6757</v>
      </c>
      <c r="T264" s="254">
        <f t="shared" si="35"/>
        <v>-275813.4309</v>
      </c>
      <c r="U264" s="272">
        <f t="shared" si="21"/>
        <v>1.036530393</v>
      </c>
      <c r="V264" s="282"/>
      <c r="W264" s="254">
        <f t="shared" si="22"/>
        <v>-1054449.107</v>
      </c>
      <c r="X264" s="257">
        <f t="shared" si="23"/>
        <v>2.069592018</v>
      </c>
      <c r="Y264" s="254">
        <f t="shared" si="24"/>
        <v>1751522.61</v>
      </c>
      <c r="Z264" s="254">
        <f t="shared" si="25"/>
        <v>697073.5031</v>
      </c>
      <c r="AA264" s="259">
        <f t="shared" si="26"/>
        <v>3158934.225</v>
      </c>
      <c r="AB264" s="257">
        <f t="shared" si="27"/>
        <v>3.158934225</v>
      </c>
      <c r="AC264" s="275">
        <f t="shared" si="28"/>
        <v>2104485.119</v>
      </c>
      <c r="AD264" s="257">
        <f t="shared" si="29"/>
        <v>1.91316829</v>
      </c>
      <c r="AE264" s="180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2"/>
    </row>
    <row r="265" ht="19.5" customHeight="1">
      <c r="A265" s="276" t="s">
        <v>359</v>
      </c>
      <c r="B265" s="277">
        <v>268.0</v>
      </c>
      <c r="C265" s="278">
        <v>296.75</v>
      </c>
      <c r="D265" s="278">
        <v>264.630005</v>
      </c>
      <c r="E265" s="278">
        <v>294.880005</v>
      </c>
      <c r="F265" s="278">
        <v>288.796844</v>
      </c>
      <c r="G265" s="278">
        <v>7.014146E8</v>
      </c>
      <c r="H265" s="283" t="s">
        <v>359</v>
      </c>
      <c r="I265" s="278">
        <v>43.137501</v>
      </c>
      <c r="J265" s="278">
        <v>52.674999</v>
      </c>
      <c r="K265" s="278">
        <v>41.987499</v>
      </c>
      <c r="L265" s="278">
        <v>52.080002</v>
      </c>
      <c r="M265" s="278">
        <v>51.730289</v>
      </c>
      <c r="N265" s="278">
        <v>7.4779E7</v>
      </c>
      <c r="O265" s="278"/>
      <c r="P265" s="254">
        <f t="shared" si="31"/>
        <v>1414853.492</v>
      </c>
      <c r="Q265" s="254">
        <f t="shared" si="147"/>
        <v>1112816.647</v>
      </c>
      <c r="R265" s="254">
        <f t="shared" si="148"/>
        <v>863051.9479</v>
      </c>
      <c r="S265" s="254">
        <f t="shared" si="34"/>
        <v>-783713.3243</v>
      </c>
      <c r="T265" s="254">
        <f t="shared" si="35"/>
        <v>-276962.6536</v>
      </c>
      <c r="U265" s="272">
        <f t="shared" si="21"/>
        <v>1.073661212</v>
      </c>
      <c r="V265" s="282"/>
      <c r="W265" s="254">
        <f t="shared" si="22"/>
        <v>-1060675.978</v>
      </c>
      <c r="X265" s="257">
        <f t="shared" si="23"/>
        <v>2.147597841</v>
      </c>
      <c r="Y265" s="254">
        <f t="shared" si="24"/>
        <v>1818927.314</v>
      </c>
      <c r="Z265" s="254">
        <f t="shared" si="25"/>
        <v>758251.3366</v>
      </c>
      <c r="AA265" s="259">
        <f t="shared" si="26"/>
        <v>3390722.087</v>
      </c>
      <c r="AB265" s="257">
        <f t="shared" si="27"/>
        <v>3.390722087</v>
      </c>
      <c r="AC265" s="275">
        <f t="shared" si="28"/>
        <v>2330046.11</v>
      </c>
      <c r="AD265" s="257">
        <f t="shared" si="29"/>
        <v>2.118223736</v>
      </c>
      <c r="AE265" s="180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2"/>
    </row>
    <row r="266" ht="19.5" customHeight="1">
      <c r="A266" s="276" t="s">
        <v>360</v>
      </c>
      <c r="B266" s="277">
        <v>297.619995</v>
      </c>
      <c r="C266" s="278">
        <v>303.5</v>
      </c>
      <c r="D266" s="278">
        <v>260.109985</v>
      </c>
      <c r="E266" s="278">
        <v>277.839996</v>
      </c>
      <c r="F266" s="278">
        <v>272.108307</v>
      </c>
      <c r="G266" s="278">
        <v>1.3253743E9</v>
      </c>
      <c r="H266" s="283" t="s">
        <v>360</v>
      </c>
      <c r="I266" s="278">
        <v>52.994999</v>
      </c>
      <c r="J266" s="278">
        <v>55.014999</v>
      </c>
      <c r="K266" s="278">
        <v>40.189999</v>
      </c>
      <c r="L266" s="278">
        <v>45.825001</v>
      </c>
      <c r="M266" s="278">
        <v>45.517292</v>
      </c>
      <c r="N266" s="278">
        <v>1.356276E8</v>
      </c>
      <c r="O266" s="278"/>
      <c r="P266" s="254">
        <f t="shared" si="31"/>
        <v>1390687.049</v>
      </c>
      <c r="Q266" s="254">
        <f t="shared" si="147"/>
        <v>1065176.565</v>
      </c>
      <c r="R266" s="254">
        <f t="shared" si="148"/>
        <v>864849.9728</v>
      </c>
      <c r="S266" s="254">
        <f t="shared" si="34"/>
        <v>-788812.1298</v>
      </c>
      <c r="T266" s="254">
        <f t="shared" si="35"/>
        <v>-278116.6646</v>
      </c>
      <c r="U266" s="272">
        <f t="shared" si="21"/>
        <v>1.060326369</v>
      </c>
      <c r="V266" s="282"/>
      <c r="W266" s="254">
        <f t="shared" si="22"/>
        <v>-1066928.794</v>
      </c>
      <c r="X266" s="257">
        <f t="shared" si="23"/>
        <v>2.114046442</v>
      </c>
      <c r="Y266" s="254">
        <f t="shared" si="24"/>
        <v>1803736.908</v>
      </c>
      <c r="Z266" s="254">
        <f t="shared" si="25"/>
        <v>736808.1134</v>
      </c>
      <c r="AA266" s="259">
        <f t="shared" si="26"/>
        <v>3320713.586</v>
      </c>
      <c r="AB266" s="257">
        <f t="shared" si="27"/>
        <v>3.320713586</v>
      </c>
      <c r="AC266" s="275">
        <f t="shared" si="28"/>
        <v>2253784.792</v>
      </c>
      <c r="AD266" s="257">
        <f t="shared" si="29"/>
        <v>2.048895265</v>
      </c>
      <c r="AE266" s="180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2"/>
    </row>
    <row r="267" ht="19.5" customHeight="1">
      <c r="A267" s="276" t="s">
        <v>361</v>
      </c>
      <c r="B267" s="277">
        <v>281.790009</v>
      </c>
      <c r="C267" s="278">
        <v>297.459991</v>
      </c>
      <c r="D267" s="278">
        <v>267.070007</v>
      </c>
      <c r="E267" s="278">
        <v>269.380005</v>
      </c>
      <c r="F267" s="278">
        <v>263.822876</v>
      </c>
      <c r="G267" s="278">
        <v>9.368265E8</v>
      </c>
      <c r="H267" s="283" t="s">
        <v>361</v>
      </c>
      <c r="I267" s="278">
        <v>47.055</v>
      </c>
      <c r="J267" s="278">
        <v>52.200001</v>
      </c>
      <c r="K267" s="278">
        <v>41.904999</v>
      </c>
      <c r="L267" s="278">
        <v>42.75</v>
      </c>
      <c r="M267" s="278">
        <v>42.462936</v>
      </c>
      <c r="N267" s="278">
        <v>1.13851E8</v>
      </c>
      <c r="O267" s="278"/>
      <c r="P267" s="254">
        <f t="shared" si="31"/>
        <v>1427899.047</v>
      </c>
      <c r="Q267" s="254">
        <f t="shared" si="147"/>
        <v>1110630.107</v>
      </c>
      <c r="R267" s="254">
        <f t="shared" si="148"/>
        <v>866651.7436</v>
      </c>
      <c r="S267" s="254">
        <f t="shared" si="34"/>
        <v>-793932.1804</v>
      </c>
      <c r="T267" s="254">
        <f t="shared" si="35"/>
        <v>-279275.4841</v>
      </c>
      <c r="U267" s="272">
        <f t="shared" si="21"/>
        <v>1.071649164</v>
      </c>
      <c r="V267" s="282"/>
      <c r="W267" s="254">
        <f t="shared" si="22"/>
        <v>-1073207.664</v>
      </c>
      <c r="X267" s="257">
        <f t="shared" si="23"/>
        <v>2.138030567</v>
      </c>
      <c r="Y267" s="254">
        <f t="shared" si="24"/>
        <v>1831515.007</v>
      </c>
      <c r="Z267" s="254">
        <f t="shared" si="25"/>
        <v>758307.3426</v>
      </c>
      <c r="AA267" s="259">
        <f t="shared" si="26"/>
        <v>3405180.898</v>
      </c>
      <c r="AB267" s="257">
        <f t="shared" si="27"/>
        <v>3.405180898</v>
      </c>
      <c r="AC267" s="275">
        <f t="shared" si="28"/>
        <v>2331973.233</v>
      </c>
      <c r="AD267" s="257">
        <f t="shared" si="29"/>
        <v>2.119975667</v>
      </c>
      <c r="AE267" s="180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2"/>
    </row>
    <row r="268" ht="19.5" customHeight="1">
      <c r="A268" s="276" t="s">
        <v>362</v>
      </c>
      <c r="B268" s="277">
        <v>271.850006</v>
      </c>
      <c r="C268" s="278">
        <v>300.170013</v>
      </c>
      <c r="D268" s="278">
        <v>266.970001</v>
      </c>
      <c r="E268" s="278">
        <v>299.619995</v>
      </c>
      <c r="F268" s="278">
        <v>293.438995</v>
      </c>
      <c r="G268" s="278">
        <v>7.516458E8</v>
      </c>
      <c r="H268" s="283" t="s">
        <v>362</v>
      </c>
      <c r="I268" s="278">
        <v>43.400002</v>
      </c>
      <c r="J268" s="278">
        <v>52.66</v>
      </c>
      <c r="K268" s="278">
        <v>41.900002</v>
      </c>
      <c r="L268" s="278">
        <v>52.404999</v>
      </c>
      <c r="M268" s="278">
        <v>52.053104</v>
      </c>
      <c r="N268" s="278">
        <v>7.03196E7</v>
      </c>
      <c r="O268" s="278"/>
      <c r="P268" s="254">
        <f t="shared" si="31"/>
        <v>1427364.362</v>
      </c>
      <c r="Q268" s="254">
        <f t="shared" si="147"/>
        <v>1110497.669</v>
      </c>
      <c r="R268" s="254">
        <f t="shared" si="148"/>
        <v>868457.2681</v>
      </c>
      <c r="S268" s="254">
        <f t="shared" si="34"/>
        <v>-799073.5645</v>
      </c>
      <c r="T268" s="254">
        <f t="shared" si="35"/>
        <v>-280439.1319</v>
      </c>
      <c r="U268" s="272">
        <f t="shared" si="21"/>
        <v>1.071056287</v>
      </c>
      <c r="V268" s="282"/>
      <c r="W268" s="254">
        <f t="shared" si="22"/>
        <v>-1079512.696</v>
      </c>
      <c r="X268" s="257">
        <f t="shared" si="23"/>
        <v>2.12672036</v>
      </c>
      <c r="Y268" s="254">
        <f t="shared" si="24"/>
        <v>1832874.031</v>
      </c>
      <c r="Z268" s="254">
        <f t="shared" si="25"/>
        <v>753361.3342</v>
      </c>
      <c r="AA268" s="259">
        <f t="shared" si="26"/>
        <v>3406319.298</v>
      </c>
      <c r="AB268" s="257">
        <f t="shared" si="27"/>
        <v>3.406319298</v>
      </c>
      <c r="AC268" s="275">
        <f t="shared" si="28"/>
        <v>2326806.602</v>
      </c>
      <c r="AD268" s="257">
        <f t="shared" si="29"/>
        <v>2.115278729</v>
      </c>
      <c r="AE268" s="180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2"/>
    </row>
    <row r="269" ht="19.5" customHeight="1">
      <c r="A269" s="279" t="s">
        <v>363</v>
      </c>
      <c r="B269" s="280">
        <v>301.970001</v>
      </c>
      <c r="C269" s="281">
        <v>314.690002</v>
      </c>
      <c r="D269" s="281">
        <v>298.089996</v>
      </c>
      <c r="E269" s="281">
        <v>313.73999</v>
      </c>
      <c r="F269" s="281">
        <v>307.267731</v>
      </c>
      <c r="G269" s="281">
        <v>5.698706E8</v>
      </c>
      <c r="H269" s="284" t="s">
        <v>363</v>
      </c>
      <c r="I269" s="281">
        <v>53.255001</v>
      </c>
      <c r="J269" s="281">
        <v>57.959999</v>
      </c>
      <c r="K269" s="281">
        <v>51.880001</v>
      </c>
      <c r="L269" s="281">
        <v>57.555</v>
      </c>
      <c r="M269" s="281">
        <v>57.168526</v>
      </c>
      <c r="N269" s="281">
        <v>5.61828E7</v>
      </c>
      <c r="O269" s="281"/>
      <c r="P269" s="254">
        <f t="shared" si="31"/>
        <v>1593748.493</v>
      </c>
      <c r="Q269" s="254">
        <f t="shared" si="147"/>
        <v>1375002.802</v>
      </c>
      <c r="R269" s="254">
        <f t="shared" si="148"/>
        <v>870266.554</v>
      </c>
      <c r="S269" s="254">
        <f t="shared" si="34"/>
        <v>-804236.371</v>
      </c>
      <c r="T269" s="254">
        <f t="shared" si="35"/>
        <v>-281607.6283</v>
      </c>
      <c r="U269" s="272">
        <f t="shared" si="21"/>
        <v>1.131475359</v>
      </c>
      <c r="V269" s="257">
        <f>(E269-B258)/B258</f>
        <v>0.4633395465</v>
      </c>
      <c r="W269" s="254">
        <f t="shared" si="22"/>
        <v>-1085843.999</v>
      </c>
      <c r="X269" s="257">
        <f t="shared" si="23"/>
        <v>2.269216434</v>
      </c>
      <c r="Y269" s="254">
        <f t="shared" si="24"/>
        <v>1951079.837</v>
      </c>
      <c r="Z269" s="254">
        <f t="shared" si="25"/>
        <v>865235.838</v>
      </c>
      <c r="AA269" s="259">
        <f t="shared" si="26"/>
        <v>3839017.85</v>
      </c>
      <c r="AB269" s="257">
        <f t="shared" si="27"/>
        <v>3.83901785</v>
      </c>
      <c r="AC269" s="275">
        <f t="shared" si="28"/>
        <v>2753173.85</v>
      </c>
      <c r="AD269" s="257">
        <f t="shared" si="29"/>
        <v>2.502885319</v>
      </c>
      <c r="AE269" s="180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2"/>
    </row>
    <row r="270" ht="19.5" customHeight="1">
      <c r="A270" s="276" t="s">
        <v>364</v>
      </c>
      <c r="B270" s="277">
        <v>315.109985</v>
      </c>
      <c r="C270" s="278">
        <v>330.320007</v>
      </c>
      <c r="D270" s="278">
        <v>305.179993</v>
      </c>
      <c r="E270" s="278">
        <v>314.559998</v>
      </c>
      <c r="F270" s="278">
        <v>308.629242</v>
      </c>
      <c r="G270" s="278">
        <v>6.55263E8</v>
      </c>
      <c r="H270" s="283" t="s">
        <v>364</v>
      </c>
      <c r="I270" s="278">
        <v>58.110001</v>
      </c>
      <c r="J270" s="278">
        <v>63.605</v>
      </c>
      <c r="K270" s="278">
        <v>54.48</v>
      </c>
      <c r="L270" s="278">
        <v>57.685001</v>
      </c>
      <c r="M270" s="278">
        <v>57.297649</v>
      </c>
      <c r="N270" s="278">
        <v>7.81004E7</v>
      </c>
      <c r="O270" s="278"/>
      <c r="P270" s="254">
        <f t="shared" si="31"/>
        <v>1631655.408</v>
      </c>
      <c r="Q270" s="254">
        <f>(Q258+(Q269-Q258)*(1-$Q$3))*K270/K269</f>
        <v>1264042.195</v>
      </c>
      <c r="R270" s="254">
        <f>R269*(1+($S$5/2/12))+(Q269-Q258)*($Q$3)</f>
        <v>1043365.261</v>
      </c>
      <c r="S270" s="254">
        <f t="shared" si="34"/>
        <v>-809420.6892</v>
      </c>
      <c r="T270" s="254">
        <f t="shared" si="35"/>
        <v>-282780.9934</v>
      </c>
      <c r="U270" s="272">
        <f t="shared" si="21"/>
        <v>1.056022699</v>
      </c>
      <c r="V270" s="282"/>
      <c r="W270" s="254">
        <f t="shared" si="22"/>
        <v>-1092201.683</v>
      </c>
      <c r="X270" s="257">
        <f t="shared" si="23"/>
        <v>2.449200282</v>
      </c>
      <c r="Y270" s="254">
        <f t="shared" si="24"/>
        <v>2143789.436</v>
      </c>
      <c r="Z270" s="254">
        <f t="shared" si="25"/>
        <v>1051587.754</v>
      </c>
      <c r="AA270" s="259">
        <f t="shared" si="26"/>
        <v>3939062.864</v>
      </c>
      <c r="AB270" s="257">
        <f t="shared" si="27"/>
        <v>3.939062864</v>
      </c>
      <c r="AC270" s="275">
        <f t="shared" si="28"/>
        <v>2846861.182</v>
      </c>
      <c r="AD270" s="257">
        <f t="shared" si="29"/>
        <v>2.58805562</v>
      </c>
      <c r="AE270" s="180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2"/>
    </row>
    <row r="271" ht="19.5" customHeight="1">
      <c r="A271" s="276" t="s">
        <v>365</v>
      </c>
      <c r="B271" s="277">
        <v>318.109985</v>
      </c>
      <c r="C271" s="278">
        <v>338.190002</v>
      </c>
      <c r="D271" s="278">
        <v>310.880005</v>
      </c>
      <c r="E271" s="278">
        <v>314.140015</v>
      </c>
      <c r="F271" s="278">
        <v>308.217194</v>
      </c>
      <c r="G271" s="278">
        <v>7.954686E8</v>
      </c>
      <c r="H271" s="283" t="s">
        <v>365</v>
      </c>
      <c r="I271" s="278">
        <v>58.939999</v>
      </c>
      <c r="J271" s="278">
        <v>66.480003</v>
      </c>
      <c r="K271" s="278">
        <v>56.044998</v>
      </c>
      <c r="L271" s="278">
        <v>57.27</v>
      </c>
      <c r="M271" s="278">
        <v>56.885437</v>
      </c>
      <c r="N271" s="278">
        <v>7.47164E7</v>
      </c>
      <c r="O271" s="278"/>
      <c r="P271" s="254">
        <f t="shared" si="31"/>
        <v>1662130.72</v>
      </c>
      <c r="Q271" s="254">
        <f t="shared" ref="Q271:Q281" si="149">Q270*K271/K270</f>
        <v>1300353.2</v>
      </c>
      <c r="R271" s="254">
        <f t="shared" ref="R271:R281" si="150">R270*(1+$S$5/2/12)</f>
        <v>1045538.939</v>
      </c>
      <c r="S271" s="254">
        <f t="shared" si="34"/>
        <v>-814626.6087</v>
      </c>
      <c r="T271" s="254">
        <f t="shared" si="35"/>
        <v>-283959.2475</v>
      </c>
      <c r="U271" s="272">
        <f t="shared" si="21"/>
        <v>1.06357605</v>
      </c>
      <c r="V271" s="282"/>
      <c r="W271" s="254">
        <f t="shared" si="22"/>
        <v>-1098585.856</v>
      </c>
      <c r="X271" s="257">
        <f t="shared" si="23"/>
        <v>2.464686436</v>
      </c>
      <c r="Y271" s="254">
        <f t="shared" si="24"/>
        <v>2167208.885</v>
      </c>
      <c r="Z271" s="254">
        <f t="shared" si="25"/>
        <v>1068623.029</v>
      </c>
      <c r="AA271" s="259">
        <f t="shared" si="26"/>
        <v>4008022.858</v>
      </c>
      <c r="AB271" s="257">
        <f t="shared" si="27"/>
        <v>4.008022858</v>
      </c>
      <c r="AC271" s="275">
        <f t="shared" si="28"/>
        <v>2909437.002</v>
      </c>
      <c r="AD271" s="257">
        <f t="shared" si="29"/>
        <v>2.644942729</v>
      </c>
      <c r="AE271" s="180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2"/>
    </row>
    <row r="272" ht="19.5" customHeight="1">
      <c r="A272" s="276" t="s">
        <v>366</v>
      </c>
      <c r="B272" s="277">
        <v>319.269989</v>
      </c>
      <c r="C272" s="278">
        <v>324.329987</v>
      </c>
      <c r="D272" s="278">
        <v>297.450012</v>
      </c>
      <c r="E272" s="278">
        <v>319.130005</v>
      </c>
      <c r="F272" s="278">
        <v>313.113098</v>
      </c>
      <c r="G272" s="278">
        <v>1.6211736E9</v>
      </c>
      <c r="H272" s="283" t="s">
        <v>366</v>
      </c>
      <c r="I272" s="278">
        <v>59.115002</v>
      </c>
      <c r="J272" s="278">
        <v>60.919998</v>
      </c>
      <c r="K272" s="278">
        <v>51.200001</v>
      </c>
      <c r="L272" s="278">
        <v>58.595001</v>
      </c>
      <c r="M272" s="278">
        <v>58.201542</v>
      </c>
      <c r="N272" s="278">
        <v>1.168626E8</v>
      </c>
      <c r="O272" s="278"/>
      <c r="P272" s="254">
        <f t="shared" si="31"/>
        <v>1590326.797</v>
      </c>
      <c r="Q272" s="254">
        <f t="shared" si="149"/>
        <v>1187939.825</v>
      </c>
      <c r="R272" s="254">
        <f t="shared" si="150"/>
        <v>1047717.145</v>
      </c>
      <c r="S272" s="254">
        <f t="shared" si="34"/>
        <v>-819854.2196</v>
      </c>
      <c r="T272" s="254">
        <f t="shared" si="35"/>
        <v>-285142.4111</v>
      </c>
      <c r="U272" s="272">
        <f t="shared" si="21"/>
        <v>1.036650098</v>
      </c>
      <c r="V272" s="282"/>
      <c r="W272" s="254">
        <f t="shared" si="22"/>
        <v>-1104996.631</v>
      </c>
      <c r="X272" s="257">
        <f t="shared" si="23"/>
        <v>2.387377362</v>
      </c>
      <c r="Y272" s="254">
        <f t="shared" si="24"/>
        <v>2119037.217</v>
      </c>
      <c r="Z272" s="254">
        <f t="shared" si="25"/>
        <v>1014040.586</v>
      </c>
      <c r="AA272" s="259">
        <f t="shared" si="26"/>
        <v>3825983.767</v>
      </c>
      <c r="AB272" s="257">
        <f t="shared" si="27"/>
        <v>3.825983767</v>
      </c>
      <c r="AC272" s="275">
        <f t="shared" si="28"/>
        <v>2720987.136</v>
      </c>
      <c r="AD272" s="257">
        <f t="shared" si="29"/>
        <v>2.473624669</v>
      </c>
      <c r="AE272" s="180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2"/>
    </row>
    <row r="273" ht="19.5" customHeight="1">
      <c r="A273" s="276" t="s">
        <v>367</v>
      </c>
      <c r="B273" s="277">
        <v>323.070007</v>
      </c>
      <c r="C273" s="278">
        <v>342.799988</v>
      </c>
      <c r="D273" s="278">
        <v>322.809998</v>
      </c>
      <c r="E273" s="278">
        <v>337.98999</v>
      </c>
      <c r="F273" s="278">
        <v>332.036346</v>
      </c>
      <c r="G273" s="278">
        <v>7.711398E8</v>
      </c>
      <c r="H273" s="283" t="s">
        <v>367</v>
      </c>
      <c r="I273" s="278">
        <v>60.115002</v>
      </c>
      <c r="J273" s="278">
        <v>67.449997</v>
      </c>
      <c r="K273" s="278">
        <v>60.009998</v>
      </c>
      <c r="L273" s="278">
        <v>65.535004</v>
      </c>
      <c r="M273" s="278">
        <v>65.09494</v>
      </c>
      <c r="N273" s="278">
        <v>5.64114E7</v>
      </c>
      <c r="O273" s="278"/>
      <c r="P273" s="254">
        <f t="shared" si="31"/>
        <v>1725914.841</v>
      </c>
      <c r="Q273" s="254">
        <f t="shared" si="149"/>
        <v>1392348.928</v>
      </c>
      <c r="R273" s="254">
        <f t="shared" si="150"/>
        <v>1049899.889</v>
      </c>
      <c r="S273" s="254">
        <f t="shared" si="34"/>
        <v>-825103.6122</v>
      </c>
      <c r="T273" s="254">
        <f t="shared" si="35"/>
        <v>-286330.5045</v>
      </c>
      <c r="U273" s="272">
        <f t="shared" si="21"/>
        <v>1.082158252</v>
      </c>
      <c r="V273" s="282"/>
      <c r="W273" s="254">
        <f t="shared" si="22"/>
        <v>-1111434.117</v>
      </c>
      <c r="X273" s="257">
        <f t="shared" si="23"/>
        <v>2.497507219</v>
      </c>
      <c r="Y273" s="254">
        <f t="shared" si="24"/>
        <v>2216044.282</v>
      </c>
      <c r="Z273" s="254">
        <f t="shared" si="25"/>
        <v>1104610.165</v>
      </c>
      <c r="AA273" s="259">
        <f t="shared" si="26"/>
        <v>4168163.658</v>
      </c>
      <c r="AB273" s="257">
        <f t="shared" si="27"/>
        <v>4.168163658</v>
      </c>
      <c r="AC273" s="275">
        <f t="shared" si="28"/>
        <v>3056729.541</v>
      </c>
      <c r="AD273" s="257">
        <f t="shared" si="29"/>
        <v>2.778845038</v>
      </c>
      <c r="AE273" s="180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2"/>
    </row>
    <row r="274" ht="19.5" customHeight="1">
      <c r="A274" s="276" t="s">
        <v>368</v>
      </c>
      <c r="B274" s="277">
        <v>339.230011</v>
      </c>
      <c r="C274" s="278">
        <v>340.0</v>
      </c>
      <c r="D274" s="278">
        <v>316.0</v>
      </c>
      <c r="E274" s="278">
        <v>333.929993</v>
      </c>
      <c r="F274" s="278">
        <v>328.047821</v>
      </c>
      <c r="G274" s="278">
        <v>9.654108E8</v>
      </c>
      <c r="H274" s="283" t="s">
        <v>368</v>
      </c>
      <c r="I274" s="278">
        <v>66.040001</v>
      </c>
      <c r="J274" s="278">
        <v>66.334999</v>
      </c>
      <c r="K274" s="278">
        <v>57.189999</v>
      </c>
      <c r="L274" s="278">
        <v>63.689999</v>
      </c>
      <c r="M274" s="278">
        <v>63.262321</v>
      </c>
      <c r="N274" s="278">
        <v>7.58614E7</v>
      </c>
      <c r="O274" s="278"/>
      <c r="P274" s="254">
        <f t="shared" si="31"/>
        <v>1689504.95</v>
      </c>
      <c r="Q274" s="254">
        <f t="shared" si="149"/>
        <v>1326919.455</v>
      </c>
      <c r="R274" s="254">
        <f t="shared" si="150"/>
        <v>1052087.18</v>
      </c>
      <c r="S274" s="254">
        <f t="shared" si="34"/>
        <v>-830374.8772</v>
      </c>
      <c r="T274" s="254">
        <f t="shared" si="35"/>
        <v>-287523.5482</v>
      </c>
      <c r="U274" s="272">
        <f t="shared" si="21"/>
        <v>1.067551061</v>
      </c>
      <c r="V274" s="282"/>
      <c r="W274" s="254">
        <f t="shared" si="22"/>
        <v>-1117898.425</v>
      </c>
      <c r="X274" s="257">
        <f t="shared" si="23"/>
        <v>2.452451912</v>
      </c>
      <c r="Y274" s="254">
        <f t="shared" si="24"/>
        <v>2192657.158</v>
      </c>
      <c r="Z274" s="254">
        <f t="shared" si="25"/>
        <v>1074758.733</v>
      </c>
      <c r="AA274" s="259">
        <f t="shared" si="26"/>
        <v>4068511.585</v>
      </c>
      <c r="AB274" s="257">
        <f t="shared" si="27"/>
        <v>4.068511585</v>
      </c>
      <c r="AC274" s="275">
        <f t="shared" si="28"/>
        <v>2950613.16</v>
      </c>
      <c r="AD274" s="257">
        <f t="shared" si="29"/>
        <v>2.6823756</v>
      </c>
      <c r="AE274" s="180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2"/>
    </row>
    <row r="275" ht="19.5" customHeight="1">
      <c r="A275" s="276" t="s">
        <v>369</v>
      </c>
      <c r="B275" s="277">
        <v>335.299988</v>
      </c>
      <c r="C275" s="278">
        <v>355.230011</v>
      </c>
      <c r="D275" s="278">
        <v>328.279999</v>
      </c>
      <c r="E275" s="278">
        <v>354.429993</v>
      </c>
      <c r="F275" s="278">
        <v>348.186798</v>
      </c>
      <c r="G275" s="278">
        <v>7.512885E8</v>
      </c>
      <c r="H275" s="283" t="s">
        <v>369</v>
      </c>
      <c r="I275" s="278">
        <v>64.260002</v>
      </c>
      <c r="J275" s="278">
        <v>72.120003</v>
      </c>
      <c r="K275" s="278">
        <v>61.57</v>
      </c>
      <c r="L275" s="278">
        <v>71.809998</v>
      </c>
      <c r="M275" s="278">
        <v>71.327797</v>
      </c>
      <c r="N275" s="278">
        <v>4.58176E7</v>
      </c>
      <c r="O275" s="278"/>
      <c r="P275" s="254">
        <f t="shared" si="31"/>
        <v>1755160.391</v>
      </c>
      <c r="Q275" s="254">
        <f t="shared" si="149"/>
        <v>1428544.016</v>
      </c>
      <c r="R275" s="254">
        <f t="shared" si="150"/>
        <v>1054279.028</v>
      </c>
      <c r="S275" s="254">
        <f t="shared" si="34"/>
        <v>-835668.1059</v>
      </c>
      <c r="T275" s="254">
        <f t="shared" si="35"/>
        <v>-288721.563</v>
      </c>
      <c r="U275" s="272">
        <f t="shared" si="21"/>
        <v>1.088312046</v>
      </c>
      <c r="V275" s="282"/>
      <c r="W275" s="254">
        <f t="shared" si="22"/>
        <v>-1124389.669</v>
      </c>
      <c r="X275" s="257">
        <f t="shared" si="23"/>
        <v>2.498635034</v>
      </c>
      <c r="Y275" s="254">
        <f t="shared" si="24"/>
        <v>2240720.141</v>
      </c>
      <c r="Z275" s="254">
        <f t="shared" si="25"/>
        <v>1116330.472</v>
      </c>
      <c r="AA275" s="259">
        <f t="shared" si="26"/>
        <v>4237983.435</v>
      </c>
      <c r="AB275" s="257">
        <f t="shared" si="27"/>
        <v>4.237983435</v>
      </c>
      <c r="AC275" s="275">
        <f t="shared" si="28"/>
        <v>3113593.766</v>
      </c>
      <c r="AD275" s="257">
        <f t="shared" si="29"/>
        <v>2.830539787</v>
      </c>
      <c r="AE275" s="180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2"/>
    </row>
    <row r="276" ht="19.5" customHeight="1">
      <c r="A276" s="276" t="s">
        <v>370</v>
      </c>
      <c r="B276" s="277">
        <v>354.070007</v>
      </c>
      <c r="C276" s="278">
        <v>368.890015</v>
      </c>
      <c r="D276" s="278">
        <v>352.040009</v>
      </c>
      <c r="E276" s="278">
        <v>364.570007</v>
      </c>
      <c r="F276" s="278">
        <v>358.563568</v>
      </c>
      <c r="G276" s="278">
        <v>8.132857E8</v>
      </c>
      <c r="H276" s="283" t="s">
        <v>370</v>
      </c>
      <c r="I276" s="278">
        <v>71.639999</v>
      </c>
      <c r="J276" s="278">
        <v>77.639999</v>
      </c>
      <c r="K276" s="278">
        <v>70.730003</v>
      </c>
      <c r="L276" s="278">
        <v>75.800003</v>
      </c>
      <c r="M276" s="278">
        <v>75.291016</v>
      </c>
      <c r="N276" s="278">
        <v>5.52846E7</v>
      </c>
      <c r="O276" s="278"/>
      <c r="P276" s="254">
        <f t="shared" si="31"/>
        <v>1882194.108</v>
      </c>
      <c r="Q276" s="254">
        <f t="shared" si="149"/>
        <v>1641073.94</v>
      </c>
      <c r="R276" s="254">
        <f t="shared" si="150"/>
        <v>1056475.443</v>
      </c>
      <c r="S276" s="254">
        <f t="shared" si="34"/>
        <v>-840983.3897</v>
      </c>
      <c r="T276" s="254">
        <f t="shared" si="35"/>
        <v>-289924.5695</v>
      </c>
      <c r="U276" s="272">
        <f t="shared" si="21"/>
        <v>1.127648742</v>
      </c>
      <c r="V276" s="282"/>
      <c r="W276" s="254">
        <f t="shared" si="22"/>
        <v>-1130907.959</v>
      </c>
      <c r="X276" s="257">
        <f t="shared" si="23"/>
        <v>2.598504615</v>
      </c>
      <c r="Y276" s="254">
        <f t="shared" si="24"/>
        <v>2331752.301</v>
      </c>
      <c r="Z276" s="254">
        <f t="shared" si="25"/>
        <v>1200844.341</v>
      </c>
      <c r="AA276" s="259">
        <f t="shared" si="26"/>
        <v>4579743.491</v>
      </c>
      <c r="AB276" s="257">
        <f t="shared" si="27"/>
        <v>4.579743491</v>
      </c>
      <c r="AC276" s="275">
        <f t="shared" si="28"/>
        <v>3448835.532</v>
      </c>
      <c r="AD276" s="257">
        <f t="shared" si="29"/>
        <v>3.135305029</v>
      </c>
      <c r="AE276" s="180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2"/>
    </row>
    <row r="277" ht="19.5" customHeight="1">
      <c r="A277" s="276" t="s">
        <v>371</v>
      </c>
      <c r="B277" s="277">
        <v>366.279999</v>
      </c>
      <c r="C277" s="278">
        <v>380.76001</v>
      </c>
      <c r="D277" s="278">
        <v>359.959991</v>
      </c>
      <c r="E277" s="278">
        <v>379.950012</v>
      </c>
      <c r="F277" s="278">
        <v>373.690186</v>
      </c>
      <c r="G277" s="278">
        <v>6.834665E8</v>
      </c>
      <c r="H277" s="283" t="s">
        <v>371</v>
      </c>
      <c r="I277" s="278">
        <v>76.510002</v>
      </c>
      <c r="J277" s="278">
        <v>82.510002</v>
      </c>
      <c r="K277" s="278">
        <v>73.800003</v>
      </c>
      <c r="L277" s="278">
        <v>82.160004</v>
      </c>
      <c r="M277" s="278">
        <v>81.608299</v>
      </c>
      <c r="N277" s="278">
        <v>4.73665E7</v>
      </c>
      <c r="O277" s="278"/>
      <c r="P277" s="254">
        <f t="shared" si="31"/>
        <v>1924538.566</v>
      </c>
      <c r="Q277" s="254">
        <f t="shared" si="149"/>
        <v>1712303.925</v>
      </c>
      <c r="R277" s="254">
        <f t="shared" si="150"/>
        <v>1058676.434</v>
      </c>
      <c r="S277" s="254">
        <f t="shared" si="34"/>
        <v>-846320.8205</v>
      </c>
      <c r="T277" s="254">
        <f t="shared" si="35"/>
        <v>-291132.5886</v>
      </c>
      <c r="U277" s="272">
        <f t="shared" si="21"/>
        <v>1.139202397</v>
      </c>
      <c r="V277" s="282"/>
      <c r="W277" s="254">
        <f t="shared" si="22"/>
        <v>-1137453.409</v>
      </c>
      <c r="X277" s="257">
        <f t="shared" si="23"/>
        <v>2.622714017</v>
      </c>
      <c r="Y277" s="254">
        <f t="shared" si="24"/>
        <v>2363506.372</v>
      </c>
      <c r="Z277" s="254">
        <f t="shared" si="25"/>
        <v>1226052.963</v>
      </c>
      <c r="AA277" s="259">
        <f t="shared" si="26"/>
        <v>4695518.924</v>
      </c>
      <c r="AB277" s="257">
        <f t="shared" si="27"/>
        <v>4.695518924</v>
      </c>
      <c r="AC277" s="275">
        <f t="shared" si="28"/>
        <v>3558065.515</v>
      </c>
      <c r="AD277" s="257">
        <f t="shared" si="29"/>
        <v>3.234605014</v>
      </c>
      <c r="AE277" s="180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2"/>
    </row>
    <row r="278" ht="19.5" customHeight="1">
      <c r="A278" s="276" t="s">
        <v>372</v>
      </c>
      <c r="B278" s="277">
        <v>381.040009</v>
      </c>
      <c r="C278" s="278">
        <v>382.779999</v>
      </c>
      <c r="D278" s="278">
        <v>357.100006</v>
      </c>
      <c r="E278" s="278">
        <v>357.959991</v>
      </c>
      <c r="F278" s="278">
        <v>352.0625</v>
      </c>
      <c r="G278" s="278">
        <v>9.318499E8</v>
      </c>
      <c r="H278" s="283" t="s">
        <v>372</v>
      </c>
      <c r="I278" s="278">
        <v>82.639999</v>
      </c>
      <c r="J278" s="278">
        <v>83.370003</v>
      </c>
      <c r="K278" s="278">
        <v>72.730003</v>
      </c>
      <c r="L278" s="278">
        <v>72.769997</v>
      </c>
      <c r="M278" s="278">
        <v>72.281357</v>
      </c>
      <c r="N278" s="278">
        <v>6.29031E7</v>
      </c>
      <c r="O278" s="278"/>
      <c r="P278" s="254">
        <f t="shared" si="31"/>
        <v>1909247.557</v>
      </c>
      <c r="Q278" s="254">
        <f t="shared" si="149"/>
        <v>1687477.839</v>
      </c>
      <c r="R278" s="254">
        <f t="shared" si="150"/>
        <v>1060882.009</v>
      </c>
      <c r="S278" s="254">
        <f t="shared" si="34"/>
        <v>-851680.4905</v>
      </c>
      <c r="T278" s="254">
        <f t="shared" si="35"/>
        <v>-292345.641</v>
      </c>
      <c r="U278" s="272">
        <f t="shared" si="21"/>
        <v>1.134531697</v>
      </c>
      <c r="V278" s="282"/>
      <c r="W278" s="254">
        <f t="shared" si="22"/>
        <v>-1144026.132</v>
      </c>
      <c r="X278" s="257">
        <f t="shared" si="23"/>
        <v>2.5962078</v>
      </c>
      <c r="Y278" s="254">
        <f t="shared" si="24"/>
        <v>2354920.019</v>
      </c>
      <c r="Z278" s="254">
        <f t="shared" si="25"/>
        <v>1210893.887</v>
      </c>
      <c r="AA278" s="259">
        <f t="shared" si="26"/>
        <v>4657607.405</v>
      </c>
      <c r="AB278" s="257">
        <f t="shared" si="27"/>
        <v>4.657607405</v>
      </c>
      <c r="AC278" s="275">
        <f t="shared" si="28"/>
        <v>3513581.274</v>
      </c>
      <c r="AD278" s="257">
        <f t="shared" si="29"/>
        <v>3.194164794</v>
      </c>
      <c r="AE278" s="180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2"/>
    </row>
    <row r="279" ht="19.5" customHeight="1">
      <c r="A279" s="276" t="s">
        <v>373</v>
      </c>
      <c r="B279" s="277">
        <v>358.600006</v>
      </c>
      <c r="C279" s="278">
        <v>386.279999</v>
      </c>
      <c r="D279" s="278">
        <v>350.320007</v>
      </c>
      <c r="E279" s="278">
        <v>386.109985</v>
      </c>
      <c r="F279" s="278">
        <v>380.169678</v>
      </c>
      <c r="G279" s="278">
        <v>8.787479E8</v>
      </c>
      <c r="H279" s="283" t="s">
        <v>373</v>
      </c>
      <c r="I279" s="278">
        <v>73.089996</v>
      </c>
      <c r="J279" s="278">
        <v>84.599998</v>
      </c>
      <c r="K279" s="278">
        <v>69.730003</v>
      </c>
      <c r="L279" s="278">
        <v>84.540001</v>
      </c>
      <c r="M279" s="278">
        <v>83.972328</v>
      </c>
      <c r="N279" s="278">
        <v>5.71178E7</v>
      </c>
      <c r="O279" s="278"/>
      <c r="P279" s="254">
        <f t="shared" si="31"/>
        <v>1872998.057</v>
      </c>
      <c r="Q279" s="254">
        <f t="shared" si="149"/>
        <v>1617871.991</v>
      </c>
      <c r="R279" s="254">
        <f t="shared" si="150"/>
        <v>1063092.18</v>
      </c>
      <c r="S279" s="254">
        <f t="shared" si="34"/>
        <v>-857062.4926</v>
      </c>
      <c r="T279" s="254">
        <f t="shared" si="35"/>
        <v>-293563.7479</v>
      </c>
      <c r="U279" s="272">
        <f t="shared" si="21"/>
        <v>1.121823542</v>
      </c>
      <c r="V279" s="282"/>
      <c r="W279" s="254">
        <f t="shared" si="22"/>
        <v>-1150626.24</v>
      </c>
      <c r="X279" s="257">
        <f t="shared" si="23"/>
        <v>2.551732382</v>
      </c>
      <c r="Y279" s="254">
        <f t="shared" si="24"/>
        <v>2331667.133</v>
      </c>
      <c r="Z279" s="254">
        <f t="shared" si="25"/>
        <v>1181040.893</v>
      </c>
      <c r="AA279" s="259">
        <f t="shared" si="26"/>
        <v>4553962.229</v>
      </c>
      <c r="AB279" s="257">
        <f t="shared" si="27"/>
        <v>4.553962229</v>
      </c>
      <c r="AC279" s="275">
        <f t="shared" si="28"/>
        <v>3403335.988</v>
      </c>
      <c r="AD279" s="257">
        <f t="shared" si="29"/>
        <v>3.093941808</v>
      </c>
      <c r="AE279" s="180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2"/>
    </row>
    <row r="280" ht="19.5" customHeight="1">
      <c r="A280" s="276" t="s">
        <v>374</v>
      </c>
      <c r="B280" s="277">
        <v>386.559998</v>
      </c>
      <c r="C280" s="278">
        <v>408.709991</v>
      </c>
      <c r="D280" s="278">
        <v>384.420013</v>
      </c>
      <c r="E280" s="278">
        <v>393.820007</v>
      </c>
      <c r="F280" s="278">
        <v>387.761139</v>
      </c>
      <c r="G280" s="278">
        <v>9.222445E8</v>
      </c>
      <c r="H280" s="283" t="s">
        <v>374</v>
      </c>
      <c r="I280" s="278">
        <v>84.739998</v>
      </c>
      <c r="J280" s="278">
        <v>94.540001</v>
      </c>
      <c r="K280" s="278">
        <v>83.790001</v>
      </c>
      <c r="L280" s="278">
        <v>87.610001</v>
      </c>
      <c r="M280" s="278">
        <v>87.021706</v>
      </c>
      <c r="N280" s="278">
        <v>6.23369E7</v>
      </c>
      <c r="O280" s="278"/>
      <c r="P280" s="254">
        <f t="shared" si="31"/>
        <v>2055314.921</v>
      </c>
      <c r="Q280" s="254">
        <f t="shared" si="149"/>
        <v>1944091.351</v>
      </c>
      <c r="R280" s="254">
        <f t="shared" si="150"/>
        <v>1065306.956</v>
      </c>
      <c r="S280" s="254">
        <f t="shared" si="34"/>
        <v>-862466.9196</v>
      </c>
      <c r="T280" s="254">
        <f t="shared" si="35"/>
        <v>-294786.9301</v>
      </c>
      <c r="U280" s="272">
        <f t="shared" si="21"/>
        <v>1.173511185</v>
      </c>
      <c r="V280" s="282"/>
      <c r="W280" s="254">
        <f t="shared" si="22"/>
        <v>-1157253.85</v>
      </c>
      <c r="X280" s="257">
        <f t="shared" si="23"/>
        <v>2.696575066</v>
      </c>
      <c r="Y280" s="254">
        <f t="shared" si="24"/>
        <v>2461415.122</v>
      </c>
      <c r="Z280" s="254">
        <f t="shared" si="25"/>
        <v>1304161.272</v>
      </c>
      <c r="AA280" s="259">
        <f t="shared" si="26"/>
        <v>5064713.228</v>
      </c>
      <c r="AB280" s="257">
        <f t="shared" si="27"/>
        <v>5.064713228</v>
      </c>
      <c r="AC280" s="275">
        <f t="shared" si="28"/>
        <v>3907459.378</v>
      </c>
      <c r="AD280" s="257">
        <f t="shared" si="29"/>
        <v>3.552235798</v>
      </c>
      <c r="AE280" s="180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2"/>
    </row>
    <row r="281" ht="19.5" customHeight="1">
      <c r="A281" s="279" t="s">
        <v>375</v>
      </c>
      <c r="B281" s="280">
        <v>398.279999</v>
      </c>
      <c r="C281" s="281">
        <v>404.579987</v>
      </c>
      <c r="D281" s="281">
        <v>377.470001</v>
      </c>
      <c r="E281" s="281">
        <v>397.850006</v>
      </c>
      <c r="F281" s="281">
        <v>391.729095</v>
      </c>
      <c r="G281" s="281">
        <v>1.2328172E9</v>
      </c>
      <c r="H281" s="284" t="s">
        <v>375</v>
      </c>
      <c r="I281" s="281">
        <v>89.650002</v>
      </c>
      <c r="J281" s="281">
        <v>92.25</v>
      </c>
      <c r="K281" s="281">
        <v>80.330002</v>
      </c>
      <c r="L281" s="281">
        <v>89.019997</v>
      </c>
      <c r="M281" s="281">
        <v>88.422226</v>
      </c>
      <c r="N281" s="281">
        <v>1.017614E8</v>
      </c>
      <c r="O281" s="281"/>
      <c r="P281" s="254">
        <f t="shared" si="31"/>
        <v>2018156.441</v>
      </c>
      <c r="Q281" s="254">
        <f t="shared" si="149"/>
        <v>1863812.63</v>
      </c>
      <c r="R281" s="254">
        <f t="shared" si="150"/>
        <v>1067526.345</v>
      </c>
      <c r="S281" s="254">
        <f t="shared" si="34"/>
        <v>-867893.8651</v>
      </c>
      <c r="T281" s="254">
        <f t="shared" si="35"/>
        <v>-296015.209</v>
      </c>
      <c r="U281" s="272">
        <f t="shared" si="21"/>
        <v>1.160882316</v>
      </c>
      <c r="V281" s="257">
        <f>(E281-B270)/B270</f>
        <v>0.262575053</v>
      </c>
      <c r="W281" s="254">
        <f t="shared" si="22"/>
        <v>-1163909.074</v>
      </c>
      <c r="X281" s="257">
        <f t="shared" si="23"/>
        <v>2.651137322</v>
      </c>
      <c r="Y281" s="254">
        <f t="shared" si="24"/>
        <v>2437534.8</v>
      </c>
      <c r="Z281" s="254">
        <f t="shared" si="25"/>
        <v>1273625.726</v>
      </c>
      <c r="AA281" s="259">
        <f t="shared" si="26"/>
        <v>4949495.416</v>
      </c>
      <c r="AB281" s="257">
        <f t="shared" si="27"/>
        <v>4.949495416</v>
      </c>
      <c r="AC281" s="275">
        <f t="shared" si="28"/>
        <v>3785586.342</v>
      </c>
      <c r="AD281" s="257">
        <f t="shared" si="29"/>
        <v>3.441442129</v>
      </c>
      <c r="AE281" s="180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2"/>
    </row>
    <row r="282" ht="19.5" customHeight="1">
      <c r="A282" s="276" t="s">
        <v>376</v>
      </c>
      <c r="B282" s="277">
        <v>399.049988</v>
      </c>
      <c r="C282" s="278">
        <v>402.279999</v>
      </c>
      <c r="D282" s="278">
        <v>334.149994</v>
      </c>
      <c r="E282" s="278">
        <v>363.049988</v>
      </c>
      <c r="F282" s="278">
        <v>357.921021</v>
      </c>
      <c r="G282" s="278">
        <v>1.847203E9</v>
      </c>
      <c r="H282" s="283" t="s">
        <v>376</v>
      </c>
      <c r="I282" s="278">
        <v>89.650002</v>
      </c>
      <c r="J282" s="278">
        <v>91.099998</v>
      </c>
      <c r="K282" s="278">
        <v>62.369999</v>
      </c>
      <c r="L282" s="278">
        <v>73.709999</v>
      </c>
      <c r="M282" s="278">
        <v>73.21505</v>
      </c>
      <c r="N282" s="278">
        <v>2.354233E8</v>
      </c>
      <c r="O282" s="278"/>
      <c r="P282" s="254">
        <f t="shared" si="31"/>
        <v>1786544.522</v>
      </c>
      <c r="Q282" s="254">
        <f>(Q270+(Q281-Q270)*(1-$Q$3))*K282/K281</f>
        <v>1307403.023</v>
      </c>
      <c r="R282" s="254">
        <f>R281*(1+($S$5/2/12))+(Q281-Q270)*($Q$3)</f>
        <v>1249681.489</v>
      </c>
      <c r="S282" s="254">
        <f t="shared" si="34"/>
        <v>-873343.4229</v>
      </c>
      <c r="T282" s="254">
        <f t="shared" si="35"/>
        <v>-297248.6057</v>
      </c>
      <c r="U282" s="272">
        <f t="shared" si="21"/>
        <v>1.013288781</v>
      </c>
      <c r="V282" s="282"/>
      <c r="W282" s="254">
        <f t="shared" si="22"/>
        <v>-1170592.029</v>
      </c>
      <c r="X282" s="257">
        <f t="shared" si="23"/>
        <v>2.593752509</v>
      </c>
      <c r="Y282" s="254">
        <f t="shared" si="24"/>
        <v>2450275.395</v>
      </c>
      <c r="Z282" s="254">
        <f t="shared" si="25"/>
        <v>1279683.366</v>
      </c>
      <c r="AA282" s="259">
        <f t="shared" si="26"/>
        <v>4343629.034</v>
      </c>
      <c r="AB282" s="257">
        <f t="shared" si="27"/>
        <v>4.343629034</v>
      </c>
      <c r="AC282" s="275">
        <f t="shared" si="28"/>
        <v>3173037.006</v>
      </c>
      <c r="AD282" s="257">
        <f t="shared" si="29"/>
        <v>2.884579096</v>
      </c>
      <c r="AE282" s="180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2"/>
    </row>
    <row r="283" ht="19.5" customHeight="1">
      <c r="A283" s="276" t="s">
        <v>377</v>
      </c>
      <c r="B283" s="277">
        <v>364.429993</v>
      </c>
      <c r="C283" s="278">
        <v>370.100006</v>
      </c>
      <c r="D283" s="278">
        <v>318.26001</v>
      </c>
      <c r="E283" s="278">
        <v>346.799988</v>
      </c>
      <c r="F283" s="278">
        <v>341.900604</v>
      </c>
      <c r="G283" s="278">
        <v>1.5229236E9</v>
      </c>
      <c r="H283" s="283" t="s">
        <v>377</v>
      </c>
      <c r="I283" s="278">
        <v>74.139999</v>
      </c>
      <c r="J283" s="278">
        <v>76.449997</v>
      </c>
      <c r="K283" s="278">
        <v>56.119999</v>
      </c>
      <c r="L283" s="278">
        <v>66.669998</v>
      </c>
      <c r="M283" s="278">
        <v>66.222313</v>
      </c>
      <c r="N283" s="278">
        <v>1.590101E8</v>
      </c>
      <c r="O283" s="278"/>
      <c r="P283" s="254">
        <f t="shared" si="31"/>
        <v>1701588.172</v>
      </c>
      <c r="Q283" s="254">
        <f t="shared" ref="Q283:Q293" si="151">Q282*K283/K282</f>
        <v>1176390.212</v>
      </c>
      <c r="R283" s="254">
        <f t="shared" ref="R283:R293" si="152">R282*(1+$S$5/2/12)</f>
        <v>1252284.992</v>
      </c>
      <c r="S283" s="254">
        <f t="shared" si="34"/>
        <v>-878815.6872</v>
      </c>
      <c r="T283" s="254">
        <f t="shared" si="35"/>
        <v>-298487.1416</v>
      </c>
      <c r="U283" s="272">
        <f t="shared" si="21"/>
        <v>0.9816247118</v>
      </c>
      <c r="V283" s="282"/>
      <c r="W283" s="254">
        <f t="shared" si="22"/>
        <v>-1177302.829</v>
      </c>
      <c r="X283" s="257">
        <f t="shared" si="23"/>
        <v>2.5090173</v>
      </c>
      <c r="Y283" s="254">
        <f t="shared" si="24"/>
        <v>2393305.313</v>
      </c>
      <c r="Z283" s="254">
        <f t="shared" si="25"/>
        <v>1216002.484</v>
      </c>
      <c r="AA283" s="259">
        <f t="shared" si="26"/>
        <v>4130263.376</v>
      </c>
      <c r="AB283" s="257">
        <f t="shared" si="27"/>
        <v>4.130263376</v>
      </c>
      <c r="AC283" s="275">
        <f t="shared" si="28"/>
        <v>2952960.547</v>
      </c>
      <c r="AD283" s="257">
        <f t="shared" si="29"/>
        <v>2.684509589</v>
      </c>
      <c r="AE283" s="180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2"/>
    </row>
    <row r="284" ht="19.5" customHeight="1">
      <c r="A284" s="276" t="s">
        <v>378</v>
      </c>
      <c r="B284" s="277">
        <v>345.75</v>
      </c>
      <c r="C284" s="278">
        <v>371.829987</v>
      </c>
      <c r="D284" s="278">
        <v>317.450012</v>
      </c>
      <c r="E284" s="278">
        <v>362.540009</v>
      </c>
      <c r="F284" s="278">
        <v>357.418304</v>
      </c>
      <c r="G284" s="278">
        <v>1.6867928E9</v>
      </c>
      <c r="H284" s="283" t="s">
        <v>378</v>
      </c>
      <c r="I284" s="278">
        <v>66.120003</v>
      </c>
      <c r="J284" s="278">
        <v>75.860001</v>
      </c>
      <c r="K284" s="278">
        <v>55.43</v>
      </c>
      <c r="L284" s="278">
        <v>71.919998</v>
      </c>
      <c r="M284" s="278">
        <v>71.437057</v>
      </c>
      <c r="N284" s="278">
        <v>1.740802E8</v>
      </c>
      <c r="O284" s="278"/>
      <c r="P284" s="254">
        <f t="shared" si="31"/>
        <v>1697257.49</v>
      </c>
      <c r="Q284" s="254">
        <f t="shared" si="151"/>
        <v>1161926.419</v>
      </c>
      <c r="R284" s="254">
        <f t="shared" si="152"/>
        <v>1254893.919</v>
      </c>
      <c r="S284" s="254">
        <f t="shared" si="34"/>
        <v>-884310.7525</v>
      </c>
      <c r="T284" s="254">
        <f t="shared" si="35"/>
        <v>-299730.838</v>
      </c>
      <c r="U284" s="272">
        <f t="shared" si="21"/>
        <v>0.9774025907</v>
      </c>
      <c r="V284" s="282"/>
      <c r="W284" s="254">
        <f t="shared" si="22"/>
        <v>-1184041.591</v>
      </c>
      <c r="X284" s="257">
        <f t="shared" si="23"/>
        <v>2.49328354</v>
      </c>
      <c r="Y284" s="254">
        <f t="shared" si="24"/>
        <v>2392778.405</v>
      </c>
      <c r="Z284" s="254">
        <f t="shared" si="25"/>
        <v>1208736.815</v>
      </c>
      <c r="AA284" s="259">
        <f t="shared" si="26"/>
        <v>4114077.827</v>
      </c>
      <c r="AB284" s="257">
        <f t="shared" si="27"/>
        <v>4.114077827</v>
      </c>
      <c r="AC284" s="275">
        <f t="shared" si="28"/>
        <v>2930036.237</v>
      </c>
      <c r="AD284" s="257">
        <f t="shared" si="29"/>
        <v>2.663669306</v>
      </c>
      <c r="AE284" s="180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2"/>
    </row>
    <row r="285" ht="19.5" customHeight="1">
      <c r="A285" s="276" t="s">
        <v>379</v>
      </c>
      <c r="B285" s="277">
        <v>362.809998</v>
      </c>
      <c r="C285" s="278">
        <v>369.309998</v>
      </c>
      <c r="D285" s="278">
        <v>312.600006</v>
      </c>
      <c r="E285" s="278">
        <v>313.25</v>
      </c>
      <c r="F285" s="278">
        <v>309.20636</v>
      </c>
      <c r="G285" s="278">
        <v>1.5019591E9</v>
      </c>
      <c r="H285" s="283" t="s">
        <v>379</v>
      </c>
      <c r="I285" s="278">
        <v>72.220001</v>
      </c>
      <c r="J285" s="278">
        <v>74.769997</v>
      </c>
      <c r="K285" s="278">
        <v>53.009998</v>
      </c>
      <c r="L285" s="278">
        <v>53.200001</v>
      </c>
      <c r="M285" s="278">
        <v>52.842766</v>
      </c>
      <c r="N285" s="278">
        <v>1.590007E8</v>
      </c>
      <c r="O285" s="278"/>
      <c r="P285" s="254">
        <f t="shared" si="31"/>
        <v>1671326.765</v>
      </c>
      <c r="Q285" s="254">
        <f t="shared" si="151"/>
        <v>1111198.216</v>
      </c>
      <c r="R285" s="254">
        <f t="shared" si="152"/>
        <v>1257508.281</v>
      </c>
      <c r="S285" s="254">
        <f t="shared" si="34"/>
        <v>-889828.714</v>
      </c>
      <c r="T285" s="254">
        <f t="shared" si="35"/>
        <v>-300979.7165</v>
      </c>
      <c r="U285" s="272">
        <f t="shared" si="21"/>
        <v>0.9637849355</v>
      </c>
      <c r="V285" s="282"/>
      <c r="W285" s="254">
        <f t="shared" si="22"/>
        <v>-1190808.43</v>
      </c>
      <c r="X285" s="257">
        <f t="shared" si="23"/>
        <v>2.459535028</v>
      </c>
      <c r="Y285" s="254">
        <f t="shared" si="24"/>
        <v>2377136.685</v>
      </c>
      <c r="Z285" s="254">
        <f t="shared" si="25"/>
        <v>1186328.255</v>
      </c>
      <c r="AA285" s="259">
        <f t="shared" si="26"/>
        <v>4040033.262</v>
      </c>
      <c r="AB285" s="257">
        <f t="shared" si="27"/>
        <v>4.040033262</v>
      </c>
      <c r="AC285" s="275">
        <f t="shared" si="28"/>
        <v>2849224.832</v>
      </c>
      <c r="AD285" s="257">
        <f t="shared" si="29"/>
        <v>2.590204393</v>
      </c>
      <c r="AE285" s="180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2"/>
    </row>
    <row r="286" ht="19.5" customHeight="1">
      <c r="A286" s="276" t="s">
        <v>380</v>
      </c>
      <c r="B286" s="277">
        <v>312.829987</v>
      </c>
      <c r="C286" s="278">
        <v>330.290009</v>
      </c>
      <c r="D286" s="278">
        <v>280.209991</v>
      </c>
      <c r="E286" s="278">
        <v>308.279999</v>
      </c>
      <c r="F286" s="278">
        <v>304.300568</v>
      </c>
      <c r="G286" s="278">
        <v>1.9511625E9</v>
      </c>
      <c r="H286" s="283" t="s">
        <v>380</v>
      </c>
      <c r="I286" s="278">
        <v>53.060001</v>
      </c>
      <c r="J286" s="278">
        <v>59.060001</v>
      </c>
      <c r="K286" s="278">
        <v>41.959999</v>
      </c>
      <c r="L286" s="278">
        <v>50.669998</v>
      </c>
      <c r="M286" s="278">
        <v>50.329754</v>
      </c>
      <c r="N286" s="278">
        <v>1.978816E8</v>
      </c>
      <c r="O286" s="278"/>
      <c r="P286" s="254">
        <f t="shared" si="31"/>
        <v>1498152.427</v>
      </c>
      <c r="Q286" s="254">
        <f t="shared" si="151"/>
        <v>879567.5873</v>
      </c>
      <c r="R286" s="254">
        <f t="shared" si="152"/>
        <v>1260128.09</v>
      </c>
      <c r="S286" s="254">
        <f t="shared" si="34"/>
        <v>-895369.667</v>
      </c>
      <c r="T286" s="254">
        <f t="shared" si="35"/>
        <v>-302233.7986</v>
      </c>
      <c r="U286" s="272">
        <f t="shared" si="21"/>
        <v>0.8953885671</v>
      </c>
      <c r="V286" s="282"/>
      <c r="W286" s="254">
        <f t="shared" si="22"/>
        <v>-1197603.466</v>
      </c>
      <c r="X286" s="257">
        <f t="shared" si="23"/>
        <v>2.30316678</v>
      </c>
      <c r="Y286" s="254">
        <f t="shared" si="24"/>
        <v>2258429.666</v>
      </c>
      <c r="Z286" s="254">
        <f t="shared" si="25"/>
        <v>1060826.2</v>
      </c>
      <c r="AA286" s="259">
        <f t="shared" si="26"/>
        <v>3637848.105</v>
      </c>
      <c r="AB286" s="257">
        <f t="shared" si="27"/>
        <v>3.637848105</v>
      </c>
      <c r="AC286" s="275">
        <f t="shared" si="28"/>
        <v>2440244.639</v>
      </c>
      <c r="AD286" s="257">
        <f t="shared" si="29"/>
        <v>2.218404217</v>
      </c>
      <c r="AE286" s="180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2"/>
    </row>
    <row r="287" ht="19.5" customHeight="1">
      <c r="A287" s="276" t="s">
        <v>381</v>
      </c>
      <c r="B287" s="277">
        <v>310.470001</v>
      </c>
      <c r="C287" s="278">
        <v>314.559998</v>
      </c>
      <c r="D287" s="278">
        <v>269.279999</v>
      </c>
      <c r="E287" s="278">
        <v>280.279999</v>
      </c>
      <c r="F287" s="278">
        <v>276.661987</v>
      </c>
      <c r="G287" s="278">
        <v>1.359608E9</v>
      </c>
      <c r="H287" s="283" t="s">
        <v>381</v>
      </c>
      <c r="I287" s="278">
        <v>51.41</v>
      </c>
      <c r="J287" s="278">
        <v>52.700001</v>
      </c>
      <c r="K287" s="278">
        <v>38.240002</v>
      </c>
      <c r="L287" s="278">
        <v>41.41</v>
      </c>
      <c r="M287" s="278">
        <v>41.131935</v>
      </c>
      <c r="N287" s="278">
        <v>1.292261E8</v>
      </c>
      <c r="O287" s="278"/>
      <c r="P287" s="254">
        <f t="shared" si="31"/>
        <v>1439714.846</v>
      </c>
      <c r="Q287" s="254">
        <f t="shared" si="151"/>
        <v>801588.825</v>
      </c>
      <c r="R287" s="254">
        <f t="shared" si="152"/>
        <v>1262753.357</v>
      </c>
      <c r="S287" s="254">
        <f t="shared" si="34"/>
        <v>-900933.7073</v>
      </c>
      <c r="T287" s="254">
        <f t="shared" si="35"/>
        <v>-303493.1061</v>
      </c>
      <c r="U287" s="272">
        <f t="shared" si="21"/>
        <v>0.8683912595</v>
      </c>
      <c r="V287" s="282"/>
      <c r="W287" s="254">
        <f t="shared" si="22"/>
        <v>-1204426.813</v>
      </c>
      <c r="X287" s="257">
        <f t="shared" si="23"/>
        <v>2.243779508</v>
      </c>
      <c r="Y287" s="254">
        <f t="shared" si="24"/>
        <v>2220043.615</v>
      </c>
      <c r="Z287" s="254">
        <f t="shared" si="25"/>
        <v>1015616.802</v>
      </c>
      <c r="AA287" s="259">
        <f t="shared" si="26"/>
        <v>3504057.028</v>
      </c>
      <c r="AB287" s="257">
        <f t="shared" si="27"/>
        <v>3.504057028</v>
      </c>
      <c r="AC287" s="275">
        <f t="shared" si="28"/>
        <v>2299630.215</v>
      </c>
      <c r="AD287" s="257">
        <f t="shared" si="29"/>
        <v>2.090572923</v>
      </c>
      <c r="AE287" s="180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2"/>
    </row>
    <row r="288" ht="19.5" customHeight="1">
      <c r="A288" s="276" t="s">
        <v>382</v>
      </c>
      <c r="B288" s="277">
        <v>278.950012</v>
      </c>
      <c r="C288" s="278">
        <v>316.390015</v>
      </c>
      <c r="D288" s="278">
        <v>276.75</v>
      </c>
      <c r="E288" s="278">
        <v>315.459991</v>
      </c>
      <c r="F288" s="278">
        <v>311.98645</v>
      </c>
      <c r="G288" s="278">
        <v>1.1780255E9</v>
      </c>
      <c r="H288" s="283" t="s">
        <v>382</v>
      </c>
      <c r="I288" s="278">
        <v>40.98</v>
      </c>
      <c r="J288" s="278">
        <v>52.299999</v>
      </c>
      <c r="K288" s="278">
        <v>40.34</v>
      </c>
      <c r="L288" s="278">
        <v>52.02</v>
      </c>
      <c r="M288" s="278">
        <v>51.670692</v>
      </c>
      <c r="N288" s="278">
        <v>8.72705E7</v>
      </c>
      <c r="O288" s="278"/>
      <c r="P288" s="254">
        <f t="shared" si="31"/>
        <v>1479653.465</v>
      </c>
      <c r="Q288" s="254">
        <f t="shared" si="151"/>
        <v>845609.0876</v>
      </c>
      <c r="R288" s="254">
        <f t="shared" si="152"/>
        <v>1265384.093</v>
      </c>
      <c r="S288" s="254">
        <f t="shared" si="34"/>
        <v>-906520.931</v>
      </c>
      <c r="T288" s="254">
        <f t="shared" si="35"/>
        <v>-304757.6607</v>
      </c>
      <c r="U288" s="272">
        <f t="shared" si="21"/>
        <v>0.883092087</v>
      </c>
      <c r="V288" s="282"/>
      <c r="W288" s="254">
        <f t="shared" si="22"/>
        <v>-1211278.592</v>
      </c>
      <c r="X288" s="257">
        <f t="shared" si="23"/>
        <v>2.266231383</v>
      </c>
      <c r="Y288" s="254">
        <f t="shared" si="24"/>
        <v>2250526.155</v>
      </c>
      <c r="Z288" s="254">
        <f t="shared" si="25"/>
        <v>1039247.563</v>
      </c>
      <c r="AA288" s="259">
        <f t="shared" si="26"/>
        <v>3590646.646</v>
      </c>
      <c r="AB288" s="257">
        <f t="shared" si="27"/>
        <v>3.590646646</v>
      </c>
      <c r="AC288" s="275">
        <f t="shared" si="28"/>
        <v>2379368.054</v>
      </c>
      <c r="AD288" s="257">
        <f t="shared" si="29"/>
        <v>2.163061868</v>
      </c>
      <c r="AE288" s="180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2"/>
    </row>
    <row r="289" ht="19.5" customHeight="1">
      <c r="A289" s="276" t="s">
        <v>383</v>
      </c>
      <c r="B289" s="277">
        <v>313.649994</v>
      </c>
      <c r="C289" s="278">
        <v>334.420013</v>
      </c>
      <c r="D289" s="278">
        <v>298.440002</v>
      </c>
      <c r="E289" s="278">
        <v>299.269989</v>
      </c>
      <c r="F289" s="278">
        <v>295.974701</v>
      </c>
      <c r="G289" s="278">
        <v>1.0699201E9</v>
      </c>
      <c r="H289" s="283" t="s">
        <v>383</v>
      </c>
      <c r="I289" s="278">
        <v>51.419998</v>
      </c>
      <c r="J289" s="278">
        <v>58.220001</v>
      </c>
      <c r="K289" s="278">
        <v>46.099998</v>
      </c>
      <c r="L289" s="278">
        <v>46.369999</v>
      </c>
      <c r="M289" s="278">
        <v>46.058628</v>
      </c>
      <c r="N289" s="278">
        <v>9.09502E7</v>
      </c>
      <c r="O289" s="278"/>
      <c r="P289" s="254">
        <f t="shared" si="31"/>
        <v>1595619.813</v>
      </c>
      <c r="Q289" s="254">
        <f t="shared" si="151"/>
        <v>966350.4523</v>
      </c>
      <c r="R289" s="254">
        <f t="shared" si="152"/>
        <v>1268020.31</v>
      </c>
      <c r="S289" s="254">
        <f t="shared" si="34"/>
        <v>-912131.4349</v>
      </c>
      <c r="T289" s="254">
        <f t="shared" si="35"/>
        <v>-306027.4843</v>
      </c>
      <c r="U289" s="272">
        <f t="shared" si="21"/>
        <v>0.9212348303</v>
      </c>
      <c r="V289" s="282"/>
      <c r="W289" s="254">
        <f t="shared" si="22"/>
        <v>-1218158.919</v>
      </c>
      <c r="X289" s="257">
        <f t="shared" si="23"/>
        <v>2.350793544</v>
      </c>
      <c r="Y289" s="254">
        <f t="shared" si="24"/>
        <v>2334233.367</v>
      </c>
      <c r="Z289" s="254">
        <f t="shared" si="25"/>
        <v>1116074.447</v>
      </c>
      <c r="AA289" s="259">
        <f t="shared" si="26"/>
        <v>3829990.575</v>
      </c>
      <c r="AB289" s="257">
        <f t="shared" si="27"/>
        <v>3.829990575</v>
      </c>
      <c r="AC289" s="275">
        <f t="shared" si="28"/>
        <v>2611831.656</v>
      </c>
      <c r="AD289" s="257">
        <f t="shared" si="29"/>
        <v>2.374392414</v>
      </c>
      <c r="AE289" s="180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2"/>
    </row>
    <row r="290" ht="19.5" customHeight="1">
      <c r="A290" s="276" t="s">
        <v>384</v>
      </c>
      <c r="B290" s="277">
        <v>296.720001</v>
      </c>
      <c r="C290" s="278">
        <v>311.079987</v>
      </c>
      <c r="D290" s="278">
        <v>267.100006</v>
      </c>
      <c r="E290" s="278">
        <v>267.26001</v>
      </c>
      <c r="F290" s="278">
        <v>264.3172</v>
      </c>
      <c r="G290" s="278">
        <v>1.3709887E9</v>
      </c>
      <c r="H290" s="283" t="s">
        <v>384</v>
      </c>
      <c r="I290" s="278">
        <v>45.549999</v>
      </c>
      <c r="J290" s="278">
        <v>49.959999</v>
      </c>
      <c r="K290" s="278">
        <v>36.630001</v>
      </c>
      <c r="L290" s="278">
        <v>36.66</v>
      </c>
      <c r="M290" s="278">
        <v>36.413834</v>
      </c>
      <c r="N290" s="278">
        <v>1.142396E8</v>
      </c>
      <c r="O290" s="278"/>
      <c r="P290" s="254">
        <f t="shared" si="31"/>
        <v>1428059.438</v>
      </c>
      <c r="Q290" s="254">
        <f t="shared" si="151"/>
        <v>767839.9039</v>
      </c>
      <c r="R290" s="254">
        <f t="shared" si="152"/>
        <v>1270662.019</v>
      </c>
      <c r="S290" s="254">
        <f t="shared" si="34"/>
        <v>-917765.3159</v>
      </c>
      <c r="T290" s="254">
        <f t="shared" si="35"/>
        <v>-307302.5988</v>
      </c>
      <c r="U290" s="272">
        <f t="shared" si="21"/>
        <v>0.854950753</v>
      </c>
      <c r="V290" s="282"/>
      <c r="W290" s="254">
        <f t="shared" si="22"/>
        <v>-1225067.915</v>
      </c>
      <c r="X290" s="257">
        <f t="shared" si="23"/>
        <v>2.202915793</v>
      </c>
      <c r="Y290" s="254">
        <f t="shared" si="24"/>
        <v>2219477.145</v>
      </c>
      <c r="Z290" s="254">
        <f t="shared" si="25"/>
        <v>994409.2302</v>
      </c>
      <c r="AA290" s="259">
        <f t="shared" si="26"/>
        <v>3466561.361</v>
      </c>
      <c r="AB290" s="257">
        <f t="shared" si="27"/>
        <v>3.466561361</v>
      </c>
      <c r="AC290" s="275">
        <f t="shared" si="28"/>
        <v>2241493.446</v>
      </c>
      <c r="AD290" s="257">
        <f t="shared" si="29"/>
        <v>2.037721315</v>
      </c>
      <c r="AE290" s="180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2"/>
    </row>
    <row r="291" ht="19.5" customHeight="1">
      <c r="A291" s="276" t="s">
        <v>385</v>
      </c>
      <c r="B291" s="277">
        <v>269.070007</v>
      </c>
      <c r="C291" s="278">
        <v>284.600006</v>
      </c>
      <c r="D291" s="278">
        <v>254.259995</v>
      </c>
      <c r="E291" s="278">
        <v>277.950012</v>
      </c>
      <c r="F291" s="278">
        <v>275.383514</v>
      </c>
      <c r="G291" s="278">
        <v>1.356809E9</v>
      </c>
      <c r="H291" s="283" t="s">
        <v>385</v>
      </c>
      <c r="I291" s="278">
        <v>37.139999</v>
      </c>
      <c r="J291" s="278">
        <v>41.349998</v>
      </c>
      <c r="K291" s="278">
        <v>32.98</v>
      </c>
      <c r="L291" s="278">
        <v>39.080002</v>
      </c>
      <c r="M291" s="278">
        <v>38.817581</v>
      </c>
      <c r="N291" s="278">
        <v>1.28472E8</v>
      </c>
      <c r="O291" s="278"/>
      <c r="P291" s="254">
        <f t="shared" si="31"/>
        <v>1359409.874</v>
      </c>
      <c r="Q291" s="254">
        <f t="shared" si="151"/>
        <v>691328.4013</v>
      </c>
      <c r="R291" s="254">
        <f t="shared" si="152"/>
        <v>1273309.232</v>
      </c>
      <c r="S291" s="254">
        <f t="shared" si="34"/>
        <v>-923422.6714</v>
      </c>
      <c r="T291" s="254">
        <f t="shared" si="35"/>
        <v>-308583.0263</v>
      </c>
      <c r="U291" s="272">
        <f t="shared" si="21"/>
        <v>0.8249180167</v>
      </c>
      <c r="V291" s="282"/>
      <c r="W291" s="254">
        <f t="shared" si="22"/>
        <v>-1232005.698</v>
      </c>
      <c r="X291" s="257">
        <f t="shared" si="23"/>
        <v>2.136937443</v>
      </c>
      <c r="Y291" s="254">
        <f t="shared" si="24"/>
        <v>2173963.774</v>
      </c>
      <c r="Z291" s="254">
        <f t="shared" si="25"/>
        <v>941958.0766</v>
      </c>
      <c r="AA291" s="259">
        <f t="shared" si="26"/>
        <v>3324047.507</v>
      </c>
      <c r="AB291" s="257">
        <f t="shared" si="27"/>
        <v>3.324047507</v>
      </c>
      <c r="AC291" s="275">
        <f t="shared" si="28"/>
        <v>2092041.809</v>
      </c>
      <c r="AD291" s="257">
        <f t="shared" si="29"/>
        <v>1.90185619</v>
      </c>
      <c r="AE291" s="180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2"/>
    </row>
    <row r="292" ht="19.5" customHeight="1">
      <c r="A292" s="276" t="s">
        <v>386</v>
      </c>
      <c r="B292" s="277">
        <v>281.5</v>
      </c>
      <c r="C292" s="278">
        <v>293.470001</v>
      </c>
      <c r="D292" s="278">
        <v>259.079987</v>
      </c>
      <c r="E292" s="278">
        <v>293.359985</v>
      </c>
      <c r="F292" s="278">
        <v>290.651154</v>
      </c>
      <c r="G292" s="278">
        <v>1.1957628E9</v>
      </c>
      <c r="H292" s="283" t="s">
        <v>386</v>
      </c>
      <c r="I292" s="278">
        <v>40.110001</v>
      </c>
      <c r="J292" s="278">
        <v>43.049999</v>
      </c>
      <c r="K292" s="278">
        <v>33.900002</v>
      </c>
      <c r="L292" s="278">
        <v>42.900002</v>
      </c>
      <c r="M292" s="278">
        <v>42.611935</v>
      </c>
      <c r="N292" s="278">
        <v>1.058583E8</v>
      </c>
      <c r="O292" s="278"/>
      <c r="P292" s="254">
        <f t="shared" si="31"/>
        <v>1385180.129</v>
      </c>
      <c r="Q292" s="254">
        <f t="shared" si="151"/>
        <v>710613.529</v>
      </c>
      <c r="R292" s="254">
        <f t="shared" si="152"/>
        <v>1275961.959</v>
      </c>
      <c r="S292" s="254">
        <f t="shared" si="34"/>
        <v>-929103.5992</v>
      </c>
      <c r="T292" s="254">
        <f t="shared" si="35"/>
        <v>-309868.7889</v>
      </c>
      <c r="U292" s="272">
        <f t="shared" si="21"/>
        <v>0.8323281713</v>
      </c>
      <c r="V292" s="282"/>
      <c r="W292" s="254">
        <f t="shared" si="22"/>
        <v>-1238972.388</v>
      </c>
      <c r="X292" s="257">
        <f t="shared" si="23"/>
        <v>2.147862304</v>
      </c>
      <c r="Y292" s="254">
        <f t="shared" si="24"/>
        <v>2194549.571</v>
      </c>
      <c r="Z292" s="254">
        <f t="shared" si="25"/>
        <v>955577.1826</v>
      </c>
      <c r="AA292" s="259">
        <f t="shared" si="26"/>
        <v>3371755.617</v>
      </c>
      <c r="AB292" s="257">
        <f t="shared" si="27"/>
        <v>3.371755617</v>
      </c>
      <c r="AC292" s="275">
        <f t="shared" si="28"/>
        <v>2132783.229</v>
      </c>
      <c r="AD292" s="257">
        <f t="shared" si="29"/>
        <v>1.938893844</v>
      </c>
      <c r="AE292" s="180"/>
      <c r="AF292" s="181"/>
      <c r="AG292" s="181"/>
      <c r="AH292" s="181"/>
      <c r="AI292" s="181"/>
      <c r="AJ292" s="181"/>
      <c r="AK292" s="181"/>
      <c r="AL292" s="181"/>
      <c r="AM292" s="181"/>
      <c r="AN292" s="181"/>
      <c r="AO292" s="181"/>
      <c r="AP292" s="181"/>
      <c r="AQ292" s="181"/>
      <c r="AR292" s="181"/>
      <c r="AS292" s="181"/>
      <c r="AT292" s="181"/>
      <c r="AU292" s="181"/>
      <c r="AV292" s="181"/>
      <c r="AW292" s="182"/>
    </row>
    <row r="293" ht="19.5" customHeight="1">
      <c r="A293" s="279" t="s">
        <v>387</v>
      </c>
      <c r="B293" s="280">
        <v>293.690002</v>
      </c>
      <c r="C293" s="281">
        <v>296.880005</v>
      </c>
      <c r="D293" s="281">
        <v>259.730011</v>
      </c>
      <c r="E293" s="281">
        <v>266.279999</v>
      </c>
      <c r="F293" s="281">
        <v>263.821228</v>
      </c>
      <c r="G293" s="281">
        <v>1.0570377E9</v>
      </c>
      <c r="H293" s="284" t="s">
        <v>387</v>
      </c>
      <c r="I293" s="281">
        <v>42.970001</v>
      </c>
      <c r="J293" s="281">
        <v>43.720001</v>
      </c>
      <c r="K293" s="281">
        <v>33.380001</v>
      </c>
      <c r="L293" s="281">
        <v>35.040001</v>
      </c>
      <c r="M293" s="281">
        <v>34.80471</v>
      </c>
      <c r="N293" s="281">
        <v>9.87134E7</v>
      </c>
      <c r="O293" s="281"/>
      <c r="P293" s="254">
        <f t="shared" si="31"/>
        <v>1388655.504</v>
      </c>
      <c r="Q293" s="254">
        <f t="shared" si="151"/>
        <v>699713.2422</v>
      </c>
      <c r="R293" s="254">
        <f t="shared" si="152"/>
        <v>1278620.213</v>
      </c>
      <c r="S293" s="254">
        <f t="shared" si="34"/>
        <v>-934808.1975</v>
      </c>
      <c r="T293" s="254">
        <f t="shared" si="35"/>
        <v>-311159.9089</v>
      </c>
      <c r="U293" s="272">
        <f t="shared" si="21"/>
        <v>0.8280638939</v>
      </c>
      <c r="V293" s="257">
        <f>(E293-B282)/B282</f>
        <v>-0.332715181</v>
      </c>
      <c r="W293" s="254">
        <f t="shared" si="22"/>
        <v>-1245968.106</v>
      </c>
      <c r="X293" s="257">
        <f t="shared" si="23"/>
        <v>2.140725516</v>
      </c>
      <c r="Y293" s="254">
        <f t="shared" si="24"/>
        <v>2199534.258</v>
      </c>
      <c r="Z293" s="254">
        <f t="shared" si="25"/>
        <v>953566.1514</v>
      </c>
      <c r="AA293" s="259">
        <f t="shared" si="26"/>
        <v>3366988.96</v>
      </c>
      <c r="AB293" s="257">
        <f t="shared" si="27"/>
        <v>3.36698896</v>
      </c>
      <c r="AC293" s="275">
        <f t="shared" si="28"/>
        <v>2121020.853</v>
      </c>
      <c r="AD293" s="257">
        <f t="shared" si="29"/>
        <v>1.928200776</v>
      </c>
      <c r="AE293" s="180"/>
      <c r="AF293" s="181"/>
      <c r="AG293" s="181"/>
      <c r="AH293" s="181"/>
      <c r="AI293" s="181"/>
      <c r="AJ293" s="181"/>
      <c r="AK293" s="181"/>
      <c r="AL293" s="181"/>
      <c r="AM293" s="181"/>
      <c r="AN293" s="181"/>
      <c r="AO293" s="181"/>
      <c r="AP293" s="181"/>
      <c r="AQ293" s="181"/>
      <c r="AR293" s="181"/>
      <c r="AS293" s="181"/>
      <c r="AT293" s="181"/>
      <c r="AU293" s="181"/>
      <c r="AV293" s="181"/>
      <c r="AW293" s="182"/>
    </row>
    <row r="294" ht="19.5" customHeight="1">
      <c r="A294" s="276" t="s">
        <v>388</v>
      </c>
      <c r="B294" s="277">
        <v>268.649994</v>
      </c>
      <c r="C294" s="278">
        <v>298.26001</v>
      </c>
      <c r="D294" s="278">
        <v>260.339996</v>
      </c>
      <c r="E294" s="278">
        <v>294.619995</v>
      </c>
      <c r="F294" s="278">
        <v>292.598358</v>
      </c>
      <c r="G294" s="278">
        <v>9.619273E8</v>
      </c>
      <c r="H294" s="283" t="s">
        <v>388</v>
      </c>
      <c r="I294" s="278">
        <v>35.639999</v>
      </c>
      <c r="J294" s="278">
        <v>43.560001</v>
      </c>
      <c r="K294" s="278">
        <v>33.419998</v>
      </c>
      <c r="L294" s="278">
        <v>42.470001</v>
      </c>
      <c r="M294" s="278">
        <v>42.308758</v>
      </c>
      <c r="N294" s="278">
        <v>9.56641E7</v>
      </c>
      <c r="O294" s="278"/>
      <c r="P294" s="254">
        <f t="shared" si="31"/>
        <v>1391916.81</v>
      </c>
      <c r="Q294" s="254">
        <f>(Q293+$S$3)*K294/K293</f>
        <v>720575.6259</v>
      </c>
      <c r="R294" s="254">
        <f>R293*(1+($S$5)/2/12)-$S$3</f>
        <v>1261284.005</v>
      </c>
      <c r="S294" s="254">
        <f t="shared" si="34"/>
        <v>-940536.565</v>
      </c>
      <c r="T294" s="254">
        <f t="shared" si="35"/>
        <v>-312456.4085</v>
      </c>
      <c r="U294" s="272">
        <f t="shared" si="21"/>
        <v>0.8397320069</v>
      </c>
      <c r="V294" s="282"/>
      <c r="W294" s="254">
        <f t="shared" si="22"/>
        <v>-1252992.974</v>
      </c>
      <c r="X294" s="257">
        <f t="shared" si="23"/>
        <v>2.117490578</v>
      </c>
      <c r="Y294" s="254">
        <f t="shared" si="24"/>
        <v>2185174.412</v>
      </c>
      <c r="Z294" s="254">
        <f t="shared" si="25"/>
        <v>932181.4388</v>
      </c>
      <c r="AA294" s="259">
        <f t="shared" si="26"/>
        <v>3373776.442</v>
      </c>
      <c r="AB294" s="257">
        <f t="shared" si="27"/>
        <v>3.373776442</v>
      </c>
      <c r="AC294" s="275">
        <f t="shared" si="28"/>
        <v>2120783.468</v>
      </c>
      <c r="AD294" s="257">
        <f t="shared" si="29"/>
        <v>1.927984971</v>
      </c>
      <c r="AE294" s="180"/>
      <c r="AF294" s="181"/>
      <c r="AG294" s="181"/>
      <c r="AH294" s="181"/>
      <c r="AI294" s="181"/>
      <c r="AJ294" s="181"/>
      <c r="AK294" s="181"/>
      <c r="AL294" s="181"/>
      <c r="AM294" s="181"/>
      <c r="AN294" s="181"/>
      <c r="AO294" s="181"/>
      <c r="AP294" s="181"/>
      <c r="AQ294" s="181"/>
      <c r="AR294" s="181"/>
      <c r="AS294" s="181"/>
      <c r="AT294" s="181"/>
      <c r="AU294" s="181"/>
      <c r="AV294" s="181"/>
      <c r="AW294" s="182"/>
    </row>
    <row r="295" ht="19.5" customHeight="1">
      <c r="A295" s="276" t="s">
        <v>389</v>
      </c>
      <c r="B295" s="277">
        <v>294.410004</v>
      </c>
      <c r="C295" s="278">
        <v>313.679993</v>
      </c>
      <c r="D295" s="278">
        <v>290.049988</v>
      </c>
      <c r="E295" s="278">
        <v>293.559998</v>
      </c>
      <c r="F295" s="278">
        <v>291.545685</v>
      </c>
      <c r="G295" s="278">
        <v>1.0944248E9</v>
      </c>
      <c r="H295" s="283" t="s">
        <v>389</v>
      </c>
      <c r="I295" s="278">
        <v>42.400002</v>
      </c>
      <c r="J295" s="278">
        <v>48.009998</v>
      </c>
      <c r="K295" s="278">
        <v>40.75</v>
      </c>
      <c r="L295" s="278">
        <v>41.73</v>
      </c>
      <c r="M295" s="278">
        <v>41.57156</v>
      </c>
      <c r="N295" s="278">
        <v>1.067048E8</v>
      </c>
      <c r="O295" s="278"/>
      <c r="P295" s="254">
        <f t="shared" si="31"/>
        <v>1550762.312</v>
      </c>
      <c r="Q295" s="254">
        <f t="shared" ref="Q295:Q305" si="153">Q294*K295/K294</f>
        <v>878619.3451</v>
      </c>
      <c r="R295" s="254">
        <f t="shared" ref="R295:R305" si="154">R294*(1+$S$5/2/12)</f>
        <v>1263911.68</v>
      </c>
      <c r="S295" s="254">
        <f t="shared" si="34"/>
        <v>-946288.8007</v>
      </c>
      <c r="T295" s="254">
        <f t="shared" si="35"/>
        <v>-313758.3102</v>
      </c>
      <c r="U295" s="272">
        <f t="shared" si="21"/>
        <v>0.8956778409</v>
      </c>
      <c r="V295" s="282"/>
      <c r="W295" s="254">
        <f t="shared" si="22"/>
        <v>-1260047.111</v>
      </c>
      <c r="X295" s="257">
        <f t="shared" si="23"/>
        <v>2.233784728</v>
      </c>
      <c r="Y295" s="254">
        <f t="shared" si="24"/>
        <v>2298888.832</v>
      </c>
      <c r="Z295" s="254">
        <f t="shared" si="25"/>
        <v>1038841.721</v>
      </c>
      <c r="AA295" s="259">
        <f t="shared" si="26"/>
        <v>3693293.338</v>
      </c>
      <c r="AB295" s="257">
        <f t="shared" si="27"/>
        <v>3.693293338</v>
      </c>
      <c r="AC295" s="275">
        <f t="shared" si="28"/>
        <v>2433246.227</v>
      </c>
      <c r="AD295" s="257">
        <f t="shared" si="29"/>
        <v>2.212042024</v>
      </c>
      <c r="AE295" s="180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1"/>
      <c r="AV295" s="181"/>
      <c r="AW295" s="182"/>
    </row>
    <row r="296" ht="19.5" customHeight="1">
      <c r="A296" s="276" t="s">
        <v>390</v>
      </c>
      <c r="B296" s="277">
        <v>293.26001</v>
      </c>
      <c r="C296" s="278">
        <v>321.170013</v>
      </c>
      <c r="D296" s="278">
        <v>285.190002</v>
      </c>
      <c r="E296" s="278">
        <v>320.929993</v>
      </c>
      <c r="F296" s="278">
        <v>318.727844</v>
      </c>
      <c r="G296" s="278">
        <v>1.5447826E9</v>
      </c>
      <c r="H296" s="283" t="s">
        <v>390</v>
      </c>
      <c r="I296" s="278">
        <v>41.639999</v>
      </c>
      <c r="J296" s="278">
        <v>49.630001</v>
      </c>
      <c r="K296" s="278">
        <v>39.240002</v>
      </c>
      <c r="L296" s="278">
        <v>49.57</v>
      </c>
      <c r="M296" s="278">
        <v>49.381794</v>
      </c>
      <c r="N296" s="278">
        <v>1.41906E8</v>
      </c>
      <c r="O296" s="278"/>
      <c r="P296" s="254">
        <f t="shared" si="31"/>
        <v>1524778.229</v>
      </c>
      <c r="Q296" s="254">
        <f t="shared" si="153"/>
        <v>846061.9598</v>
      </c>
      <c r="R296" s="254">
        <f t="shared" si="154"/>
        <v>1266544.83</v>
      </c>
      <c r="S296" s="254">
        <f t="shared" si="34"/>
        <v>-952065.004</v>
      </c>
      <c r="T296" s="254">
        <f t="shared" si="35"/>
        <v>-315065.6365</v>
      </c>
      <c r="U296" s="272">
        <f t="shared" si="21"/>
        <v>0.8843996806</v>
      </c>
      <c r="V296" s="282"/>
      <c r="W296" s="254">
        <f t="shared" si="22"/>
        <v>-1267130.641</v>
      </c>
      <c r="X296" s="257">
        <f t="shared" si="23"/>
        <v>2.202869198</v>
      </c>
      <c r="Y296" s="254">
        <f t="shared" si="24"/>
        <v>2283227.796</v>
      </c>
      <c r="Z296" s="254">
        <f t="shared" si="25"/>
        <v>1016097.156</v>
      </c>
      <c r="AA296" s="259">
        <f t="shared" si="26"/>
        <v>3637385.018</v>
      </c>
      <c r="AB296" s="257">
        <f t="shared" si="27"/>
        <v>3.637385018</v>
      </c>
      <c r="AC296" s="275">
        <f t="shared" si="28"/>
        <v>2370254.377</v>
      </c>
      <c r="AD296" s="257">
        <f t="shared" si="29"/>
        <v>2.154776707</v>
      </c>
      <c r="AE296" s="180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1"/>
      <c r="AT296" s="181"/>
      <c r="AU296" s="181"/>
      <c r="AV296" s="181"/>
      <c r="AW296" s="182"/>
    </row>
    <row r="297" ht="19.5" customHeight="1">
      <c r="A297" s="276" t="s">
        <v>391</v>
      </c>
      <c r="B297" s="277">
        <v>318.769989</v>
      </c>
      <c r="C297" s="278">
        <v>322.649994</v>
      </c>
      <c r="D297" s="278">
        <v>309.890015</v>
      </c>
      <c r="E297" s="278">
        <v>322.559998</v>
      </c>
      <c r="F297" s="278">
        <v>320.84256</v>
      </c>
      <c r="G297" s="278">
        <v>9.934946E8</v>
      </c>
      <c r="H297" s="283" t="s">
        <v>391</v>
      </c>
      <c r="I297" s="278">
        <v>48.889999</v>
      </c>
      <c r="J297" s="278">
        <v>49.759998</v>
      </c>
      <c r="K297" s="278">
        <v>45.98</v>
      </c>
      <c r="L297" s="278">
        <v>49.740002</v>
      </c>
      <c r="M297" s="278">
        <v>49.551155</v>
      </c>
      <c r="N297" s="278">
        <v>7.41259E7</v>
      </c>
      <c r="O297" s="278"/>
      <c r="P297" s="254">
        <f t="shared" si="31"/>
        <v>1656837.704</v>
      </c>
      <c r="Q297" s="254">
        <f t="shared" si="153"/>
        <v>991384.4783</v>
      </c>
      <c r="R297" s="254">
        <f t="shared" si="154"/>
        <v>1269183.465</v>
      </c>
      <c r="S297" s="254">
        <f t="shared" si="34"/>
        <v>-957865.2749</v>
      </c>
      <c r="T297" s="254">
        <f t="shared" si="35"/>
        <v>-316378.41</v>
      </c>
      <c r="U297" s="272">
        <f t="shared" si="21"/>
        <v>0.929085979</v>
      </c>
      <c r="V297" s="282"/>
      <c r="W297" s="254">
        <f t="shared" si="22"/>
        <v>-1274243.685</v>
      </c>
      <c r="X297" s="257">
        <f t="shared" si="23"/>
        <v>2.296280691</v>
      </c>
      <c r="Y297" s="254">
        <f t="shared" si="24"/>
        <v>2378202.519</v>
      </c>
      <c r="Z297" s="254">
        <f t="shared" si="25"/>
        <v>1103958.834</v>
      </c>
      <c r="AA297" s="259">
        <f t="shared" si="26"/>
        <v>3917405.647</v>
      </c>
      <c r="AB297" s="257">
        <f t="shared" si="27"/>
        <v>3.917405647</v>
      </c>
      <c r="AC297" s="275">
        <f t="shared" si="28"/>
        <v>2643161.962</v>
      </c>
      <c r="AD297" s="257">
        <f t="shared" si="29"/>
        <v>2.402874511</v>
      </c>
      <c r="AE297" s="180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1"/>
      <c r="AT297" s="181"/>
      <c r="AU297" s="181"/>
      <c r="AV297" s="181"/>
      <c r="AW297" s="182"/>
    </row>
    <row r="298" ht="19.5" customHeight="1">
      <c r="A298" s="276" t="s">
        <v>392</v>
      </c>
      <c r="B298" s="277">
        <v>322.089996</v>
      </c>
      <c r="C298" s="278">
        <v>353.929993</v>
      </c>
      <c r="D298" s="278">
        <v>315.119995</v>
      </c>
      <c r="E298" s="278">
        <v>347.98999</v>
      </c>
      <c r="F298" s="278">
        <v>346.137146</v>
      </c>
      <c r="G298" s="278">
        <v>1.1490793E9</v>
      </c>
      <c r="H298" s="283" t="s">
        <v>392</v>
      </c>
      <c r="I298" s="278">
        <v>49.599998</v>
      </c>
      <c r="J298" s="278">
        <v>59.389999</v>
      </c>
      <c r="K298" s="278">
        <v>47.41</v>
      </c>
      <c r="L298" s="278">
        <v>57.32</v>
      </c>
      <c r="M298" s="278">
        <v>57.102371</v>
      </c>
      <c r="N298" s="278">
        <v>8.46147E7</v>
      </c>
      <c r="O298" s="278"/>
      <c r="P298" s="254">
        <f t="shared" si="31"/>
        <v>1684799.973</v>
      </c>
      <c r="Q298" s="254">
        <f t="shared" si="153"/>
        <v>1022217.01</v>
      </c>
      <c r="R298" s="254">
        <f t="shared" si="154"/>
        <v>1271827.597</v>
      </c>
      <c r="S298" s="254">
        <f t="shared" si="34"/>
        <v>-963689.7135</v>
      </c>
      <c r="T298" s="254">
        <f t="shared" si="35"/>
        <v>-317696.6534</v>
      </c>
      <c r="U298" s="272">
        <f t="shared" si="21"/>
        <v>0.9372655599</v>
      </c>
      <c r="V298" s="282"/>
      <c r="W298" s="254">
        <f t="shared" si="22"/>
        <v>-1281386.367</v>
      </c>
      <c r="X298" s="257">
        <f t="shared" si="23"/>
        <v>2.307366183</v>
      </c>
      <c r="Y298" s="254">
        <f t="shared" si="24"/>
        <v>2400314.474</v>
      </c>
      <c r="Z298" s="254">
        <f t="shared" si="25"/>
        <v>1118928.108</v>
      </c>
      <c r="AA298" s="259">
        <f t="shared" si="26"/>
        <v>3978844.58</v>
      </c>
      <c r="AB298" s="257">
        <f t="shared" si="27"/>
        <v>3.97884458</v>
      </c>
      <c r="AC298" s="275">
        <f t="shared" si="28"/>
        <v>2697458.213</v>
      </c>
      <c r="AD298" s="257">
        <f t="shared" si="29"/>
        <v>2.452234739</v>
      </c>
      <c r="AE298" s="180"/>
      <c r="AF298" s="181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1"/>
      <c r="AT298" s="181"/>
      <c r="AU298" s="181"/>
      <c r="AV298" s="181"/>
      <c r="AW298" s="182"/>
    </row>
    <row r="299" ht="19.5" customHeight="1">
      <c r="A299" s="276" t="s">
        <v>393</v>
      </c>
      <c r="B299" s="277">
        <v>347.730011</v>
      </c>
      <c r="C299" s="278">
        <v>372.850006</v>
      </c>
      <c r="D299" s="278">
        <v>346.660004</v>
      </c>
      <c r="E299" s="278">
        <v>369.420013</v>
      </c>
      <c r="F299" s="278">
        <v>367.453094</v>
      </c>
      <c r="G299" s="278">
        <v>1.1377103E9</v>
      </c>
      <c r="H299" s="283" t="s">
        <v>393</v>
      </c>
      <c r="I299" s="278">
        <v>57.290001</v>
      </c>
      <c r="J299" s="278">
        <v>65.620003</v>
      </c>
      <c r="K299" s="278">
        <v>56.950001</v>
      </c>
      <c r="L299" s="278">
        <v>64.379997</v>
      </c>
      <c r="M299" s="278">
        <v>64.135559</v>
      </c>
      <c r="N299" s="278">
        <v>7.68441E7</v>
      </c>
      <c r="O299" s="278"/>
      <c r="P299" s="254">
        <f t="shared" si="31"/>
        <v>1853429.724</v>
      </c>
      <c r="Q299" s="254">
        <f t="shared" si="153"/>
        <v>1227910.984</v>
      </c>
      <c r="R299" s="254">
        <f t="shared" si="154"/>
        <v>1274477.238</v>
      </c>
      <c r="S299" s="254">
        <f t="shared" si="34"/>
        <v>-969538.4207</v>
      </c>
      <c r="T299" s="254">
        <f t="shared" si="35"/>
        <v>-319020.3894</v>
      </c>
      <c r="U299" s="272">
        <f t="shared" si="21"/>
        <v>0.9893094122</v>
      </c>
      <c r="V299" s="282"/>
      <c r="W299" s="254">
        <f t="shared" si="22"/>
        <v>-1288558.81</v>
      </c>
      <c r="X299" s="257">
        <f t="shared" si="23"/>
        <v>2.427446026</v>
      </c>
      <c r="Y299" s="254">
        <f t="shared" si="24"/>
        <v>2520898.955</v>
      </c>
      <c r="Z299" s="254">
        <f t="shared" si="25"/>
        <v>1232340.145</v>
      </c>
      <c r="AA299" s="259">
        <f t="shared" si="26"/>
        <v>4355817.946</v>
      </c>
      <c r="AB299" s="257">
        <f t="shared" si="27"/>
        <v>4.355817946</v>
      </c>
      <c r="AC299" s="275">
        <f t="shared" si="28"/>
        <v>3067259.136</v>
      </c>
      <c r="AD299" s="257">
        <f t="shared" si="29"/>
        <v>2.788417396</v>
      </c>
      <c r="AE299" s="180"/>
      <c r="AF299" s="181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1"/>
      <c r="AT299" s="181"/>
      <c r="AU299" s="181"/>
      <c r="AV299" s="181"/>
      <c r="AW299" s="182"/>
    </row>
    <row r="300" ht="19.5" customHeight="1">
      <c r="A300" s="276" t="s">
        <v>394</v>
      </c>
      <c r="B300" s="277">
        <v>370.070007</v>
      </c>
      <c r="C300" s="278">
        <v>387.980011</v>
      </c>
      <c r="D300" s="278">
        <v>363.410004</v>
      </c>
      <c r="E300" s="278">
        <v>383.679993</v>
      </c>
      <c r="F300" s="278">
        <v>382.160675</v>
      </c>
      <c r="G300" s="278">
        <v>9.749974E8</v>
      </c>
      <c r="H300" s="283" t="s">
        <v>394</v>
      </c>
      <c r="I300" s="278">
        <v>64.580002</v>
      </c>
      <c r="J300" s="278">
        <v>70.739998</v>
      </c>
      <c r="K300" s="278">
        <v>62.200001</v>
      </c>
      <c r="L300" s="278">
        <v>69.029999</v>
      </c>
      <c r="M300" s="278">
        <v>68.767914</v>
      </c>
      <c r="N300" s="278">
        <v>8.75018E7</v>
      </c>
      <c r="O300" s="278"/>
      <c r="P300" s="254">
        <f t="shared" si="31"/>
        <v>1942984.18</v>
      </c>
      <c r="Q300" s="254">
        <f t="shared" si="153"/>
        <v>1341107.341</v>
      </c>
      <c r="R300" s="254">
        <f t="shared" si="154"/>
        <v>1277132.399</v>
      </c>
      <c r="S300" s="254">
        <f t="shared" si="34"/>
        <v>-975411.4974</v>
      </c>
      <c r="T300" s="254">
        <f t="shared" si="35"/>
        <v>-320349.6411</v>
      </c>
      <c r="U300" s="272">
        <f t="shared" si="21"/>
        <v>1.014025828</v>
      </c>
      <c r="V300" s="282"/>
      <c r="W300" s="254">
        <f t="shared" si="22"/>
        <v>-1295761.138</v>
      </c>
      <c r="X300" s="257">
        <f t="shared" si="23"/>
        <v>2.485115877</v>
      </c>
      <c r="Y300" s="254">
        <f t="shared" si="24"/>
        <v>2586136.029</v>
      </c>
      <c r="Z300" s="254">
        <f t="shared" si="25"/>
        <v>1290374.89</v>
      </c>
      <c r="AA300" s="259">
        <f t="shared" si="26"/>
        <v>4561223.92</v>
      </c>
      <c r="AB300" s="257">
        <f t="shared" si="27"/>
        <v>4.56122392</v>
      </c>
      <c r="AC300" s="275">
        <f t="shared" si="28"/>
        <v>3265462.781</v>
      </c>
      <c r="AD300" s="257">
        <f t="shared" si="29"/>
        <v>2.968602528</v>
      </c>
      <c r="AE300" s="180"/>
      <c r="AF300" s="181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1"/>
      <c r="AT300" s="181"/>
      <c r="AU300" s="181"/>
      <c r="AV300" s="181"/>
      <c r="AW300" s="182"/>
    </row>
    <row r="301" ht="19.5" customHeight="1">
      <c r="A301" s="276" t="s">
        <v>395</v>
      </c>
      <c r="B301" s="277">
        <v>382.309998</v>
      </c>
      <c r="C301" s="278">
        <v>383.559998</v>
      </c>
      <c r="D301" s="278">
        <v>354.709991</v>
      </c>
      <c r="E301" s="278">
        <v>377.98999</v>
      </c>
      <c r="F301" s="278">
        <v>376.493195</v>
      </c>
      <c r="G301" s="278">
        <v>1.2022204E9</v>
      </c>
      <c r="H301" s="283" t="s">
        <v>395</v>
      </c>
      <c r="I301" s="278">
        <v>68.470001</v>
      </c>
      <c r="J301" s="278">
        <v>68.900002</v>
      </c>
      <c r="K301" s="278">
        <v>58.639999</v>
      </c>
      <c r="L301" s="278">
        <v>66.279999</v>
      </c>
      <c r="M301" s="278">
        <v>66.028351</v>
      </c>
      <c r="N301" s="278">
        <v>9.8946E7</v>
      </c>
      <c r="O301" s="278"/>
      <c r="P301" s="254">
        <f t="shared" si="31"/>
        <v>1896469.259</v>
      </c>
      <c r="Q301" s="254">
        <f t="shared" si="153"/>
        <v>1264349.387</v>
      </c>
      <c r="R301" s="254">
        <f t="shared" si="154"/>
        <v>1279793.091</v>
      </c>
      <c r="S301" s="254">
        <f t="shared" si="34"/>
        <v>-981309.0453</v>
      </c>
      <c r="T301" s="254">
        <f t="shared" si="35"/>
        <v>-321684.4312</v>
      </c>
      <c r="U301" s="272">
        <f t="shared" si="21"/>
        <v>0.9965221674</v>
      </c>
      <c r="V301" s="282"/>
      <c r="W301" s="254">
        <f t="shared" si="22"/>
        <v>-1302993.477</v>
      </c>
      <c r="X301" s="257">
        <f t="shared" si="23"/>
        <v>2.437665581</v>
      </c>
      <c r="Y301" s="254">
        <f t="shared" si="24"/>
        <v>2556129.849</v>
      </c>
      <c r="Z301" s="254">
        <f t="shared" si="25"/>
        <v>1253136.372</v>
      </c>
      <c r="AA301" s="259">
        <f t="shared" si="26"/>
        <v>4440611.737</v>
      </c>
      <c r="AB301" s="257">
        <f t="shared" si="27"/>
        <v>4.440611737</v>
      </c>
      <c r="AC301" s="275">
        <f t="shared" si="28"/>
        <v>3137618.261</v>
      </c>
      <c r="AD301" s="257">
        <f t="shared" si="29"/>
        <v>2.852380237</v>
      </c>
      <c r="AE301" s="180"/>
      <c r="AF301" s="181"/>
      <c r="AG301" s="181"/>
      <c r="AH301" s="181"/>
      <c r="AI301" s="181"/>
      <c r="AJ301" s="181"/>
      <c r="AK301" s="181"/>
      <c r="AL301" s="181"/>
      <c r="AM301" s="181"/>
      <c r="AN301" s="181"/>
      <c r="AO301" s="181"/>
      <c r="AP301" s="181"/>
      <c r="AQ301" s="181"/>
      <c r="AR301" s="181"/>
      <c r="AS301" s="181"/>
      <c r="AT301" s="181"/>
      <c r="AU301" s="181"/>
      <c r="AV301" s="181"/>
      <c r="AW301" s="182"/>
    </row>
    <row r="302" ht="19.5" customHeight="1">
      <c r="A302" s="276" t="s">
        <v>396</v>
      </c>
      <c r="B302" s="277">
        <v>380.399994</v>
      </c>
      <c r="C302" s="278">
        <v>380.829987</v>
      </c>
      <c r="D302" s="278">
        <v>351.359985</v>
      </c>
      <c r="E302" s="278">
        <v>358.269989</v>
      </c>
      <c r="F302" s="278">
        <v>356.851288</v>
      </c>
      <c r="G302" s="278">
        <v>9.597146E8</v>
      </c>
      <c r="H302" s="283" t="s">
        <v>396</v>
      </c>
      <c r="I302" s="278">
        <v>67.169998</v>
      </c>
      <c r="J302" s="278">
        <v>67.290001</v>
      </c>
      <c r="K302" s="278">
        <v>57.099998</v>
      </c>
      <c r="L302" s="278">
        <v>59.349998</v>
      </c>
      <c r="M302" s="278">
        <v>59.124664</v>
      </c>
      <c r="N302" s="278">
        <v>7.61258E7</v>
      </c>
      <c r="O302" s="278"/>
      <c r="P302" s="254">
        <f t="shared" si="31"/>
        <v>1878558.336</v>
      </c>
      <c r="Q302" s="254">
        <f t="shared" si="153"/>
        <v>1231145.101</v>
      </c>
      <c r="R302" s="254">
        <f t="shared" si="154"/>
        <v>1282459.327</v>
      </c>
      <c r="S302" s="254">
        <f t="shared" si="34"/>
        <v>-987231.1663</v>
      </c>
      <c r="T302" s="254">
        <f t="shared" si="35"/>
        <v>-323024.783</v>
      </c>
      <c r="U302" s="272">
        <f t="shared" si="21"/>
        <v>0.988316866</v>
      </c>
      <c r="V302" s="282"/>
      <c r="W302" s="254">
        <f t="shared" si="22"/>
        <v>-1310255.949</v>
      </c>
      <c r="X302" s="257">
        <f t="shared" si="23"/>
        <v>2.412519221</v>
      </c>
      <c r="Y302" s="254">
        <f t="shared" si="24"/>
        <v>2546151.789</v>
      </c>
      <c r="Z302" s="254">
        <f t="shared" si="25"/>
        <v>1235895.839</v>
      </c>
      <c r="AA302" s="259">
        <f t="shared" si="26"/>
        <v>4392162.763</v>
      </c>
      <c r="AB302" s="257">
        <f t="shared" si="27"/>
        <v>4.392162763</v>
      </c>
      <c r="AC302" s="275">
        <f t="shared" si="28"/>
        <v>3081906.814</v>
      </c>
      <c r="AD302" s="257">
        <f t="shared" si="29"/>
        <v>2.801733467</v>
      </c>
      <c r="AE302" s="180"/>
      <c r="AF302" s="181"/>
      <c r="AG302" s="181"/>
      <c r="AH302" s="181"/>
      <c r="AI302" s="181"/>
      <c r="AJ302" s="181"/>
      <c r="AK302" s="181"/>
      <c r="AL302" s="181"/>
      <c r="AM302" s="181"/>
      <c r="AN302" s="181"/>
      <c r="AO302" s="181"/>
      <c r="AP302" s="181"/>
      <c r="AQ302" s="181"/>
      <c r="AR302" s="181"/>
      <c r="AS302" s="181"/>
      <c r="AT302" s="181"/>
      <c r="AU302" s="181"/>
      <c r="AV302" s="181"/>
      <c r="AW302" s="182"/>
    </row>
    <row r="303" ht="19.5" customHeight="1">
      <c r="A303" s="276" t="s">
        <v>397</v>
      </c>
      <c r="B303" s="277">
        <v>358.540009</v>
      </c>
      <c r="C303" s="278">
        <v>373.73999</v>
      </c>
      <c r="D303" s="278">
        <v>342.350006</v>
      </c>
      <c r="E303" s="278">
        <v>350.869995</v>
      </c>
      <c r="F303" s="278">
        <v>349.986481</v>
      </c>
      <c r="G303" s="278">
        <v>1.2384244E9</v>
      </c>
      <c r="H303" s="283" t="s">
        <v>397</v>
      </c>
      <c r="I303" s="278">
        <v>59.389999</v>
      </c>
      <c r="J303" s="278">
        <v>64.260002</v>
      </c>
      <c r="K303" s="278">
        <v>53.720001</v>
      </c>
      <c r="L303" s="278">
        <v>56.419998</v>
      </c>
      <c r="M303" s="278">
        <v>56.362152</v>
      </c>
      <c r="N303" s="278">
        <v>1.272724E8</v>
      </c>
      <c r="O303" s="278"/>
      <c r="P303" s="254">
        <f t="shared" si="31"/>
        <v>1830386.171</v>
      </c>
      <c r="Q303" s="254">
        <f t="shared" si="153"/>
        <v>1158268.272</v>
      </c>
      <c r="R303" s="254">
        <f t="shared" si="154"/>
        <v>1285131.117</v>
      </c>
      <c r="S303" s="254">
        <f t="shared" si="34"/>
        <v>-993177.9629</v>
      </c>
      <c r="T303" s="254">
        <f t="shared" si="35"/>
        <v>-324370.7196</v>
      </c>
      <c r="U303" s="272">
        <f t="shared" si="21"/>
        <v>0.9703160482</v>
      </c>
      <c r="V303" s="282"/>
      <c r="W303" s="254">
        <f t="shared" si="22"/>
        <v>-1317548.682</v>
      </c>
      <c r="X303" s="257">
        <f t="shared" si="23"/>
        <v>2.364631629</v>
      </c>
      <c r="Y303" s="254">
        <f t="shared" si="24"/>
        <v>2514996.192</v>
      </c>
      <c r="Z303" s="254">
        <f t="shared" si="25"/>
        <v>1197447.509</v>
      </c>
      <c r="AA303" s="259">
        <f t="shared" si="26"/>
        <v>4273785.56</v>
      </c>
      <c r="AB303" s="257">
        <f t="shared" si="27"/>
        <v>4.27378556</v>
      </c>
      <c r="AC303" s="275">
        <f t="shared" si="28"/>
        <v>2956236.878</v>
      </c>
      <c r="AD303" s="257">
        <f t="shared" si="29"/>
        <v>2.687488071</v>
      </c>
      <c r="AE303" s="180"/>
      <c r="AF303" s="181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1"/>
      <c r="AT303" s="181"/>
      <c r="AU303" s="181"/>
      <c r="AV303" s="181"/>
      <c r="AW303" s="182"/>
    </row>
    <row r="304" ht="19.5" customHeight="1">
      <c r="A304" s="276" t="s">
        <v>398</v>
      </c>
      <c r="B304" s="277">
        <v>351.720001</v>
      </c>
      <c r="C304" s="278">
        <v>394.140015</v>
      </c>
      <c r="D304" s="278">
        <v>351.619995</v>
      </c>
      <c r="E304" s="278">
        <v>388.829987</v>
      </c>
      <c r="F304" s="278">
        <v>387.850891</v>
      </c>
      <c r="G304" s="278">
        <v>9.713191E8</v>
      </c>
      <c r="H304" s="283" t="s">
        <v>398</v>
      </c>
      <c r="I304" s="278">
        <v>56.66</v>
      </c>
      <c r="J304" s="278">
        <v>70.629997</v>
      </c>
      <c r="K304" s="278">
        <v>56.639999</v>
      </c>
      <c r="L304" s="278">
        <v>68.709999</v>
      </c>
      <c r="M304" s="278">
        <v>68.639557</v>
      </c>
      <c r="N304" s="278">
        <v>9.37581E7</v>
      </c>
      <c r="O304" s="278"/>
      <c r="P304" s="254">
        <f t="shared" si="31"/>
        <v>1879948.488</v>
      </c>
      <c r="Q304" s="254">
        <f t="shared" si="153"/>
        <v>1221226.965</v>
      </c>
      <c r="R304" s="254">
        <f t="shared" si="154"/>
        <v>1287808.474</v>
      </c>
      <c r="S304" s="254">
        <f t="shared" si="34"/>
        <v>-999149.5377</v>
      </c>
      <c r="T304" s="254">
        <f t="shared" si="35"/>
        <v>-325722.2643</v>
      </c>
      <c r="U304" s="272">
        <f t="shared" si="21"/>
        <v>0.9848298582</v>
      </c>
      <c r="V304" s="282"/>
      <c r="W304" s="254">
        <f t="shared" si="22"/>
        <v>-1324871.802</v>
      </c>
      <c r="X304" s="257">
        <f t="shared" si="23"/>
        <v>2.390991307</v>
      </c>
      <c r="Y304" s="254">
        <f t="shared" si="24"/>
        <v>2552260.076</v>
      </c>
      <c r="Z304" s="254">
        <f t="shared" si="25"/>
        <v>1227388.274</v>
      </c>
      <c r="AA304" s="259">
        <f t="shared" si="26"/>
        <v>4388983.927</v>
      </c>
      <c r="AB304" s="257">
        <f t="shared" si="27"/>
        <v>4.388983927</v>
      </c>
      <c r="AC304" s="275">
        <f t="shared" si="28"/>
        <v>3064112.125</v>
      </c>
      <c r="AD304" s="257">
        <f t="shared" si="29"/>
        <v>2.785556477</v>
      </c>
      <c r="AE304" s="180"/>
      <c r="AF304" s="181"/>
      <c r="AG304" s="181"/>
      <c r="AH304" s="181"/>
      <c r="AI304" s="181"/>
      <c r="AJ304" s="181"/>
      <c r="AK304" s="181"/>
      <c r="AL304" s="181"/>
      <c r="AM304" s="181"/>
      <c r="AN304" s="181"/>
      <c r="AO304" s="181"/>
      <c r="AP304" s="181"/>
      <c r="AQ304" s="181"/>
      <c r="AR304" s="181"/>
      <c r="AS304" s="181"/>
      <c r="AT304" s="181"/>
      <c r="AU304" s="181"/>
      <c r="AV304" s="181"/>
      <c r="AW304" s="182"/>
    </row>
    <row r="305" ht="19.5" customHeight="1">
      <c r="A305" s="279" t="s">
        <v>399</v>
      </c>
      <c r="B305" s="280">
        <v>387.75</v>
      </c>
      <c r="C305" s="281">
        <v>412.920013</v>
      </c>
      <c r="D305" s="281">
        <v>382.660004</v>
      </c>
      <c r="E305" s="281">
        <v>409.519989</v>
      </c>
      <c r="F305" s="281">
        <v>408.48877</v>
      </c>
      <c r="G305" s="281">
        <v>8.672359E8</v>
      </c>
      <c r="H305" s="284" t="s">
        <v>399</v>
      </c>
      <c r="I305" s="281">
        <v>68.300003</v>
      </c>
      <c r="J305" s="281">
        <v>77.290001</v>
      </c>
      <c r="K305" s="281">
        <v>66.489998</v>
      </c>
      <c r="L305" s="281">
        <v>76.0</v>
      </c>
      <c r="M305" s="281">
        <v>75.922081</v>
      </c>
      <c r="N305" s="281">
        <v>6.67206E7</v>
      </c>
      <c r="O305" s="281"/>
      <c r="P305" s="254">
        <f t="shared" si="31"/>
        <v>2045904.972</v>
      </c>
      <c r="Q305" s="254">
        <f t="shared" si="153"/>
        <v>1433604.871</v>
      </c>
      <c r="R305" s="254">
        <f t="shared" si="154"/>
        <v>1290491.408</v>
      </c>
      <c r="S305" s="254">
        <f t="shared" si="34"/>
        <v>-1005145.994</v>
      </c>
      <c r="T305" s="254">
        <f t="shared" si="35"/>
        <v>-327079.4404</v>
      </c>
      <c r="U305" s="272">
        <f t="shared" si="21"/>
        <v>1.030002815</v>
      </c>
      <c r="V305" s="257">
        <f>(E305-B294)/B294</f>
        <v>0.5243625466</v>
      </c>
      <c r="W305" s="254">
        <f t="shared" si="22"/>
        <v>-1332225.434</v>
      </c>
      <c r="X305" s="257">
        <f t="shared" si="23"/>
        <v>2.504378233</v>
      </c>
      <c r="Y305" s="254">
        <f t="shared" si="24"/>
        <v>2671005.232</v>
      </c>
      <c r="Z305" s="254">
        <f t="shared" si="25"/>
        <v>1338779.797</v>
      </c>
      <c r="AA305" s="259">
        <f t="shared" si="26"/>
        <v>4770001.251</v>
      </c>
      <c r="AB305" s="257">
        <f t="shared" si="27"/>
        <v>4.770001251</v>
      </c>
      <c r="AC305" s="275">
        <f t="shared" si="28"/>
        <v>3437775.816</v>
      </c>
      <c r="AD305" s="257">
        <f t="shared" si="29"/>
        <v>3.125250742</v>
      </c>
      <c r="AE305" s="180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1"/>
      <c r="AT305" s="181"/>
      <c r="AU305" s="181"/>
      <c r="AV305" s="181"/>
      <c r="AW305" s="182"/>
    </row>
    <row r="306" ht="19.5" customHeight="1">
      <c r="A306" s="276" t="s">
        <v>400</v>
      </c>
      <c r="B306" s="277">
        <v>405.839996</v>
      </c>
      <c r="C306" s="278">
        <v>411.25</v>
      </c>
      <c r="D306" s="278">
        <v>395.339996</v>
      </c>
      <c r="E306" s="278">
        <v>409.559998</v>
      </c>
      <c r="F306" s="278">
        <v>409.559998</v>
      </c>
      <c r="G306" s="278">
        <v>3.990175E8</v>
      </c>
      <c r="H306" s="283" t="s">
        <v>400</v>
      </c>
      <c r="I306" s="278">
        <v>74.639999</v>
      </c>
      <c r="J306" s="278">
        <v>76.389999</v>
      </c>
      <c r="K306" s="278">
        <v>70.739998</v>
      </c>
      <c r="L306" s="278">
        <v>75.779999</v>
      </c>
      <c r="M306" s="278">
        <v>75.779999</v>
      </c>
      <c r="N306" s="278">
        <v>3.32369E7</v>
      </c>
      <c r="O306" s="278"/>
      <c r="P306" s="254">
        <f t="shared" si="31"/>
        <v>2113698.989</v>
      </c>
      <c r="Q306" s="254">
        <f>(Q294+(Q305-Q294)*(1-$Q$3))*K306/K305</f>
        <v>1297658.326</v>
      </c>
      <c r="R306" s="254">
        <f>R305*(1+($S$5/2/12))+(Q305-Q294)*($Q$3)</f>
        <v>1507088.705</v>
      </c>
      <c r="S306" s="254">
        <f t="shared" si="34"/>
        <v>-1011167.436</v>
      </c>
      <c r="T306" s="254">
        <f t="shared" si="35"/>
        <v>-328442.2714</v>
      </c>
      <c r="U306" s="272">
        <f t="shared" si="21"/>
        <v>0.9574194007</v>
      </c>
      <c r="V306" s="282"/>
      <c r="W306" s="254">
        <f t="shared" si="22"/>
        <v>-1339609.707</v>
      </c>
      <c r="X306" s="257">
        <f t="shared" si="23"/>
        <v>2.702867615</v>
      </c>
      <c r="Y306" s="254">
        <f t="shared" si="24"/>
        <v>2926394.449</v>
      </c>
      <c r="Z306" s="254">
        <f t="shared" si="25"/>
        <v>1586784.742</v>
      </c>
      <c r="AA306" s="259">
        <f t="shared" si="26"/>
        <v>4918446.02</v>
      </c>
      <c r="AB306" s="257">
        <f t="shared" si="27"/>
        <v>4.91844602</v>
      </c>
      <c r="AC306" s="275">
        <f t="shared" si="28"/>
        <v>3578836.313</v>
      </c>
      <c r="AD306" s="257">
        <f t="shared" si="29"/>
        <v>3.253487557</v>
      </c>
      <c r="AE306" s="180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1"/>
      <c r="AV306" s="181"/>
      <c r="AW306" s="182"/>
    </row>
    <row r="307" ht="19.5" customHeight="1">
      <c r="A307" s="276" t="s">
        <v>401</v>
      </c>
      <c r="B307" s="277">
        <v>410.399994</v>
      </c>
      <c r="C307" s="278">
        <v>411.25</v>
      </c>
      <c r="D307" s="278">
        <v>408.149994</v>
      </c>
      <c r="E307" s="278">
        <v>409.559998</v>
      </c>
      <c r="F307" s="278">
        <v>409.559998</v>
      </c>
      <c r="G307" s="278">
        <v>3.5848964E7</v>
      </c>
      <c r="H307" s="283" t="s">
        <v>401</v>
      </c>
      <c r="I307" s="278">
        <v>76.089996</v>
      </c>
      <c r="J307" s="278">
        <v>76.389</v>
      </c>
      <c r="K307" s="278">
        <v>75.254997</v>
      </c>
      <c r="L307" s="278">
        <v>75.779999</v>
      </c>
      <c r="M307" s="278">
        <v>75.779999</v>
      </c>
      <c r="N307" s="278">
        <v>3132173.0</v>
      </c>
      <c r="O307" s="278"/>
      <c r="P307" s="254">
        <f t="shared" si="31"/>
        <v>2182188.087</v>
      </c>
      <c r="Q307" s="254">
        <f>Q306*K307/K306</f>
        <v>1380481.71</v>
      </c>
      <c r="R307" s="254">
        <f>R306*(1+$S$5/2/12)</f>
        <v>1510228.473</v>
      </c>
      <c r="S307" s="254">
        <f t="shared" si="34"/>
        <v>-1017213.967</v>
      </c>
      <c r="T307" s="254">
        <f t="shared" si="35"/>
        <v>-329810.7809</v>
      </c>
      <c r="U307" s="272">
        <f t="shared" si="21"/>
        <v>0.9744235433</v>
      </c>
      <c r="V307" s="282"/>
      <c r="W307" s="254">
        <f t="shared" si="22"/>
        <v>-1347024.748</v>
      </c>
      <c r="X307" s="257">
        <f t="shared" si="23"/>
        <v>2.741164605</v>
      </c>
      <c r="Y307" s="254">
        <f t="shared" si="24"/>
        <v>2977350.995</v>
      </c>
      <c r="Z307" s="254">
        <f t="shared" si="25"/>
        <v>1630326.248</v>
      </c>
      <c r="AA307" s="259">
        <f t="shared" si="26"/>
        <v>5072898.271</v>
      </c>
      <c r="AB307" s="257">
        <f t="shared" si="27"/>
        <v>5.072898271</v>
      </c>
      <c r="AC307" s="275">
        <f t="shared" si="28"/>
        <v>3725873.523</v>
      </c>
      <c r="AD307" s="257">
        <f t="shared" si="29"/>
        <v>3.387157748</v>
      </c>
      <c r="AE307" s="180"/>
      <c r="AF307" s="181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1"/>
      <c r="AT307" s="181"/>
      <c r="AU307" s="181"/>
      <c r="AV307" s="181"/>
      <c r="AW307" s="182"/>
    </row>
    <row r="308" ht="19.5" customHeight="1">
      <c r="A308" s="291"/>
      <c r="B308" s="292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292"/>
      <c r="S308" s="292"/>
      <c r="T308" s="292"/>
      <c r="U308" s="292"/>
      <c r="V308" s="292"/>
      <c r="W308" s="293"/>
      <c r="X308" s="292"/>
      <c r="Y308" s="293"/>
      <c r="Z308" s="293"/>
      <c r="AA308" s="294"/>
      <c r="AB308" s="292"/>
      <c r="AC308" s="295"/>
      <c r="AD308" s="296"/>
      <c r="AE308" s="297"/>
      <c r="AF308" s="181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181"/>
      <c r="AT308" s="181"/>
      <c r="AU308" s="181"/>
      <c r="AV308" s="181"/>
      <c r="AW308" s="182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299"/>
      <c r="W309" s="300"/>
      <c r="X309" s="299"/>
      <c r="Y309" s="300"/>
      <c r="Z309" s="300"/>
      <c r="AA309" s="301"/>
      <c r="AB309" s="299"/>
      <c r="AC309" s="302"/>
      <c r="AD309" s="303"/>
      <c r="AE309" s="297"/>
      <c r="AF309" s="181"/>
      <c r="AG309" s="181"/>
      <c r="AH309" s="181"/>
      <c r="AI309" s="181"/>
      <c r="AJ309" s="181"/>
      <c r="AK309" s="181"/>
      <c r="AL309" s="181"/>
      <c r="AM309" s="181"/>
      <c r="AN309" s="181"/>
      <c r="AO309" s="181"/>
      <c r="AP309" s="181"/>
      <c r="AQ309" s="181"/>
      <c r="AR309" s="181"/>
      <c r="AS309" s="181"/>
      <c r="AT309" s="181"/>
      <c r="AU309" s="181"/>
      <c r="AV309" s="181"/>
      <c r="AW309" s="182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299"/>
      <c r="W310" s="300"/>
      <c r="X310" s="299"/>
      <c r="Y310" s="300"/>
      <c r="Z310" s="300"/>
      <c r="AA310" s="301"/>
      <c r="AB310" s="299"/>
      <c r="AC310" s="302"/>
      <c r="AD310" s="303"/>
      <c r="AE310" s="297"/>
      <c r="AF310" s="181"/>
      <c r="AG310" s="181"/>
      <c r="AH310" s="181"/>
      <c r="AI310" s="181"/>
      <c r="AJ310" s="181"/>
      <c r="AK310" s="181"/>
      <c r="AL310" s="181"/>
      <c r="AM310" s="181"/>
      <c r="AN310" s="181"/>
      <c r="AO310" s="181"/>
      <c r="AP310" s="181"/>
      <c r="AQ310" s="181"/>
      <c r="AR310" s="181"/>
      <c r="AS310" s="181"/>
      <c r="AT310" s="181"/>
      <c r="AU310" s="181"/>
      <c r="AV310" s="181"/>
      <c r="AW310" s="182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300"/>
      <c r="X311" s="299"/>
      <c r="Y311" s="300"/>
      <c r="Z311" s="300"/>
      <c r="AA311" s="301"/>
      <c r="AB311" s="299"/>
      <c r="AC311" s="302"/>
      <c r="AD311" s="303"/>
      <c r="AE311" s="297"/>
      <c r="AF311" s="181"/>
      <c r="AG311" s="181"/>
      <c r="AH311" s="181"/>
      <c r="AI311" s="181"/>
      <c r="AJ311" s="181"/>
      <c r="AK311" s="181"/>
      <c r="AL311" s="181"/>
      <c r="AM311" s="181"/>
      <c r="AN311" s="181"/>
      <c r="AO311" s="181"/>
      <c r="AP311" s="181"/>
      <c r="AQ311" s="181"/>
      <c r="AR311" s="181"/>
      <c r="AS311" s="181"/>
      <c r="AT311" s="181"/>
      <c r="AU311" s="181"/>
      <c r="AV311" s="181"/>
      <c r="AW311" s="182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300"/>
      <c r="X312" s="299"/>
      <c r="Y312" s="300"/>
      <c r="Z312" s="300"/>
      <c r="AA312" s="301"/>
      <c r="AB312" s="299"/>
      <c r="AC312" s="302"/>
      <c r="AD312" s="303"/>
      <c r="AE312" s="297"/>
      <c r="AF312" s="181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1"/>
      <c r="AT312" s="181"/>
      <c r="AU312" s="181"/>
      <c r="AV312" s="181"/>
      <c r="AW312" s="182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300"/>
      <c r="X313" s="299"/>
      <c r="Y313" s="300"/>
      <c r="Z313" s="300"/>
      <c r="AA313" s="301"/>
      <c r="AB313" s="299"/>
      <c r="AC313" s="302"/>
      <c r="AD313" s="303"/>
      <c r="AE313" s="297"/>
      <c r="AF313" s="181"/>
      <c r="AG313" s="181"/>
      <c r="AH313" s="181"/>
      <c r="AI313" s="181"/>
      <c r="AJ313" s="181"/>
      <c r="AK313" s="181"/>
      <c r="AL313" s="181"/>
      <c r="AM313" s="181"/>
      <c r="AN313" s="181"/>
      <c r="AO313" s="181"/>
      <c r="AP313" s="181"/>
      <c r="AQ313" s="181"/>
      <c r="AR313" s="181"/>
      <c r="AS313" s="181"/>
      <c r="AT313" s="181"/>
      <c r="AU313" s="181"/>
      <c r="AV313" s="181"/>
      <c r="AW313" s="182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299"/>
      <c r="W314" s="300"/>
      <c r="X314" s="299"/>
      <c r="Y314" s="300"/>
      <c r="Z314" s="300"/>
      <c r="AA314" s="301"/>
      <c r="AB314" s="299"/>
      <c r="AC314" s="302"/>
      <c r="AD314" s="303"/>
      <c r="AE314" s="297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1"/>
      <c r="AT314" s="181"/>
      <c r="AU314" s="181"/>
      <c r="AV314" s="181"/>
      <c r="AW314" s="182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299"/>
      <c r="W315" s="300"/>
      <c r="X315" s="299"/>
      <c r="Y315" s="300"/>
      <c r="Z315" s="300"/>
      <c r="AA315" s="301"/>
      <c r="AB315" s="299"/>
      <c r="AC315" s="302"/>
      <c r="AD315" s="303"/>
      <c r="AE315" s="297"/>
      <c r="AF315" s="181"/>
      <c r="AG315" s="181"/>
      <c r="AH315" s="181"/>
      <c r="AI315" s="181"/>
      <c r="AJ315" s="181"/>
      <c r="AK315" s="181"/>
      <c r="AL315" s="181"/>
      <c r="AM315" s="181"/>
      <c r="AN315" s="181"/>
      <c r="AO315" s="181"/>
      <c r="AP315" s="181"/>
      <c r="AQ315" s="181"/>
      <c r="AR315" s="181"/>
      <c r="AS315" s="181"/>
      <c r="AT315" s="181"/>
      <c r="AU315" s="181"/>
      <c r="AV315" s="181"/>
      <c r="AW315" s="182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299"/>
      <c r="W316" s="300"/>
      <c r="X316" s="299"/>
      <c r="Y316" s="300"/>
      <c r="Z316" s="300"/>
      <c r="AA316" s="301"/>
      <c r="AB316" s="299"/>
      <c r="AC316" s="302"/>
      <c r="AD316" s="303"/>
      <c r="AE316" s="297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1"/>
      <c r="AT316" s="181"/>
      <c r="AU316" s="181"/>
      <c r="AV316" s="181"/>
      <c r="AW316" s="182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299"/>
      <c r="W317" s="300"/>
      <c r="X317" s="299"/>
      <c r="Y317" s="300"/>
      <c r="Z317" s="300"/>
      <c r="AA317" s="301"/>
      <c r="AB317" s="299"/>
      <c r="AC317" s="302"/>
      <c r="AD317" s="303"/>
      <c r="AE317" s="297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2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299"/>
      <c r="W318" s="300"/>
      <c r="X318" s="299"/>
      <c r="Y318" s="300"/>
      <c r="Z318" s="300"/>
      <c r="AA318" s="301"/>
      <c r="AB318" s="299"/>
      <c r="AC318" s="302"/>
      <c r="AD318" s="303"/>
      <c r="AE318" s="297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1"/>
      <c r="AT318" s="181"/>
      <c r="AU318" s="181"/>
      <c r="AV318" s="181"/>
      <c r="AW318" s="182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299"/>
      <c r="W319" s="300"/>
      <c r="X319" s="299"/>
      <c r="Y319" s="300"/>
      <c r="Z319" s="300"/>
      <c r="AA319" s="301"/>
      <c r="AB319" s="299"/>
      <c r="AC319" s="302"/>
      <c r="AD319" s="303"/>
      <c r="AE319" s="297"/>
      <c r="AF319" s="181"/>
      <c r="AG319" s="181"/>
      <c r="AH319" s="181"/>
      <c r="AI319" s="181"/>
      <c r="AJ319" s="181"/>
      <c r="AK319" s="181"/>
      <c r="AL319" s="181"/>
      <c r="AM319" s="181"/>
      <c r="AN319" s="181"/>
      <c r="AO319" s="181"/>
      <c r="AP319" s="181"/>
      <c r="AQ319" s="181"/>
      <c r="AR319" s="181"/>
      <c r="AS319" s="181"/>
      <c r="AT319" s="181"/>
      <c r="AU319" s="181"/>
      <c r="AV319" s="181"/>
      <c r="AW319" s="182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299"/>
      <c r="W320" s="300"/>
      <c r="X320" s="299"/>
      <c r="Y320" s="300"/>
      <c r="Z320" s="300"/>
      <c r="AA320" s="301"/>
      <c r="AB320" s="299"/>
      <c r="AC320" s="302"/>
      <c r="AD320" s="303"/>
      <c r="AE320" s="297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2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299"/>
      <c r="W321" s="300"/>
      <c r="X321" s="299"/>
      <c r="Y321" s="300"/>
      <c r="Z321" s="300"/>
      <c r="AA321" s="301"/>
      <c r="AB321" s="299"/>
      <c r="AC321" s="302"/>
      <c r="AD321" s="303"/>
      <c r="AE321" s="297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2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299"/>
      <c r="W322" s="300"/>
      <c r="X322" s="299"/>
      <c r="Y322" s="300"/>
      <c r="Z322" s="300"/>
      <c r="AA322" s="301"/>
      <c r="AB322" s="299"/>
      <c r="AC322" s="302"/>
      <c r="AD322" s="303"/>
      <c r="AE322" s="297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2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299"/>
      <c r="W323" s="300"/>
      <c r="X323" s="299"/>
      <c r="Y323" s="300"/>
      <c r="Z323" s="300"/>
      <c r="AA323" s="301"/>
      <c r="AB323" s="299"/>
      <c r="AC323" s="302"/>
      <c r="AD323" s="303"/>
      <c r="AE323" s="297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2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299"/>
      <c r="W324" s="300"/>
      <c r="X324" s="299"/>
      <c r="Y324" s="300"/>
      <c r="Z324" s="300"/>
      <c r="AA324" s="301"/>
      <c r="AB324" s="299"/>
      <c r="AC324" s="302"/>
      <c r="AD324" s="303"/>
      <c r="AE324" s="297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2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299"/>
      <c r="W325" s="300"/>
      <c r="X325" s="299"/>
      <c r="Y325" s="300"/>
      <c r="Z325" s="300"/>
      <c r="AA325" s="301"/>
      <c r="AB325" s="299"/>
      <c r="AC325" s="302"/>
      <c r="AD325" s="303"/>
      <c r="AE325" s="297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2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300"/>
      <c r="X326" s="299"/>
      <c r="Y326" s="300"/>
      <c r="Z326" s="300"/>
      <c r="AA326" s="301"/>
      <c r="AB326" s="299"/>
      <c r="AC326" s="302"/>
      <c r="AD326" s="303"/>
      <c r="AE326" s="297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2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299"/>
      <c r="W327" s="300"/>
      <c r="X327" s="299"/>
      <c r="Y327" s="300"/>
      <c r="Z327" s="300"/>
      <c r="AA327" s="301"/>
      <c r="AB327" s="299"/>
      <c r="AC327" s="302"/>
      <c r="AD327" s="303"/>
      <c r="AE327" s="297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2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300"/>
      <c r="X328" s="299"/>
      <c r="Y328" s="300"/>
      <c r="Z328" s="300"/>
      <c r="AA328" s="301"/>
      <c r="AB328" s="299"/>
      <c r="AC328" s="302"/>
      <c r="AD328" s="303"/>
      <c r="AE328" s="297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2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300"/>
      <c r="X329" s="299"/>
      <c r="Y329" s="300"/>
      <c r="Z329" s="300"/>
      <c r="AA329" s="301"/>
      <c r="AB329" s="299"/>
      <c r="AC329" s="302"/>
      <c r="AD329" s="303"/>
      <c r="AE329" s="297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2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300"/>
      <c r="X330" s="299"/>
      <c r="Y330" s="300"/>
      <c r="Z330" s="300"/>
      <c r="AA330" s="301"/>
      <c r="AB330" s="299"/>
      <c r="AC330" s="302"/>
      <c r="AD330" s="303"/>
      <c r="AE330" s="297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2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300"/>
      <c r="X331" s="299"/>
      <c r="Y331" s="300"/>
      <c r="Z331" s="300"/>
      <c r="AA331" s="301"/>
      <c r="AB331" s="299"/>
      <c r="AC331" s="302"/>
      <c r="AD331" s="303"/>
      <c r="AE331" s="297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2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300"/>
      <c r="X332" s="299"/>
      <c r="Y332" s="300"/>
      <c r="Z332" s="300"/>
      <c r="AA332" s="301"/>
      <c r="AB332" s="299"/>
      <c r="AC332" s="302"/>
      <c r="AD332" s="303"/>
      <c r="AE332" s="297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2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299"/>
      <c r="W333" s="300"/>
      <c r="X333" s="299"/>
      <c r="Y333" s="300"/>
      <c r="Z333" s="300"/>
      <c r="AA333" s="301"/>
      <c r="AB333" s="299"/>
      <c r="AC333" s="302"/>
      <c r="AD333" s="303"/>
      <c r="AE333" s="297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2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299"/>
      <c r="W334" s="300"/>
      <c r="X334" s="299"/>
      <c r="Y334" s="300"/>
      <c r="Z334" s="300"/>
      <c r="AA334" s="301"/>
      <c r="AB334" s="299"/>
      <c r="AC334" s="302"/>
      <c r="AD334" s="303"/>
      <c r="AE334" s="297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181"/>
      <c r="AT334" s="181"/>
      <c r="AU334" s="181"/>
      <c r="AV334" s="181"/>
      <c r="AW334" s="182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299"/>
      <c r="W335" s="300"/>
      <c r="X335" s="299"/>
      <c r="Y335" s="300"/>
      <c r="Z335" s="300"/>
      <c r="AA335" s="301"/>
      <c r="AB335" s="299"/>
      <c r="AC335" s="302"/>
      <c r="AD335" s="303"/>
      <c r="AE335" s="297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2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299"/>
      <c r="W336" s="300"/>
      <c r="X336" s="299"/>
      <c r="Y336" s="300"/>
      <c r="Z336" s="300"/>
      <c r="AA336" s="301"/>
      <c r="AB336" s="299"/>
      <c r="AC336" s="302"/>
      <c r="AD336" s="303"/>
      <c r="AE336" s="297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181"/>
      <c r="AT336" s="181"/>
      <c r="AU336" s="181"/>
      <c r="AV336" s="181"/>
      <c r="AW336" s="182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299"/>
      <c r="W337" s="300"/>
      <c r="X337" s="299"/>
      <c r="Y337" s="300"/>
      <c r="Z337" s="300"/>
      <c r="AA337" s="301"/>
      <c r="AB337" s="299"/>
      <c r="AC337" s="302"/>
      <c r="AD337" s="303"/>
      <c r="AE337" s="297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181"/>
      <c r="AT337" s="181"/>
      <c r="AU337" s="181"/>
      <c r="AV337" s="181"/>
      <c r="AW337" s="182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299"/>
      <c r="W338" s="300"/>
      <c r="X338" s="299"/>
      <c r="Y338" s="300"/>
      <c r="Z338" s="300"/>
      <c r="AA338" s="301"/>
      <c r="AB338" s="299"/>
      <c r="AC338" s="302"/>
      <c r="AD338" s="303"/>
      <c r="AE338" s="297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1"/>
      <c r="AT338" s="181"/>
      <c r="AU338" s="181"/>
      <c r="AV338" s="181"/>
      <c r="AW338" s="182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299"/>
      <c r="W339" s="300"/>
      <c r="X339" s="299"/>
      <c r="Y339" s="300"/>
      <c r="Z339" s="300"/>
      <c r="AA339" s="301"/>
      <c r="AB339" s="299"/>
      <c r="AC339" s="302"/>
      <c r="AD339" s="303"/>
      <c r="AE339" s="297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181"/>
      <c r="AT339" s="181"/>
      <c r="AU339" s="181"/>
      <c r="AV339" s="181"/>
      <c r="AW339" s="182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299"/>
      <c r="W340" s="300"/>
      <c r="X340" s="299"/>
      <c r="Y340" s="300"/>
      <c r="Z340" s="300"/>
      <c r="AA340" s="301"/>
      <c r="AB340" s="299"/>
      <c r="AC340" s="302"/>
      <c r="AD340" s="303"/>
      <c r="AE340" s="297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181"/>
      <c r="AT340" s="181"/>
      <c r="AU340" s="181"/>
      <c r="AV340" s="181"/>
      <c r="AW340" s="182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299"/>
      <c r="W341" s="300"/>
      <c r="X341" s="299"/>
      <c r="Y341" s="300"/>
      <c r="Z341" s="300"/>
      <c r="AA341" s="301"/>
      <c r="AB341" s="299"/>
      <c r="AC341" s="302"/>
      <c r="AD341" s="303"/>
      <c r="AE341" s="297"/>
      <c r="AF341" s="181"/>
      <c r="AG341" s="181"/>
      <c r="AH341" s="181"/>
      <c r="AI341" s="181"/>
      <c r="AJ341" s="181"/>
      <c r="AK341" s="181"/>
      <c r="AL341" s="181"/>
      <c r="AM341" s="181"/>
      <c r="AN341" s="181"/>
      <c r="AO341" s="181"/>
      <c r="AP341" s="181"/>
      <c r="AQ341" s="181"/>
      <c r="AR341" s="181"/>
      <c r="AS341" s="181"/>
      <c r="AT341" s="181"/>
      <c r="AU341" s="181"/>
      <c r="AV341" s="181"/>
      <c r="AW341" s="182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299"/>
      <c r="W342" s="300"/>
      <c r="X342" s="299"/>
      <c r="Y342" s="300"/>
      <c r="Z342" s="300"/>
      <c r="AA342" s="301"/>
      <c r="AB342" s="299"/>
      <c r="AC342" s="302"/>
      <c r="AD342" s="303"/>
      <c r="AE342" s="297"/>
      <c r="AF342" s="181"/>
      <c r="AG342" s="181"/>
      <c r="AH342" s="181"/>
      <c r="AI342" s="181"/>
      <c r="AJ342" s="181"/>
      <c r="AK342" s="181"/>
      <c r="AL342" s="181"/>
      <c r="AM342" s="181"/>
      <c r="AN342" s="181"/>
      <c r="AO342" s="181"/>
      <c r="AP342" s="181"/>
      <c r="AQ342" s="181"/>
      <c r="AR342" s="181"/>
      <c r="AS342" s="181"/>
      <c r="AT342" s="181"/>
      <c r="AU342" s="181"/>
      <c r="AV342" s="181"/>
      <c r="AW342" s="182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299"/>
      <c r="W343" s="300"/>
      <c r="X343" s="299"/>
      <c r="Y343" s="300"/>
      <c r="Z343" s="300"/>
      <c r="AA343" s="301"/>
      <c r="AB343" s="299"/>
      <c r="AC343" s="302"/>
      <c r="AD343" s="303"/>
      <c r="AE343" s="297"/>
      <c r="AF343" s="181"/>
      <c r="AG343" s="181"/>
      <c r="AH343" s="181"/>
      <c r="AI343" s="181"/>
      <c r="AJ343" s="181"/>
      <c r="AK343" s="181"/>
      <c r="AL343" s="181"/>
      <c r="AM343" s="181"/>
      <c r="AN343" s="181"/>
      <c r="AO343" s="181"/>
      <c r="AP343" s="181"/>
      <c r="AQ343" s="181"/>
      <c r="AR343" s="181"/>
      <c r="AS343" s="181"/>
      <c r="AT343" s="181"/>
      <c r="AU343" s="181"/>
      <c r="AV343" s="181"/>
      <c r="AW343" s="182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299"/>
      <c r="W344" s="300"/>
      <c r="X344" s="299"/>
      <c r="Y344" s="300"/>
      <c r="Z344" s="300"/>
      <c r="AA344" s="301"/>
      <c r="AB344" s="299"/>
      <c r="AC344" s="302"/>
      <c r="AD344" s="303"/>
      <c r="AE344" s="297"/>
      <c r="AF344" s="181"/>
      <c r="AG344" s="181"/>
      <c r="AH344" s="181"/>
      <c r="AI344" s="181"/>
      <c r="AJ344" s="181"/>
      <c r="AK344" s="181"/>
      <c r="AL344" s="181"/>
      <c r="AM344" s="181"/>
      <c r="AN344" s="181"/>
      <c r="AO344" s="181"/>
      <c r="AP344" s="181"/>
      <c r="AQ344" s="181"/>
      <c r="AR344" s="181"/>
      <c r="AS344" s="181"/>
      <c r="AT344" s="181"/>
      <c r="AU344" s="181"/>
      <c r="AV344" s="181"/>
      <c r="AW344" s="182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299"/>
      <c r="W345" s="300"/>
      <c r="X345" s="299"/>
      <c r="Y345" s="300"/>
      <c r="Z345" s="300"/>
      <c r="AA345" s="301"/>
      <c r="AB345" s="299"/>
      <c r="AC345" s="302"/>
      <c r="AD345" s="303"/>
      <c r="AE345" s="297"/>
      <c r="AF345" s="181"/>
      <c r="AG345" s="181"/>
      <c r="AH345" s="181"/>
      <c r="AI345" s="181"/>
      <c r="AJ345" s="181"/>
      <c r="AK345" s="181"/>
      <c r="AL345" s="181"/>
      <c r="AM345" s="181"/>
      <c r="AN345" s="181"/>
      <c r="AO345" s="181"/>
      <c r="AP345" s="181"/>
      <c r="AQ345" s="181"/>
      <c r="AR345" s="181"/>
      <c r="AS345" s="181"/>
      <c r="AT345" s="181"/>
      <c r="AU345" s="181"/>
      <c r="AV345" s="181"/>
      <c r="AW345" s="182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299"/>
      <c r="W346" s="300"/>
      <c r="X346" s="299"/>
      <c r="Y346" s="300"/>
      <c r="Z346" s="300"/>
      <c r="AA346" s="301"/>
      <c r="AB346" s="299"/>
      <c r="AC346" s="302"/>
      <c r="AD346" s="303"/>
      <c r="AE346" s="297"/>
      <c r="AF346" s="181"/>
      <c r="AG346" s="181"/>
      <c r="AH346" s="181"/>
      <c r="AI346" s="181"/>
      <c r="AJ346" s="181"/>
      <c r="AK346" s="181"/>
      <c r="AL346" s="181"/>
      <c r="AM346" s="181"/>
      <c r="AN346" s="181"/>
      <c r="AO346" s="181"/>
      <c r="AP346" s="181"/>
      <c r="AQ346" s="181"/>
      <c r="AR346" s="181"/>
      <c r="AS346" s="181"/>
      <c r="AT346" s="181"/>
      <c r="AU346" s="181"/>
      <c r="AV346" s="181"/>
      <c r="AW346" s="182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299"/>
      <c r="W347" s="300"/>
      <c r="X347" s="299"/>
      <c r="Y347" s="300"/>
      <c r="Z347" s="300"/>
      <c r="AA347" s="301"/>
      <c r="AB347" s="299"/>
      <c r="AC347" s="302"/>
      <c r="AD347" s="303"/>
      <c r="AE347" s="297"/>
      <c r="AF347" s="181"/>
      <c r="AG347" s="181"/>
      <c r="AH347" s="181"/>
      <c r="AI347" s="181"/>
      <c r="AJ347" s="181"/>
      <c r="AK347" s="181"/>
      <c r="AL347" s="181"/>
      <c r="AM347" s="181"/>
      <c r="AN347" s="181"/>
      <c r="AO347" s="181"/>
      <c r="AP347" s="181"/>
      <c r="AQ347" s="181"/>
      <c r="AR347" s="181"/>
      <c r="AS347" s="181"/>
      <c r="AT347" s="181"/>
      <c r="AU347" s="181"/>
      <c r="AV347" s="181"/>
      <c r="AW347" s="182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299"/>
      <c r="W348" s="300"/>
      <c r="X348" s="299"/>
      <c r="Y348" s="300"/>
      <c r="Z348" s="300"/>
      <c r="AA348" s="301"/>
      <c r="AB348" s="299"/>
      <c r="AC348" s="302"/>
      <c r="AD348" s="303"/>
      <c r="AE348" s="297"/>
      <c r="AF348" s="181"/>
      <c r="AG348" s="181"/>
      <c r="AH348" s="181"/>
      <c r="AI348" s="181"/>
      <c r="AJ348" s="181"/>
      <c r="AK348" s="181"/>
      <c r="AL348" s="181"/>
      <c r="AM348" s="181"/>
      <c r="AN348" s="181"/>
      <c r="AO348" s="181"/>
      <c r="AP348" s="181"/>
      <c r="AQ348" s="181"/>
      <c r="AR348" s="181"/>
      <c r="AS348" s="181"/>
      <c r="AT348" s="181"/>
      <c r="AU348" s="181"/>
      <c r="AV348" s="181"/>
      <c r="AW348" s="182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299"/>
      <c r="W349" s="300"/>
      <c r="X349" s="299"/>
      <c r="Y349" s="300"/>
      <c r="Z349" s="300"/>
      <c r="AA349" s="301"/>
      <c r="AB349" s="299"/>
      <c r="AC349" s="302"/>
      <c r="AD349" s="303"/>
      <c r="AE349" s="297"/>
      <c r="AF349" s="181"/>
      <c r="AG349" s="181"/>
      <c r="AH349" s="181"/>
      <c r="AI349" s="181"/>
      <c r="AJ349" s="181"/>
      <c r="AK349" s="181"/>
      <c r="AL349" s="181"/>
      <c r="AM349" s="181"/>
      <c r="AN349" s="181"/>
      <c r="AO349" s="181"/>
      <c r="AP349" s="181"/>
      <c r="AQ349" s="181"/>
      <c r="AR349" s="181"/>
      <c r="AS349" s="181"/>
      <c r="AT349" s="181"/>
      <c r="AU349" s="181"/>
      <c r="AV349" s="181"/>
      <c r="AW349" s="182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299"/>
      <c r="W350" s="300"/>
      <c r="X350" s="299"/>
      <c r="Y350" s="300"/>
      <c r="Z350" s="300"/>
      <c r="AA350" s="301"/>
      <c r="AB350" s="299"/>
      <c r="AC350" s="302"/>
      <c r="AD350" s="303"/>
      <c r="AE350" s="297"/>
      <c r="AF350" s="181"/>
      <c r="AG350" s="181"/>
      <c r="AH350" s="181"/>
      <c r="AI350" s="181"/>
      <c r="AJ350" s="181"/>
      <c r="AK350" s="181"/>
      <c r="AL350" s="181"/>
      <c r="AM350" s="181"/>
      <c r="AN350" s="181"/>
      <c r="AO350" s="181"/>
      <c r="AP350" s="181"/>
      <c r="AQ350" s="181"/>
      <c r="AR350" s="181"/>
      <c r="AS350" s="181"/>
      <c r="AT350" s="181"/>
      <c r="AU350" s="181"/>
      <c r="AV350" s="181"/>
      <c r="AW350" s="182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299"/>
      <c r="W351" s="300"/>
      <c r="X351" s="299"/>
      <c r="Y351" s="300"/>
      <c r="Z351" s="300"/>
      <c r="AA351" s="301"/>
      <c r="AB351" s="299"/>
      <c r="AC351" s="302"/>
      <c r="AD351" s="303"/>
      <c r="AE351" s="297"/>
      <c r="AF351" s="181"/>
      <c r="AG351" s="181"/>
      <c r="AH351" s="181"/>
      <c r="AI351" s="181"/>
      <c r="AJ351" s="181"/>
      <c r="AK351" s="181"/>
      <c r="AL351" s="181"/>
      <c r="AM351" s="181"/>
      <c r="AN351" s="181"/>
      <c r="AO351" s="181"/>
      <c r="AP351" s="181"/>
      <c r="AQ351" s="181"/>
      <c r="AR351" s="181"/>
      <c r="AS351" s="181"/>
      <c r="AT351" s="181"/>
      <c r="AU351" s="181"/>
      <c r="AV351" s="181"/>
      <c r="AW351" s="182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299"/>
      <c r="W352" s="300"/>
      <c r="X352" s="299"/>
      <c r="Y352" s="300"/>
      <c r="Z352" s="300"/>
      <c r="AA352" s="301"/>
      <c r="AB352" s="299"/>
      <c r="AC352" s="302"/>
      <c r="AD352" s="303"/>
      <c r="AE352" s="297"/>
      <c r="AF352" s="181"/>
      <c r="AG352" s="181"/>
      <c r="AH352" s="181"/>
      <c r="AI352" s="181"/>
      <c r="AJ352" s="181"/>
      <c r="AK352" s="181"/>
      <c r="AL352" s="181"/>
      <c r="AM352" s="181"/>
      <c r="AN352" s="181"/>
      <c r="AO352" s="181"/>
      <c r="AP352" s="181"/>
      <c r="AQ352" s="181"/>
      <c r="AR352" s="181"/>
      <c r="AS352" s="181"/>
      <c r="AT352" s="181"/>
      <c r="AU352" s="181"/>
      <c r="AV352" s="181"/>
      <c r="AW352" s="182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299"/>
      <c r="W353" s="300"/>
      <c r="X353" s="299"/>
      <c r="Y353" s="300"/>
      <c r="Z353" s="300"/>
      <c r="AA353" s="301"/>
      <c r="AB353" s="299"/>
      <c r="AC353" s="302"/>
      <c r="AD353" s="303"/>
      <c r="AE353" s="297"/>
      <c r="AF353" s="181"/>
      <c r="AG353" s="181"/>
      <c r="AH353" s="181"/>
      <c r="AI353" s="181"/>
      <c r="AJ353" s="181"/>
      <c r="AK353" s="181"/>
      <c r="AL353" s="181"/>
      <c r="AM353" s="181"/>
      <c r="AN353" s="181"/>
      <c r="AO353" s="181"/>
      <c r="AP353" s="181"/>
      <c r="AQ353" s="181"/>
      <c r="AR353" s="181"/>
      <c r="AS353" s="181"/>
      <c r="AT353" s="181"/>
      <c r="AU353" s="181"/>
      <c r="AV353" s="181"/>
      <c r="AW353" s="182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299"/>
      <c r="W354" s="300"/>
      <c r="X354" s="299"/>
      <c r="Y354" s="300"/>
      <c r="Z354" s="300"/>
      <c r="AA354" s="301"/>
      <c r="AB354" s="299"/>
      <c r="AC354" s="302"/>
      <c r="AD354" s="303"/>
      <c r="AE354" s="297"/>
      <c r="AF354" s="181"/>
      <c r="AG354" s="181"/>
      <c r="AH354" s="181"/>
      <c r="AI354" s="181"/>
      <c r="AJ354" s="181"/>
      <c r="AK354" s="181"/>
      <c r="AL354" s="181"/>
      <c r="AM354" s="181"/>
      <c r="AN354" s="181"/>
      <c r="AO354" s="181"/>
      <c r="AP354" s="181"/>
      <c r="AQ354" s="181"/>
      <c r="AR354" s="181"/>
      <c r="AS354" s="181"/>
      <c r="AT354" s="181"/>
      <c r="AU354" s="181"/>
      <c r="AV354" s="181"/>
      <c r="AW354" s="182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299"/>
      <c r="W355" s="300"/>
      <c r="X355" s="299"/>
      <c r="Y355" s="300"/>
      <c r="Z355" s="300"/>
      <c r="AA355" s="301"/>
      <c r="AB355" s="299"/>
      <c r="AC355" s="302"/>
      <c r="AD355" s="303"/>
      <c r="AE355" s="297"/>
      <c r="AF355" s="181"/>
      <c r="AG355" s="181"/>
      <c r="AH355" s="181"/>
      <c r="AI355" s="181"/>
      <c r="AJ355" s="181"/>
      <c r="AK355" s="181"/>
      <c r="AL355" s="181"/>
      <c r="AM355" s="181"/>
      <c r="AN355" s="181"/>
      <c r="AO355" s="181"/>
      <c r="AP355" s="181"/>
      <c r="AQ355" s="181"/>
      <c r="AR355" s="181"/>
      <c r="AS355" s="181"/>
      <c r="AT355" s="181"/>
      <c r="AU355" s="181"/>
      <c r="AV355" s="181"/>
      <c r="AW355" s="182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299"/>
      <c r="W356" s="300"/>
      <c r="X356" s="299"/>
      <c r="Y356" s="300"/>
      <c r="Z356" s="300"/>
      <c r="AA356" s="301"/>
      <c r="AB356" s="299"/>
      <c r="AC356" s="302"/>
      <c r="AD356" s="303"/>
      <c r="AE356" s="297"/>
      <c r="AF356" s="181"/>
      <c r="AG356" s="181"/>
      <c r="AH356" s="181"/>
      <c r="AI356" s="181"/>
      <c r="AJ356" s="181"/>
      <c r="AK356" s="181"/>
      <c r="AL356" s="181"/>
      <c r="AM356" s="181"/>
      <c r="AN356" s="181"/>
      <c r="AO356" s="181"/>
      <c r="AP356" s="181"/>
      <c r="AQ356" s="181"/>
      <c r="AR356" s="181"/>
      <c r="AS356" s="181"/>
      <c r="AT356" s="181"/>
      <c r="AU356" s="181"/>
      <c r="AV356" s="181"/>
      <c r="AW356" s="182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299"/>
      <c r="W357" s="300"/>
      <c r="X357" s="299"/>
      <c r="Y357" s="300"/>
      <c r="Z357" s="300"/>
      <c r="AA357" s="301"/>
      <c r="AB357" s="299"/>
      <c r="AC357" s="302"/>
      <c r="AD357" s="303"/>
      <c r="AE357" s="297"/>
      <c r="AF357" s="181"/>
      <c r="AG357" s="181"/>
      <c r="AH357" s="181"/>
      <c r="AI357" s="181"/>
      <c r="AJ357" s="181"/>
      <c r="AK357" s="181"/>
      <c r="AL357" s="181"/>
      <c r="AM357" s="181"/>
      <c r="AN357" s="181"/>
      <c r="AO357" s="181"/>
      <c r="AP357" s="181"/>
      <c r="AQ357" s="181"/>
      <c r="AR357" s="181"/>
      <c r="AS357" s="181"/>
      <c r="AT357" s="181"/>
      <c r="AU357" s="181"/>
      <c r="AV357" s="181"/>
      <c r="AW357" s="182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299"/>
      <c r="W358" s="300"/>
      <c r="X358" s="299"/>
      <c r="Y358" s="300"/>
      <c r="Z358" s="300"/>
      <c r="AA358" s="301"/>
      <c r="AB358" s="299"/>
      <c r="AC358" s="302"/>
      <c r="AD358" s="303"/>
      <c r="AE358" s="297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181"/>
      <c r="AT358" s="181"/>
      <c r="AU358" s="181"/>
      <c r="AV358" s="181"/>
      <c r="AW358" s="182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300"/>
      <c r="X359" s="299"/>
      <c r="Y359" s="300"/>
      <c r="Z359" s="300"/>
      <c r="AA359" s="301"/>
      <c r="AB359" s="299"/>
      <c r="AC359" s="302"/>
      <c r="AD359" s="303"/>
      <c r="AE359" s="297"/>
      <c r="AF359" s="181"/>
      <c r="AG359" s="181"/>
      <c r="AH359" s="181"/>
      <c r="AI359" s="181"/>
      <c r="AJ359" s="181"/>
      <c r="AK359" s="181"/>
      <c r="AL359" s="181"/>
      <c r="AM359" s="181"/>
      <c r="AN359" s="181"/>
      <c r="AO359" s="181"/>
      <c r="AP359" s="181"/>
      <c r="AQ359" s="181"/>
      <c r="AR359" s="181"/>
      <c r="AS359" s="181"/>
      <c r="AT359" s="181"/>
      <c r="AU359" s="181"/>
      <c r="AV359" s="181"/>
      <c r="AW359" s="182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300"/>
      <c r="X360" s="299"/>
      <c r="Y360" s="300"/>
      <c r="Z360" s="300"/>
      <c r="AA360" s="301"/>
      <c r="AB360" s="299"/>
      <c r="AC360" s="302"/>
      <c r="AD360" s="303"/>
      <c r="AE360" s="297"/>
      <c r="AF360" s="181"/>
      <c r="AG360" s="181"/>
      <c r="AH360" s="181"/>
      <c r="AI360" s="181"/>
      <c r="AJ360" s="181"/>
      <c r="AK360" s="181"/>
      <c r="AL360" s="181"/>
      <c r="AM360" s="181"/>
      <c r="AN360" s="181"/>
      <c r="AO360" s="181"/>
      <c r="AP360" s="181"/>
      <c r="AQ360" s="181"/>
      <c r="AR360" s="181"/>
      <c r="AS360" s="181"/>
      <c r="AT360" s="181"/>
      <c r="AU360" s="181"/>
      <c r="AV360" s="181"/>
      <c r="AW360" s="182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299"/>
      <c r="W361" s="300"/>
      <c r="X361" s="299"/>
      <c r="Y361" s="300"/>
      <c r="Z361" s="300"/>
      <c r="AA361" s="301"/>
      <c r="AB361" s="299"/>
      <c r="AC361" s="302"/>
      <c r="AD361" s="303"/>
      <c r="AE361" s="297"/>
      <c r="AF361" s="181"/>
      <c r="AG361" s="181"/>
      <c r="AH361" s="181"/>
      <c r="AI361" s="181"/>
      <c r="AJ361" s="181"/>
      <c r="AK361" s="181"/>
      <c r="AL361" s="181"/>
      <c r="AM361" s="181"/>
      <c r="AN361" s="181"/>
      <c r="AO361" s="181"/>
      <c r="AP361" s="181"/>
      <c r="AQ361" s="181"/>
      <c r="AR361" s="181"/>
      <c r="AS361" s="181"/>
      <c r="AT361" s="181"/>
      <c r="AU361" s="181"/>
      <c r="AV361" s="181"/>
      <c r="AW361" s="182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299"/>
      <c r="W362" s="300"/>
      <c r="X362" s="299"/>
      <c r="Y362" s="300"/>
      <c r="Z362" s="300"/>
      <c r="AA362" s="301"/>
      <c r="AB362" s="299"/>
      <c r="AC362" s="302"/>
      <c r="AD362" s="303"/>
      <c r="AE362" s="297"/>
      <c r="AF362" s="181"/>
      <c r="AG362" s="181"/>
      <c r="AH362" s="181"/>
      <c r="AI362" s="181"/>
      <c r="AJ362" s="181"/>
      <c r="AK362" s="181"/>
      <c r="AL362" s="181"/>
      <c r="AM362" s="181"/>
      <c r="AN362" s="181"/>
      <c r="AO362" s="181"/>
      <c r="AP362" s="181"/>
      <c r="AQ362" s="181"/>
      <c r="AR362" s="181"/>
      <c r="AS362" s="181"/>
      <c r="AT362" s="181"/>
      <c r="AU362" s="181"/>
      <c r="AV362" s="181"/>
      <c r="AW362" s="182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299"/>
      <c r="W363" s="300"/>
      <c r="X363" s="299"/>
      <c r="Y363" s="300"/>
      <c r="Z363" s="300"/>
      <c r="AA363" s="301"/>
      <c r="AB363" s="299"/>
      <c r="AC363" s="302"/>
      <c r="AD363" s="303"/>
      <c r="AE363" s="297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2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299"/>
      <c r="W364" s="300"/>
      <c r="X364" s="299"/>
      <c r="Y364" s="300"/>
      <c r="Z364" s="300"/>
      <c r="AA364" s="301"/>
      <c r="AB364" s="299"/>
      <c r="AC364" s="302"/>
      <c r="AD364" s="303"/>
      <c r="AE364" s="297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2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299"/>
      <c r="W365" s="300"/>
      <c r="X365" s="299"/>
      <c r="Y365" s="300"/>
      <c r="Z365" s="300"/>
      <c r="AA365" s="301"/>
      <c r="AB365" s="299"/>
      <c r="AC365" s="302"/>
      <c r="AD365" s="303"/>
      <c r="AE365" s="297"/>
      <c r="AF365" s="181"/>
      <c r="AG365" s="181"/>
      <c r="AH365" s="181"/>
      <c r="AI365" s="181"/>
      <c r="AJ365" s="181"/>
      <c r="AK365" s="181"/>
      <c r="AL365" s="181"/>
      <c r="AM365" s="181"/>
      <c r="AN365" s="181"/>
      <c r="AO365" s="181"/>
      <c r="AP365" s="181"/>
      <c r="AQ365" s="181"/>
      <c r="AR365" s="181"/>
      <c r="AS365" s="181"/>
      <c r="AT365" s="181"/>
      <c r="AU365" s="181"/>
      <c r="AV365" s="181"/>
      <c r="AW365" s="182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299"/>
      <c r="W366" s="300"/>
      <c r="X366" s="299"/>
      <c r="Y366" s="300"/>
      <c r="Z366" s="300"/>
      <c r="AA366" s="301"/>
      <c r="AB366" s="299"/>
      <c r="AC366" s="302"/>
      <c r="AD366" s="303"/>
      <c r="AE366" s="297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1"/>
      <c r="AT366" s="181"/>
      <c r="AU366" s="181"/>
      <c r="AV366" s="181"/>
      <c r="AW366" s="182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299"/>
      <c r="W367" s="300"/>
      <c r="X367" s="299"/>
      <c r="Y367" s="300"/>
      <c r="Z367" s="300"/>
      <c r="AA367" s="301"/>
      <c r="AB367" s="299"/>
      <c r="AC367" s="302"/>
      <c r="AD367" s="303"/>
      <c r="AE367" s="297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1"/>
      <c r="AT367" s="181"/>
      <c r="AU367" s="181"/>
      <c r="AV367" s="181"/>
      <c r="AW367" s="182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299"/>
      <c r="W368" s="300"/>
      <c r="X368" s="299"/>
      <c r="Y368" s="300"/>
      <c r="Z368" s="300"/>
      <c r="AA368" s="301"/>
      <c r="AB368" s="299"/>
      <c r="AC368" s="302"/>
      <c r="AD368" s="303"/>
      <c r="AE368" s="297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1"/>
      <c r="AT368" s="181"/>
      <c r="AU368" s="181"/>
      <c r="AV368" s="181"/>
      <c r="AW368" s="182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299"/>
      <c r="W369" s="300"/>
      <c r="X369" s="299"/>
      <c r="Y369" s="300"/>
      <c r="Z369" s="300"/>
      <c r="AA369" s="301"/>
      <c r="AB369" s="299"/>
      <c r="AC369" s="302"/>
      <c r="AD369" s="303"/>
      <c r="AE369" s="297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1"/>
      <c r="AT369" s="181"/>
      <c r="AU369" s="181"/>
      <c r="AV369" s="181"/>
      <c r="AW369" s="182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299"/>
      <c r="W370" s="300"/>
      <c r="X370" s="299"/>
      <c r="Y370" s="300"/>
      <c r="Z370" s="300"/>
      <c r="AA370" s="301"/>
      <c r="AB370" s="299"/>
      <c r="AC370" s="302"/>
      <c r="AD370" s="303"/>
      <c r="AE370" s="297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1"/>
      <c r="AT370" s="181"/>
      <c r="AU370" s="181"/>
      <c r="AV370" s="181"/>
      <c r="AW370" s="182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299"/>
      <c r="W371" s="300"/>
      <c r="X371" s="299"/>
      <c r="Y371" s="300"/>
      <c r="Z371" s="300"/>
      <c r="AA371" s="301"/>
      <c r="AB371" s="299"/>
      <c r="AC371" s="302"/>
      <c r="AD371" s="303"/>
      <c r="AE371" s="297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1"/>
      <c r="AT371" s="181"/>
      <c r="AU371" s="181"/>
      <c r="AV371" s="181"/>
      <c r="AW371" s="182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299"/>
      <c r="W372" s="300"/>
      <c r="X372" s="299"/>
      <c r="Y372" s="300"/>
      <c r="Z372" s="300"/>
      <c r="AA372" s="301"/>
      <c r="AB372" s="299"/>
      <c r="AC372" s="302"/>
      <c r="AD372" s="303"/>
      <c r="AE372" s="297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1"/>
      <c r="AT372" s="181"/>
      <c r="AU372" s="181"/>
      <c r="AV372" s="181"/>
      <c r="AW372" s="182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299"/>
      <c r="W373" s="300"/>
      <c r="X373" s="299"/>
      <c r="Y373" s="300"/>
      <c r="Z373" s="300"/>
      <c r="AA373" s="301"/>
      <c r="AB373" s="299"/>
      <c r="AC373" s="302"/>
      <c r="AD373" s="303"/>
      <c r="AE373" s="297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1"/>
      <c r="AT373" s="181"/>
      <c r="AU373" s="181"/>
      <c r="AV373" s="181"/>
      <c r="AW373" s="182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300"/>
      <c r="X374" s="299"/>
      <c r="Y374" s="300"/>
      <c r="Z374" s="300"/>
      <c r="AA374" s="301"/>
      <c r="AB374" s="299"/>
      <c r="AC374" s="302"/>
      <c r="AD374" s="303"/>
      <c r="AE374" s="297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1"/>
      <c r="AT374" s="181"/>
      <c r="AU374" s="181"/>
      <c r="AV374" s="181"/>
      <c r="AW374" s="182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299"/>
      <c r="W375" s="300"/>
      <c r="X375" s="299"/>
      <c r="Y375" s="300"/>
      <c r="Z375" s="300"/>
      <c r="AA375" s="301"/>
      <c r="AB375" s="299"/>
      <c r="AC375" s="302"/>
      <c r="AD375" s="303"/>
      <c r="AE375" s="297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1"/>
      <c r="AT375" s="181"/>
      <c r="AU375" s="181"/>
      <c r="AV375" s="181"/>
      <c r="AW375" s="182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299"/>
      <c r="W376" s="300"/>
      <c r="X376" s="299"/>
      <c r="Y376" s="300"/>
      <c r="Z376" s="300"/>
      <c r="AA376" s="301"/>
      <c r="AB376" s="299"/>
      <c r="AC376" s="302"/>
      <c r="AD376" s="303"/>
      <c r="AE376" s="297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1"/>
      <c r="AT376" s="181"/>
      <c r="AU376" s="181"/>
      <c r="AV376" s="181"/>
      <c r="AW376" s="182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300"/>
      <c r="X377" s="299"/>
      <c r="Y377" s="300"/>
      <c r="Z377" s="300"/>
      <c r="AA377" s="301"/>
      <c r="AB377" s="299"/>
      <c r="AC377" s="302"/>
      <c r="AD377" s="303"/>
      <c r="AE377" s="297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1"/>
      <c r="AT377" s="181"/>
      <c r="AU377" s="181"/>
      <c r="AV377" s="181"/>
      <c r="AW377" s="182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299"/>
      <c r="W378" s="300"/>
      <c r="X378" s="299"/>
      <c r="Y378" s="300"/>
      <c r="Z378" s="300"/>
      <c r="AA378" s="301"/>
      <c r="AB378" s="299"/>
      <c r="AC378" s="302"/>
      <c r="AD378" s="303"/>
      <c r="AE378" s="297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1"/>
      <c r="AT378" s="181"/>
      <c r="AU378" s="181"/>
      <c r="AV378" s="181"/>
      <c r="AW378" s="182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300"/>
      <c r="X379" s="299"/>
      <c r="Y379" s="300"/>
      <c r="Z379" s="300"/>
      <c r="AA379" s="301"/>
      <c r="AB379" s="299"/>
      <c r="AC379" s="302"/>
      <c r="AD379" s="303"/>
      <c r="AE379" s="297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1"/>
      <c r="AT379" s="181"/>
      <c r="AU379" s="181"/>
      <c r="AV379" s="181"/>
      <c r="AW379" s="182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299"/>
      <c r="W380" s="300"/>
      <c r="X380" s="299"/>
      <c r="Y380" s="300"/>
      <c r="Z380" s="300"/>
      <c r="AA380" s="301"/>
      <c r="AB380" s="299"/>
      <c r="AC380" s="302"/>
      <c r="AD380" s="303"/>
      <c r="AE380" s="297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181"/>
      <c r="AT380" s="181"/>
      <c r="AU380" s="181"/>
      <c r="AV380" s="181"/>
      <c r="AW380" s="182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299"/>
      <c r="W381" s="300"/>
      <c r="X381" s="299"/>
      <c r="Y381" s="300"/>
      <c r="Z381" s="300"/>
      <c r="AA381" s="301"/>
      <c r="AB381" s="299"/>
      <c r="AC381" s="302"/>
      <c r="AD381" s="303"/>
      <c r="AE381" s="297"/>
      <c r="AF381" s="181"/>
      <c r="AG381" s="181"/>
      <c r="AH381" s="181"/>
      <c r="AI381" s="181"/>
      <c r="AJ381" s="181"/>
      <c r="AK381" s="181"/>
      <c r="AL381" s="181"/>
      <c r="AM381" s="181"/>
      <c r="AN381" s="181"/>
      <c r="AO381" s="181"/>
      <c r="AP381" s="181"/>
      <c r="AQ381" s="181"/>
      <c r="AR381" s="181"/>
      <c r="AS381" s="181"/>
      <c r="AT381" s="181"/>
      <c r="AU381" s="181"/>
      <c r="AV381" s="181"/>
      <c r="AW381" s="182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299"/>
      <c r="W382" s="300"/>
      <c r="X382" s="299"/>
      <c r="Y382" s="300"/>
      <c r="Z382" s="300"/>
      <c r="AA382" s="301"/>
      <c r="AB382" s="299"/>
      <c r="AC382" s="302"/>
      <c r="AD382" s="303"/>
      <c r="AE382" s="297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181"/>
      <c r="AT382" s="181"/>
      <c r="AU382" s="181"/>
      <c r="AV382" s="181"/>
      <c r="AW382" s="182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299"/>
      <c r="W383" s="300"/>
      <c r="X383" s="299"/>
      <c r="Y383" s="300"/>
      <c r="Z383" s="300"/>
      <c r="AA383" s="301"/>
      <c r="AB383" s="299"/>
      <c r="AC383" s="302"/>
      <c r="AD383" s="303"/>
      <c r="AE383" s="297"/>
      <c r="AF383" s="181"/>
      <c r="AG383" s="181"/>
      <c r="AH383" s="181"/>
      <c r="AI383" s="181"/>
      <c r="AJ383" s="181"/>
      <c r="AK383" s="181"/>
      <c r="AL383" s="181"/>
      <c r="AM383" s="181"/>
      <c r="AN383" s="181"/>
      <c r="AO383" s="181"/>
      <c r="AP383" s="181"/>
      <c r="AQ383" s="181"/>
      <c r="AR383" s="181"/>
      <c r="AS383" s="181"/>
      <c r="AT383" s="181"/>
      <c r="AU383" s="181"/>
      <c r="AV383" s="181"/>
      <c r="AW383" s="182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299"/>
      <c r="W384" s="300"/>
      <c r="X384" s="299"/>
      <c r="Y384" s="300"/>
      <c r="Z384" s="300"/>
      <c r="AA384" s="301"/>
      <c r="AB384" s="299"/>
      <c r="AC384" s="302"/>
      <c r="AD384" s="303"/>
      <c r="AE384" s="297"/>
      <c r="AF384" s="181"/>
      <c r="AG384" s="181"/>
      <c r="AH384" s="181"/>
      <c r="AI384" s="181"/>
      <c r="AJ384" s="181"/>
      <c r="AK384" s="181"/>
      <c r="AL384" s="181"/>
      <c r="AM384" s="181"/>
      <c r="AN384" s="181"/>
      <c r="AO384" s="181"/>
      <c r="AP384" s="181"/>
      <c r="AQ384" s="181"/>
      <c r="AR384" s="181"/>
      <c r="AS384" s="181"/>
      <c r="AT384" s="181"/>
      <c r="AU384" s="181"/>
      <c r="AV384" s="181"/>
      <c r="AW384" s="182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299"/>
      <c r="W385" s="300"/>
      <c r="X385" s="299"/>
      <c r="Y385" s="300"/>
      <c r="Z385" s="300"/>
      <c r="AA385" s="301"/>
      <c r="AB385" s="299"/>
      <c r="AC385" s="302"/>
      <c r="AD385" s="303"/>
      <c r="AE385" s="297"/>
      <c r="AF385" s="181"/>
      <c r="AG385" s="181"/>
      <c r="AH385" s="181"/>
      <c r="AI385" s="181"/>
      <c r="AJ385" s="181"/>
      <c r="AK385" s="181"/>
      <c r="AL385" s="181"/>
      <c r="AM385" s="181"/>
      <c r="AN385" s="181"/>
      <c r="AO385" s="181"/>
      <c r="AP385" s="181"/>
      <c r="AQ385" s="181"/>
      <c r="AR385" s="181"/>
      <c r="AS385" s="181"/>
      <c r="AT385" s="181"/>
      <c r="AU385" s="181"/>
      <c r="AV385" s="181"/>
      <c r="AW385" s="182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299"/>
      <c r="W386" s="300"/>
      <c r="X386" s="299"/>
      <c r="Y386" s="300"/>
      <c r="Z386" s="300"/>
      <c r="AA386" s="301"/>
      <c r="AB386" s="299"/>
      <c r="AC386" s="302"/>
      <c r="AD386" s="303"/>
      <c r="AE386" s="297"/>
      <c r="AF386" s="181"/>
      <c r="AG386" s="181"/>
      <c r="AH386" s="181"/>
      <c r="AI386" s="181"/>
      <c r="AJ386" s="181"/>
      <c r="AK386" s="181"/>
      <c r="AL386" s="181"/>
      <c r="AM386" s="181"/>
      <c r="AN386" s="181"/>
      <c r="AO386" s="181"/>
      <c r="AP386" s="181"/>
      <c r="AQ386" s="181"/>
      <c r="AR386" s="181"/>
      <c r="AS386" s="181"/>
      <c r="AT386" s="181"/>
      <c r="AU386" s="181"/>
      <c r="AV386" s="181"/>
      <c r="AW386" s="182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300"/>
      <c r="X387" s="299"/>
      <c r="Y387" s="300"/>
      <c r="Z387" s="300"/>
      <c r="AA387" s="301"/>
      <c r="AB387" s="299"/>
      <c r="AC387" s="302"/>
      <c r="AD387" s="303"/>
      <c r="AE387" s="297"/>
      <c r="AF387" s="181"/>
      <c r="AG387" s="181"/>
      <c r="AH387" s="181"/>
      <c r="AI387" s="181"/>
      <c r="AJ387" s="181"/>
      <c r="AK387" s="181"/>
      <c r="AL387" s="181"/>
      <c r="AM387" s="181"/>
      <c r="AN387" s="181"/>
      <c r="AO387" s="181"/>
      <c r="AP387" s="181"/>
      <c r="AQ387" s="181"/>
      <c r="AR387" s="181"/>
      <c r="AS387" s="181"/>
      <c r="AT387" s="181"/>
      <c r="AU387" s="181"/>
      <c r="AV387" s="181"/>
      <c r="AW387" s="182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299"/>
      <c r="W388" s="300"/>
      <c r="X388" s="299"/>
      <c r="Y388" s="300"/>
      <c r="Z388" s="300"/>
      <c r="AA388" s="301"/>
      <c r="AB388" s="299"/>
      <c r="AC388" s="302"/>
      <c r="AD388" s="303"/>
      <c r="AE388" s="297"/>
      <c r="AF388" s="181"/>
      <c r="AG388" s="181"/>
      <c r="AH388" s="181"/>
      <c r="AI388" s="181"/>
      <c r="AJ388" s="181"/>
      <c r="AK388" s="181"/>
      <c r="AL388" s="181"/>
      <c r="AM388" s="181"/>
      <c r="AN388" s="181"/>
      <c r="AO388" s="181"/>
      <c r="AP388" s="181"/>
      <c r="AQ388" s="181"/>
      <c r="AR388" s="181"/>
      <c r="AS388" s="181"/>
      <c r="AT388" s="181"/>
      <c r="AU388" s="181"/>
      <c r="AV388" s="181"/>
      <c r="AW388" s="182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299"/>
      <c r="W389" s="300"/>
      <c r="X389" s="299"/>
      <c r="Y389" s="300"/>
      <c r="Z389" s="300"/>
      <c r="AA389" s="301"/>
      <c r="AB389" s="299"/>
      <c r="AC389" s="302"/>
      <c r="AD389" s="303"/>
      <c r="AE389" s="297"/>
      <c r="AF389" s="181"/>
      <c r="AG389" s="181"/>
      <c r="AH389" s="181"/>
      <c r="AI389" s="181"/>
      <c r="AJ389" s="181"/>
      <c r="AK389" s="181"/>
      <c r="AL389" s="181"/>
      <c r="AM389" s="181"/>
      <c r="AN389" s="181"/>
      <c r="AO389" s="181"/>
      <c r="AP389" s="181"/>
      <c r="AQ389" s="181"/>
      <c r="AR389" s="181"/>
      <c r="AS389" s="181"/>
      <c r="AT389" s="181"/>
      <c r="AU389" s="181"/>
      <c r="AV389" s="181"/>
      <c r="AW389" s="182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299"/>
      <c r="W390" s="300"/>
      <c r="X390" s="299"/>
      <c r="Y390" s="300"/>
      <c r="Z390" s="300"/>
      <c r="AA390" s="301"/>
      <c r="AB390" s="299"/>
      <c r="AC390" s="302"/>
      <c r="AD390" s="303"/>
      <c r="AE390" s="297"/>
      <c r="AF390" s="181"/>
      <c r="AG390" s="181"/>
      <c r="AH390" s="181"/>
      <c r="AI390" s="181"/>
      <c r="AJ390" s="181"/>
      <c r="AK390" s="181"/>
      <c r="AL390" s="181"/>
      <c r="AM390" s="181"/>
      <c r="AN390" s="181"/>
      <c r="AO390" s="181"/>
      <c r="AP390" s="181"/>
      <c r="AQ390" s="181"/>
      <c r="AR390" s="181"/>
      <c r="AS390" s="181"/>
      <c r="AT390" s="181"/>
      <c r="AU390" s="181"/>
      <c r="AV390" s="181"/>
      <c r="AW390" s="182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299"/>
      <c r="W391" s="300"/>
      <c r="X391" s="299"/>
      <c r="Y391" s="300"/>
      <c r="Z391" s="300"/>
      <c r="AA391" s="301"/>
      <c r="AB391" s="299"/>
      <c r="AC391" s="302"/>
      <c r="AD391" s="303"/>
      <c r="AE391" s="297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1"/>
      <c r="AT391" s="181"/>
      <c r="AU391" s="181"/>
      <c r="AV391" s="181"/>
      <c r="AW391" s="182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299"/>
      <c r="W392" s="300"/>
      <c r="X392" s="299"/>
      <c r="Y392" s="300"/>
      <c r="Z392" s="300"/>
      <c r="AA392" s="301"/>
      <c r="AB392" s="299"/>
      <c r="AC392" s="302"/>
      <c r="AD392" s="303"/>
      <c r="AE392" s="297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1"/>
      <c r="AT392" s="181"/>
      <c r="AU392" s="181"/>
      <c r="AV392" s="181"/>
      <c r="AW392" s="182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300"/>
      <c r="X393" s="299"/>
      <c r="Y393" s="300"/>
      <c r="Z393" s="300"/>
      <c r="AA393" s="301"/>
      <c r="AB393" s="299"/>
      <c r="AC393" s="302"/>
      <c r="AD393" s="303"/>
      <c r="AE393" s="297"/>
      <c r="AF393" s="181"/>
      <c r="AG393" s="181"/>
      <c r="AH393" s="181"/>
      <c r="AI393" s="181"/>
      <c r="AJ393" s="181"/>
      <c r="AK393" s="181"/>
      <c r="AL393" s="181"/>
      <c r="AM393" s="181"/>
      <c r="AN393" s="181"/>
      <c r="AO393" s="181"/>
      <c r="AP393" s="181"/>
      <c r="AQ393" s="181"/>
      <c r="AR393" s="181"/>
      <c r="AS393" s="181"/>
      <c r="AT393" s="181"/>
      <c r="AU393" s="181"/>
      <c r="AV393" s="181"/>
      <c r="AW393" s="182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299"/>
      <c r="W394" s="300"/>
      <c r="X394" s="299"/>
      <c r="Y394" s="300"/>
      <c r="Z394" s="300"/>
      <c r="AA394" s="301"/>
      <c r="AB394" s="299"/>
      <c r="AC394" s="302"/>
      <c r="AD394" s="303"/>
      <c r="AE394" s="297"/>
      <c r="AF394" s="181"/>
      <c r="AG394" s="181"/>
      <c r="AH394" s="181"/>
      <c r="AI394" s="181"/>
      <c r="AJ394" s="181"/>
      <c r="AK394" s="181"/>
      <c r="AL394" s="181"/>
      <c r="AM394" s="181"/>
      <c r="AN394" s="181"/>
      <c r="AO394" s="181"/>
      <c r="AP394" s="181"/>
      <c r="AQ394" s="181"/>
      <c r="AR394" s="181"/>
      <c r="AS394" s="181"/>
      <c r="AT394" s="181"/>
      <c r="AU394" s="181"/>
      <c r="AV394" s="181"/>
      <c r="AW394" s="182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299"/>
      <c r="W395" s="300"/>
      <c r="X395" s="299"/>
      <c r="Y395" s="300"/>
      <c r="Z395" s="300"/>
      <c r="AA395" s="301"/>
      <c r="AB395" s="299"/>
      <c r="AC395" s="302"/>
      <c r="AD395" s="303"/>
      <c r="AE395" s="297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181"/>
      <c r="AT395" s="181"/>
      <c r="AU395" s="181"/>
      <c r="AV395" s="181"/>
      <c r="AW395" s="182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299"/>
      <c r="W396" s="300"/>
      <c r="X396" s="299"/>
      <c r="Y396" s="300"/>
      <c r="Z396" s="300"/>
      <c r="AA396" s="301"/>
      <c r="AB396" s="299"/>
      <c r="AC396" s="302"/>
      <c r="AD396" s="303"/>
      <c r="AE396" s="297"/>
      <c r="AF396" s="181"/>
      <c r="AG396" s="181"/>
      <c r="AH396" s="181"/>
      <c r="AI396" s="181"/>
      <c r="AJ396" s="181"/>
      <c r="AK396" s="181"/>
      <c r="AL396" s="181"/>
      <c r="AM396" s="181"/>
      <c r="AN396" s="181"/>
      <c r="AO396" s="181"/>
      <c r="AP396" s="181"/>
      <c r="AQ396" s="181"/>
      <c r="AR396" s="181"/>
      <c r="AS396" s="181"/>
      <c r="AT396" s="181"/>
      <c r="AU396" s="181"/>
      <c r="AV396" s="181"/>
      <c r="AW396" s="182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299"/>
      <c r="W397" s="300"/>
      <c r="X397" s="299"/>
      <c r="Y397" s="300"/>
      <c r="Z397" s="300"/>
      <c r="AA397" s="301"/>
      <c r="AB397" s="299"/>
      <c r="AC397" s="302"/>
      <c r="AD397" s="303"/>
      <c r="AE397" s="297"/>
      <c r="AF397" s="181"/>
      <c r="AG397" s="181"/>
      <c r="AH397" s="181"/>
      <c r="AI397" s="181"/>
      <c r="AJ397" s="181"/>
      <c r="AK397" s="181"/>
      <c r="AL397" s="181"/>
      <c r="AM397" s="181"/>
      <c r="AN397" s="181"/>
      <c r="AO397" s="181"/>
      <c r="AP397" s="181"/>
      <c r="AQ397" s="181"/>
      <c r="AR397" s="181"/>
      <c r="AS397" s="181"/>
      <c r="AT397" s="181"/>
      <c r="AU397" s="181"/>
      <c r="AV397" s="181"/>
      <c r="AW397" s="182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300"/>
      <c r="X398" s="299"/>
      <c r="Y398" s="300"/>
      <c r="Z398" s="300"/>
      <c r="AA398" s="301"/>
      <c r="AB398" s="299"/>
      <c r="AC398" s="302"/>
      <c r="AD398" s="303"/>
      <c r="AE398" s="297"/>
      <c r="AF398" s="181"/>
      <c r="AG398" s="181"/>
      <c r="AH398" s="181"/>
      <c r="AI398" s="181"/>
      <c r="AJ398" s="181"/>
      <c r="AK398" s="181"/>
      <c r="AL398" s="181"/>
      <c r="AM398" s="181"/>
      <c r="AN398" s="181"/>
      <c r="AO398" s="181"/>
      <c r="AP398" s="181"/>
      <c r="AQ398" s="181"/>
      <c r="AR398" s="181"/>
      <c r="AS398" s="181"/>
      <c r="AT398" s="181"/>
      <c r="AU398" s="181"/>
      <c r="AV398" s="181"/>
      <c r="AW398" s="182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300"/>
      <c r="X399" s="299"/>
      <c r="Y399" s="300"/>
      <c r="Z399" s="300"/>
      <c r="AA399" s="301"/>
      <c r="AB399" s="299"/>
      <c r="AC399" s="302"/>
      <c r="AD399" s="303"/>
      <c r="AE399" s="297"/>
      <c r="AF399" s="181"/>
      <c r="AG399" s="181"/>
      <c r="AH399" s="181"/>
      <c r="AI399" s="181"/>
      <c r="AJ399" s="181"/>
      <c r="AK399" s="181"/>
      <c r="AL399" s="181"/>
      <c r="AM399" s="181"/>
      <c r="AN399" s="181"/>
      <c r="AO399" s="181"/>
      <c r="AP399" s="181"/>
      <c r="AQ399" s="181"/>
      <c r="AR399" s="181"/>
      <c r="AS399" s="181"/>
      <c r="AT399" s="181"/>
      <c r="AU399" s="181"/>
      <c r="AV399" s="181"/>
      <c r="AW399" s="182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300"/>
      <c r="X400" s="299"/>
      <c r="Y400" s="300"/>
      <c r="Z400" s="300"/>
      <c r="AA400" s="301"/>
      <c r="AB400" s="299"/>
      <c r="AC400" s="302"/>
      <c r="AD400" s="303"/>
      <c r="AE400" s="297"/>
      <c r="AF400" s="181"/>
      <c r="AG400" s="181"/>
      <c r="AH400" s="181"/>
      <c r="AI400" s="181"/>
      <c r="AJ400" s="181"/>
      <c r="AK400" s="181"/>
      <c r="AL400" s="181"/>
      <c r="AM400" s="181"/>
      <c r="AN400" s="181"/>
      <c r="AO400" s="181"/>
      <c r="AP400" s="181"/>
      <c r="AQ400" s="181"/>
      <c r="AR400" s="181"/>
      <c r="AS400" s="181"/>
      <c r="AT400" s="181"/>
      <c r="AU400" s="181"/>
      <c r="AV400" s="181"/>
      <c r="AW400" s="182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300"/>
      <c r="X401" s="299"/>
      <c r="Y401" s="300"/>
      <c r="Z401" s="300"/>
      <c r="AA401" s="301"/>
      <c r="AB401" s="299"/>
      <c r="AC401" s="302"/>
      <c r="AD401" s="303"/>
      <c r="AE401" s="297"/>
      <c r="AF401" s="181"/>
      <c r="AG401" s="181"/>
      <c r="AH401" s="181"/>
      <c r="AI401" s="181"/>
      <c r="AJ401" s="181"/>
      <c r="AK401" s="181"/>
      <c r="AL401" s="181"/>
      <c r="AM401" s="181"/>
      <c r="AN401" s="181"/>
      <c r="AO401" s="181"/>
      <c r="AP401" s="181"/>
      <c r="AQ401" s="181"/>
      <c r="AR401" s="181"/>
      <c r="AS401" s="181"/>
      <c r="AT401" s="181"/>
      <c r="AU401" s="181"/>
      <c r="AV401" s="181"/>
      <c r="AW401" s="182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300"/>
      <c r="X402" s="299"/>
      <c r="Y402" s="300"/>
      <c r="Z402" s="300"/>
      <c r="AA402" s="301"/>
      <c r="AB402" s="299"/>
      <c r="AC402" s="302"/>
      <c r="AD402" s="303"/>
      <c r="AE402" s="297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81"/>
      <c r="AT402" s="181"/>
      <c r="AU402" s="181"/>
      <c r="AV402" s="181"/>
      <c r="AW402" s="182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299"/>
      <c r="W403" s="300"/>
      <c r="X403" s="299"/>
      <c r="Y403" s="300"/>
      <c r="Z403" s="300"/>
      <c r="AA403" s="301"/>
      <c r="AB403" s="299"/>
      <c r="AC403" s="302"/>
      <c r="AD403" s="303"/>
      <c r="AE403" s="297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81"/>
      <c r="AT403" s="181"/>
      <c r="AU403" s="181"/>
      <c r="AV403" s="181"/>
      <c r="AW403" s="182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299"/>
      <c r="W404" s="300"/>
      <c r="X404" s="299"/>
      <c r="Y404" s="300"/>
      <c r="Z404" s="300"/>
      <c r="AA404" s="301"/>
      <c r="AB404" s="299"/>
      <c r="AC404" s="302"/>
      <c r="AD404" s="303"/>
      <c r="AE404" s="297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81"/>
      <c r="AT404" s="181"/>
      <c r="AU404" s="181"/>
      <c r="AV404" s="181"/>
      <c r="AW404" s="182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299"/>
      <c r="W405" s="300"/>
      <c r="X405" s="299"/>
      <c r="Y405" s="300"/>
      <c r="Z405" s="300"/>
      <c r="AA405" s="301"/>
      <c r="AB405" s="299"/>
      <c r="AC405" s="302"/>
      <c r="AD405" s="303"/>
      <c r="AE405" s="297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81"/>
      <c r="AT405" s="181"/>
      <c r="AU405" s="181"/>
      <c r="AV405" s="181"/>
      <c r="AW405" s="182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299"/>
      <c r="W406" s="300"/>
      <c r="X406" s="299"/>
      <c r="Y406" s="300"/>
      <c r="Z406" s="300"/>
      <c r="AA406" s="301"/>
      <c r="AB406" s="299"/>
      <c r="AC406" s="302"/>
      <c r="AD406" s="303"/>
      <c r="AE406" s="297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81"/>
      <c r="AT406" s="181"/>
      <c r="AU406" s="181"/>
      <c r="AV406" s="181"/>
      <c r="AW406" s="182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299"/>
      <c r="W407" s="300"/>
      <c r="X407" s="299"/>
      <c r="Y407" s="300"/>
      <c r="Z407" s="300"/>
      <c r="AA407" s="301"/>
      <c r="AB407" s="299"/>
      <c r="AC407" s="302"/>
      <c r="AD407" s="303"/>
      <c r="AE407" s="297"/>
      <c r="AF407" s="181"/>
      <c r="AG407" s="181"/>
      <c r="AH407" s="181"/>
      <c r="AI407" s="181"/>
      <c r="AJ407" s="181"/>
      <c r="AK407" s="181"/>
      <c r="AL407" s="181"/>
      <c r="AM407" s="181"/>
      <c r="AN407" s="181"/>
      <c r="AO407" s="181"/>
      <c r="AP407" s="181"/>
      <c r="AQ407" s="181"/>
      <c r="AR407" s="181"/>
      <c r="AS407" s="181"/>
      <c r="AT407" s="181"/>
      <c r="AU407" s="181"/>
      <c r="AV407" s="181"/>
      <c r="AW407" s="182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299"/>
      <c r="W408" s="300"/>
      <c r="X408" s="299"/>
      <c r="Y408" s="300"/>
      <c r="Z408" s="300"/>
      <c r="AA408" s="301"/>
      <c r="AB408" s="299"/>
      <c r="AC408" s="302"/>
      <c r="AD408" s="303"/>
      <c r="AE408" s="297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181"/>
      <c r="AT408" s="181"/>
      <c r="AU408" s="181"/>
      <c r="AV408" s="181"/>
      <c r="AW408" s="182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299"/>
      <c r="W409" s="300"/>
      <c r="X409" s="299"/>
      <c r="Y409" s="300"/>
      <c r="Z409" s="300"/>
      <c r="AA409" s="301"/>
      <c r="AB409" s="299"/>
      <c r="AC409" s="302"/>
      <c r="AD409" s="303"/>
      <c r="AE409" s="297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181"/>
      <c r="AT409" s="181"/>
      <c r="AU409" s="181"/>
      <c r="AV409" s="181"/>
      <c r="AW409" s="182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300"/>
      <c r="X410" s="299"/>
      <c r="Y410" s="300"/>
      <c r="Z410" s="300"/>
      <c r="AA410" s="301"/>
      <c r="AB410" s="299"/>
      <c r="AC410" s="302"/>
      <c r="AD410" s="303"/>
      <c r="AE410" s="297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181"/>
      <c r="AT410" s="181"/>
      <c r="AU410" s="181"/>
      <c r="AV410" s="181"/>
      <c r="AW410" s="182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299"/>
      <c r="W411" s="300"/>
      <c r="X411" s="299"/>
      <c r="Y411" s="300"/>
      <c r="Z411" s="300"/>
      <c r="AA411" s="301"/>
      <c r="AB411" s="299"/>
      <c r="AC411" s="302"/>
      <c r="AD411" s="303"/>
      <c r="AE411" s="297"/>
      <c r="AF411" s="181"/>
      <c r="AG411" s="181"/>
      <c r="AH411" s="181"/>
      <c r="AI411" s="181"/>
      <c r="AJ411" s="181"/>
      <c r="AK411" s="181"/>
      <c r="AL411" s="181"/>
      <c r="AM411" s="181"/>
      <c r="AN411" s="181"/>
      <c r="AO411" s="181"/>
      <c r="AP411" s="181"/>
      <c r="AQ411" s="181"/>
      <c r="AR411" s="181"/>
      <c r="AS411" s="181"/>
      <c r="AT411" s="181"/>
      <c r="AU411" s="181"/>
      <c r="AV411" s="181"/>
      <c r="AW411" s="182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299"/>
      <c r="W412" s="300"/>
      <c r="X412" s="299"/>
      <c r="Y412" s="300"/>
      <c r="Z412" s="300"/>
      <c r="AA412" s="301"/>
      <c r="AB412" s="299"/>
      <c r="AC412" s="302"/>
      <c r="AD412" s="303"/>
      <c r="AE412" s="297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1"/>
      <c r="AT412" s="181"/>
      <c r="AU412" s="181"/>
      <c r="AV412" s="181"/>
      <c r="AW412" s="182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299"/>
      <c r="W413" s="300"/>
      <c r="X413" s="299"/>
      <c r="Y413" s="300"/>
      <c r="Z413" s="300"/>
      <c r="AA413" s="301"/>
      <c r="AB413" s="299"/>
      <c r="AC413" s="302"/>
      <c r="AD413" s="303"/>
      <c r="AE413" s="297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1"/>
      <c r="AT413" s="181"/>
      <c r="AU413" s="181"/>
      <c r="AV413" s="181"/>
      <c r="AW413" s="182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300"/>
      <c r="X414" s="299"/>
      <c r="Y414" s="300"/>
      <c r="Z414" s="300"/>
      <c r="AA414" s="301"/>
      <c r="AB414" s="299"/>
      <c r="AC414" s="302"/>
      <c r="AD414" s="303"/>
      <c r="AE414" s="297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1"/>
      <c r="AT414" s="181"/>
      <c r="AU414" s="181"/>
      <c r="AV414" s="181"/>
      <c r="AW414" s="182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299"/>
      <c r="W415" s="300"/>
      <c r="X415" s="299"/>
      <c r="Y415" s="300"/>
      <c r="Z415" s="300"/>
      <c r="AA415" s="301"/>
      <c r="AB415" s="299"/>
      <c r="AC415" s="302"/>
      <c r="AD415" s="303"/>
      <c r="AE415" s="297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1"/>
      <c r="AT415" s="181"/>
      <c r="AU415" s="181"/>
      <c r="AV415" s="181"/>
      <c r="AW415" s="182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299"/>
      <c r="W416" s="300"/>
      <c r="X416" s="299"/>
      <c r="Y416" s="300"/>
      <c r="Z416" s="300"/>
      <c r="AA416" s="301"/>
      <c r="AB416" s="299"/>
      <c r="AC416" s="302"/>
      <c r="AD416" s="303"/>
      <c r="AE416" s="297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1"/>
      <c r="AT416" s="181"/>
      <c r="AU416" s="181"/>
      <c r="AV416" s="181"/>
      <c r="AW416" s="182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299"/>
      <c r="W417" s="300"/>
      <c r="X417" s="299"/>
      <c r="Y417" s="300"/>
      <c r="Z417" s="300"/>
      <c r="AA417" s="301"/>
      <c r="AB417" s="299"/>
      <c r="AC417" s="302"/>
      <c r="AD417" s="303"/>
      <c r="AE417" s="297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181"/>
      <c r="AT417" s="181"/>
      <c r="AU417" s="181"/>
      <c r="AV417" s="181"/>
      <c r="AW417" s="182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299"/>
      <c r="W418" s="300"/>
      <c r="X418" s="299"/>
      <c r="Y418" s="300"/>
      <c r="Z418" s="300"/>
      <c r="AA418" s="301"/>
      <c r="AB418" s="299"/>
      <c r="AC418" s="302"/>
      <c r="AD418" s="303"/>
      <c r="AE418" s="297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181"/>
      <c r="AT418" s="181"/>
      <c r="AU418" s="181"/>
      <c r="AV418" s="181"/>
      <c r="AW418" s="182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299"/>
      <c r="W419" s="300"/>
      <c r="X419" s="299"/>
      <c r="Y419" s="300"/>
      <c r="Z419" s="300"/>
      <c r="AA419" s="301"/>
      <c r="AB419" s="299"/>
      <c r="AC419" s="302"/>
      <c r="AD419" s="303"/>
      <c r="AE419" s="297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181"/>
      <c r="AT419" s="181"/>
      <c r="AU419" s="181"/>
      <c r="AV419" s="181"/>
      <c r="AW419" s="182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299"/>
      <c r="W420" s="300"/>
      <c r="X420" s="299"/>
      <c r="Y420" s="300"/>
      <c r="Z420" s="300"/>
      <c r="AA420" s="301"/>
      <c r="AB420" s="299"/>
      <c r="AC420" s="302"/>
      <c r="AD420" s="303"/>
      <c r="AE420" s="297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81"/>
      <c r="AT420" s="181"/>
      <c r="AU420" s="181"/>
      <c r="AV420" s="181"/>
      <c r="AW420" s="182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299"/>
      <c r="W421" s="300"/>
      <c r="X421" s="299"/>
      <c r="Y421" s="300"/>
      <c r="Z421" s="300"/>
      <c r="AA421" s="301"/>
      <c r="AB421" s="299"/>
      <c r="AC421" s="302"/>
      <c r="AD421" s="303"/>
      <c r="AE421" s="297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1"/>
      <c r="AT421" s="181"/>
      <c r="AU421" s="181"/>
      <c r="AV421" s="181"/>
      <c r="AW421" s="182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299"/>
      <c r="W422" s="300"/>
      <c r="X422" s="299"/>
      <c r="Y422" s="300"/>
      <c r="Z422" s="300"/>
      <c r="AA422" s="301"/>
      <c r="AB422" s="299"/>
      <c r="AC422" s="302"/>
      <c r="AD422" s="303"/>
      <c r="AE422" s="297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1"/>
      <c r="AT422" s="181"/>
      <c r="AU422" s="181"/>
      <c r="AV422" s="181"/>
      <c r="AW422" s="182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300"/>
      <c r="X423" s="299"/>
      <c r="Y423" s="300"/>
      <c r="Z423" s="300"/>
      <c r="AA423" s="301"/>
      <c r="AB423" s="299"/>
      <c r="AC423" s="302"/>
      <c r="AD423" s="303"/>
      <c r="AE423" s="297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81"/>
      <c r="AT423" s="181"/>
      <c r="AU423" s="181"/>
      <c r="AV423" s="181"/>
      <c r="AW423" s="182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299"/>
      <c r="W424" s="300"/>
      <c r="X424" s="299"/>
      <c r="Y424" s="300"/>
      <c r="Z424" s="300"/>
      <c r="AA424" s="301"/>
      <c r="AB424" s="299"/>
      <c r="AC424" s="302"/>
      <c r="AD424" s="303"/>
      <c r="AE424" s="297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81"/>
      <c r="AT424" s="181"/>
      <c r="AU424" s="181"/>
      <c r="AV424" s="181"/>
      <c r="AW424" s="182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299"/>
      <c r="W425" s="300"/>
      <c r="X425" s="299"/>
      <c r="Y425" s="300"/>
      <c r="Z425" s="300"/>
      <c r="AA425" s="301"/>
      <c r="AB425" s="299"/>
      <c r="AC425" s="302"/>
      <c r="AD425" s="303"/>
      <c r="AE425" s="297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181"/>
      <c r="AT425" s="181"/>
      <c r="AU425" s="181"/>
      <c r="AV425" s="181"/>
      <c r="AW425" s="182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300"/>
      <c r="X426" s="299"/>
      <c r="Y426" s="300"/>
      <c r="Z426" s="300"/>
      <c r="AA426" s="301"/>
      <c r="AB426" s="299"/>
      <c r="AC426" s="302"/>
      <c r="AD426" s="303"/>
      <c r="AE426" s="297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1"/>
      <c r="AT426" s="181"/>
      <c r="AU426" s="181"/>
      <c r="AV426" s="181"/>
      <c r="AW426" s="182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299"/>
      <c r="W427" s="300"/>
      <c r="X427" s="299"/>
      <c r="Y427" s="300"/>
      <c r="Z427" s="300"/>
      <c r="AA427" s="301"/>
      <c r="AB427" s="299"/>
      <c r="AC427" s="302"/>
      <c r="AD427" s="303"/>
      <c r="AE427" s="297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1"/>
      <c r="AT427" s="181"/>
      <c r="AU427" s="181"/>
      <c r="AV427" s="181"/>
      <c r="AW427" s="182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299"/>
      <c r="W428" s="300"/>
      <c r="X428" s="299"/>
      <c r="Y428" s="300"/>
      <c r="Z428" s="300"/>
      <c r="AA428" s="301"/>
      <c r="AB428" s="299"/>
      <c r="AC428" s="302"/>
      <c r="AD428" s="303"/>
      <c r="AE428" s="297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1"/>
      <c r="AT428" s="181"/>
      <c r="AU428" s="181"/>
      <c r="AV428" s="181"/>
      <c r="AW428" s="182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299"/>
      <c r="W429" s="300"/>
      <c r="X429" s="299"/>
      <c r="Y429" s="300"/>
      <c r="Z429" s="300"/>
      <c r="AA429" s="301"/>
      <c r="AB429" s="299"/>
      <c r="AC429" s="302"/>
      <c r="AD429" s="303"/>
      <c r="AE429" s="297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1"/>
      <c r="AT429" s="181"/>
      <c r="AU429" s="181"/>
      <c r="AV429" s="181"/>
      <c r="AW429" s="182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299"/>
      <c r="W430" s="300"/>
      <c r="X430" s="299"/>
      <c r="Y430" s="300"/>
      <c r="Z430" s="300"/>
      <c r="AA430" s="301"/>
      <c r="AB430" s="299"/>
      <c r="AC430" s="302"/>
      <c r="AD430" s="303"/>
      <c r="AE430" s="297"/>
      <c r="AF430" s="181"/>
      <c r="AG430" s="181"/>
      <c r="AH430" s="181"/>
      <c r="AI430" s="181"/>
      <c r="AJ430" s="181"/>
      <c r="AK430" s="181"/>
      <c r="AL430" s="181"/>
      <c r="AM430" s="181"/>
      <c r="AN430" s="181"/>
      <c r="AO430" s="181"/>
      <c r="AP430" s="181"/>
      <c r="AQ430" s="181"/>
      <c r="AR430" s="181"/>
      <c r="AS430" s="181"/>
      <c r="AT430" s="181"/>
      <c r="AU430" s="181"/>
      <c r="AV430" s="181"/>
      <c r="AW430" s="182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299"/>
      <c r="W431" s="300"/>
      <c r="X431" s="299"/>
      <c r="Y431" s="300"/>
      <c r="Z431" s="300"/>
      <c r="AA431" s="301"/>
      <c r="AB431" s="299"/>
      <c r="AC431" s="302"/>
      <c r="AD431" s="303"/>
      <c r="AE431" s="297"/>
      <c r="AF431" s="181"/>
      <c r="AG431" s="181"/>
      <c r="AH431" s="181"/>
      <c r="AI431" s="181"/>
      <c r="AJ431" s="181"/>
      <c r="AK431" s="181"/>
      <c r="AL431" s="181"/>
      <c r="AM431" s="181"/>
      <c r="AN431" s="181"/>
      <c r="AO431" s="181"/>
      <c r="AP431" s="181"/>
      <c r="AQ431" s="181"/>
      <c r="AR431" s="181"/>
      <c r="AS431" s="181"/>
      <c r="AT431" s="181"/>
      <c r="AU431" s="181"/>
      <c r="AV431" s="181"/>
      <c r="AW431" s="182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299"/>
      <c r="W432" s="300"/>
      <c r="X432" s="299"/>
      <c r="Y432" s="300"/>
      <c r="Z432" s="300"/>
      <c r="AA432" s="301"/>
      <c r="AB432" s="299"/>
      <c r="AC432" s="302"/>
      <c r="AD432" s="303"/>
      <c r="AE432" s="297"/>
      <c r="AF432" s="181"/>
      <c r="AG432" s="181"/>
      <c r="AH432" s="181"/>
      <c r="AI432" s="181"/>
      <c r="AJ432" s="181"/>
      <c r="AK432" s="181"/>
      <c r="AL432" s="181"/>
      <c r="AM432" s="181"/>
      <c r="AN432" s="181"/>
      <c r="AO432" s="181"/>
      <c r="AP432" s="181"/>
      <c r="AQ432" s="181"/>
      <c r="AR432" s="181"/>
      <c r="AS432" s="181"/>
      <c r="AT432" s="181"/>
      <c r="AU432" s="181"/>
      <c r="AV432" s="181"/>
      <c r="AW432" s="182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300"/>
      <c r="X433" s="299"/>
      <c r="Y433" s="300"/>
      <c r="Z433" s="300"/>
      <c r="AA433" s="301"/>
      <c r="AB433" s="299"/>
      <c r="AC433" s="302"/>
      <c r="AD433" s="303"/>
      <c r="AE433" s="297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1"/>
      <c r="AT433" s="181"/>
      <c r="AU433" s="181"/>
      <c r="AV433" s="181"/>
      <c r="AW433" s="182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299"/>
      <c r="W434" s="300"/>
      <c r="X434" s="299"/>
      <c r="Y434" s="300"/>
      <c r="Z434" s="300"/>
      <c r="AA434" s="301"/>
      <c r="AB434" s="299"/>
      <c r="AC434" s="302"/>
      <c r="AD434" s="303"/>
      <c r="AE434" s="297"/>
      <c r="AF434" s="181"/>
      <c r="AG434" s="181"/>
      <c r="AH434" s="181"/>
      <c r="AI434" s="181"/>
      <c r="AJ434" s="181"/>
      <c r="AK434" s="181"/>
      <c r="AL434" s="181"/>
      <c r="AM434" s="181"/>
      <c r="AN434" s="181"/>
      <c r="AO434" s="181"/>
      <c r="AP434" s="181"/>
      <c r="AQ434" s="181"/>
      <c r="AR434" s="181"/>
      <c r="AS434" s="181"/>
      <c r="AT434" s="181"/>
      <c r="AU434" s="181"/>
      <c r="AV434" s="181"/>
      <c r="AW434" s="182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299"/>
      <c r="W435" s="300"/>
      <c r="X435" s="299"/>
      <c r="Y435" s="300"/>
      <c r="Z435" s="300"/>
      <c r="AA435" s="301"/>
      <c r="AB435" s="299"/>
      <c r="AC435" s="302"/>
      <c r="AD435" s="303"/>
      <c r="AE435" s="297"/>
      <c r="AF435" s="181"/>
      <c r="AG435" s="181"/>
      <c r="AH435" s="181"/>
      <c r="AI435" s="181"/>
      <c r="AJ435" s="181"/>
      <c r="AK435" s="181"/>
      <c r="AL435" s="181"/>
      <c r="AM435" s="181"/>
      <c r="AN435" s="181"/>
      <c r="AO435" s="181"/>
      <c r="AP435" s="181"/>
      <c r="AQ435" s="181"/>
      <c r="AR435" s="181"/>
      <c r="AS435" s="181"/>
      <c r="AT435" s="181"/>
      <c r="AU435" s="181"/>
      <c r="AV435" s="181"/>
      <c r="AW435" s="182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299"/>
      <c r="W436" s="300"/>
      <c r="X436" s="299"/>
      <c r="Y436" s="300"/>
      <c r="Z436" s="300"/>
      <c r="AA436" s="301"/>
      <c r="AB436" s="299"/>
      <c r="AC436" s="302"/>
      <c r="AD436" s="303"/>
      <c r="AE436" s="297"/>
      <c r="AF436" s="181"/>
      <c r="AG436" s="181"/>
      <c r="AH436" s="181"/>
      <c r="AI436" s="181"/>
      <c r="AJ436" s="181"/>
      <c r="AK436" s="181"/>
      <c r="AL436" s="181"/>
      <c r="AM436" s="181"/>
      <c r="AN436" s="181"/>
      <c r="AO436" s="181"/>
      <c r="AP436" s="181"/>
      <c r="AQ436" s="181"/>
      <c r="AR436" s="181"/>
      <c r="AS436" s="181"/>
      <c r="AT436" s="181"/>
      <c r="AU436" s="181"/>
      <c r="AV436" s="181"/>
      <c r="AW436" s="182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299"/>
      <c r="W437" s="300"/>
      <c r="X437" s="299"/>
      <c r="Y437" s="300"/>
      <c r="Z437" s="300"/>
      <c r="AA437" s="301"/>
      <c r="AB437" s="299"/>
      <c r="AC437" s="302"/>
      <c r="AD437" s="303"/>
      <c r="AE437" s="297"/>
      <c r="AF437" s="181"/>
      <c r="AG437" s="181"/>
      <c r="AH437" s="181"/>
      <c r="AI437" s="181"/>
      <c r="AJ437" s="181"/>
      <c r="AK437" s="181"/>
      <c r="AL437" s="181"/>
      <c r="AM437" s="181"/>
      <c r="AN437" s="181"/>
      <c r="AO437" s="181"/>
      <c r="AP437" s="181"/>
      <c r="AQ437" s="181"/>
      <c r="AR437" s="181"/>
      <c r="AS437" s="181"/>
      <c r="AT437" s="181"/>
      <c r="AU437" s="181"/>
      <c r="AV437" s="181"/>
      <c r="AW437" s="182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299"/>
      <c r="W438" s="300"/>
      <c r="X438" s="299"/>
      <c r="Y438" s="300"/>
      <c r="Z438" s="300"/>
      <c r="AA438" s="301"/>
      <c r="AB438" s="299"/>
      <c r="AC438" s="302"/>
      <c r="AD438" s="303"/>
      <c r="AE438" s="297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81"/>
      <c r="AT438" s="181"/>
      <c r="AU438" s="181"/>
      <c r="AV438" s="181"/>
      <c r="AW438" s="182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299"/>
      <c r="W439" s="300"/>
      <c r="X439" s="299"/>
      <c r="Y439" s="300"/>
      <c r="Z439" s="300"/>
      <c r="AA439" s="301"/>
      <c r="AB439" s="299"/>
      <c r="AC439" s="302"/>
      <c r="AD439" s="303"/>
      <c r="AE439" s="297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81"/>
      <c r="AT439" s="181"/>
      <c r="AU439" s="181"/>
      <c r="AV439" s="181"/>
      <c r="AW439" s="182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300"/>
      <c r="X440" s="299"/>
      <c r="Y440" s="300"/>
      <c r="Z440" s="300"/>
      <c r="AA440" s="301"/>
      <c r="AB440" s="299"/>
      <c r="AC440" s="302"/>
      <c r="AD440" s="303"/>
      <c r="AE440" s="297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81"/>
      <c r="AT440" s="181"/>
      <c r="AU440" s="181"/>
      <c r="AV440" s="181"/>
      <c r="AW440" s="182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300"/>
      <c r="X441" s="299"/>
      <c r="Y441" s="300"/>
      <c r="Z441" s="300"/>
      <c r="AA441" s="301"/>
      <c r="AB441" s="299"/>
      <c r="AC441" s="302"/>
      <c r="AD441" s="303"/>
      <c r="AE441" s="297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81"/>
      <c r="AT441" s="181"/>
      <c r="AU441" s="181"/>
      <c r="AV441" s="181"/>
      <c r="AW441" s="182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300"/>
      <c r="X442" s="299"/>
      <c r="Y442" s="300"/>
      <c r="Z442" s="300"/>
      <c r="AA442" s="301"/>
      <c r="AB442" s="299"/>
      <c r="AC442" s="302"/>
      <c r="AD442" s="303"/>
      <c r="AE442" s="297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81"/>
      <c r="AT442" s="181"/>
      <c r="AU442" s="181"/>
      <c r="AV442" s="181"/>
      <c r="AW442" s="182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300"/>
      <c r="X443" s="299"/>
      <c r="Y443" s="300"/>
      <c r="Z443" s="300"/>
      <c r="AA443" s="301"/>
      <c r="AB443" s="299"/>
      <c r="AC443" s="302"/>
      <c r="AD443" s="303"/>
      <c r="AE443" s="297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181"/>
      <c r="AT443" s="181"/>
      <c r="AU443" s="181"/>
      <c r="AV443" s="181"/>
      <c r="AW443" s="182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300"/>
      <c r="X444" s="299"/>
      <c r="Y444" s="300"/>
      <c r="Z444" s="300"/>
      <c r="AA444" s="301"/>
      <c r="AB444" s="299"/>
      <c r="AC444" s="302"/>
      <c r="AD444" s="303"/>
      <c r="AE444" s="297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181"/>
      <c r="AT444" s="181"/>
      <c r="AU444" s="181"/>
      <c r="AV444" s="181"/>
      <c r="AW444" s="182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299"/>
      <c r="W445" s="300"/>
      <c r="X445" s="299"/>
      <c r="Y445" s="300"/>
      <c r="Z445" s="300"/>
      <c r="AA445" s="301"/>
      <c r="AB445" s="299"/>
      <c r="AC445" s="302"/>
      <c r="AD445" s="303"/>
      <c r="AE445" s="297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181"/>
      <c r="AT445" s="181"/>
      <c r="AU445" s="181"/>
      <c r="AV445" s="181"/>
      <c r="AW445" s="182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299"/>
      <c r="W446" s="300"/>
      <c r="X446" s="299"/>
      <c r="Y446" s="300"/>
      <c r="Z446" s="300"/>
      <c r="AA446" s="301"/>
      <c r="AB446" s="299"/>
      <c r="AC446" s="302"/>
      <c r="AD446" s="303"/>
      <c r="AE446" s="297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181"/>
      <c r="AT446" s="181"/>
      <c r="AU446" s="181"/>
      <c r="AV446" s="181"/>
      <c r="AW446" s="182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299"/>
      <c r="W447" s="300"/>
      <c r="X447" s="299"/>
      <c r="Y447" s="300"/>
      <c r="Z447" s="300"/>
      <c r="AA447" s="301"/>
      <c r="AB447" s="299"/>
      <c r="AC447" s="302"/>
      <c r="AD447" s="303"/>
      <c r="AE447" s="297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1"/>
      <c r="AT447" s="181"/>
      <c r="AU447" s="181"/>
      <c r="AV447" s="181"/>
      <c r="AW447" s="182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299"/>
      <c r="W448" s="300"/>
      <c r="X448" s="299"/>
      <c r="Y448" s="300"/>
      <c r="Z448" s="300"/>
      <c r="AA448" s="301"/>
      <c r="AB448" s="299"/>
      <c r="AC448" s="302"/>
      <c r="AD448" s="303"/>
      <c r="AE448" s="297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1"/>
      <c r="AT448" s="181"/>
      <c r="AU448" s="181"/>
      <c r="AV448" s="181"/>
      <c r="AW448" s="182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299"/>
      <c r="W449" s="300"/>
      <c r="X449" s="299"/>
      <c r="Y449" s="300"/>
      <c r="Z449" s="300"/>
      <c r="AA449" s="301"/>
      <c r="AB449" s="299"/>
      <c r="AC449" s="302"/>
      <c r="AD449" s="303"/>
      <c r="AE449" s="297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181"/>
      <c r="AT449" s="181"/>
      <c r="AU449" s="181"/>
      <c r="AV449" s="181"/>
      <c r="AW449" s="182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299"/>
      <c r="W450" s="300"/>
      <c r="X450" s="299"/>
      <c r="Y450" s="300"/>
      <c r="Z450" s="300"/>
      <c r="AA450" s="301"/>
      <c r="AB450" s="299"/>
      <c r="AC450" s="302"/>
      <c r="AD450" s="303"/>
      <c r="AE450" s="297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1"/>
      <c r="AT450" s="181"/>
      <c r="AU450" s="181"/>
      <c r="AV450" s="181"/>
      <c r="AW450" s="182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299"/>
      <c r="W451" s="300"/>
      <c r="X451" s="299"/>
      <c r="Y451" s="300"/>
      <c r="Z451" s="300"/>
      <c r="AA451" s="301"/>
      <c r="AB451" s="299"/>
      <c r="AC451" s="302"/>
      <c r="AD451" s="303"/>
      <c r="AE451" s="297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1"/>
      <c r="AT451" s="181"/>
      <c r="AU451" s="181"/>
      <c r="AV451" s="181"/>
      <c r="AW451" s="182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299"/>
      <c r="W452" s="300"/>
      <c r="X452" s="299"/>
      <c r="Y452" s="300"/>
      <c r="Z452" s="300"/>
      <c r="AA452" s="301"/>
      <c r="AB452" s="299"/>
      <c r="AC452" s="302"/>
      <c r="AD452" s="303"/>
      <c r="AE452" s="297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1"/>
      <c r="AT452" s="181"/>
      <c r="AU452" s="181"/>
      <c r="AV452" s="181"/>
      <c r="AW452" s="182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299"/>
      <c r="W453" s="300"/>
      <c r="X453" s="299"/>
      <c r="Y453" s="300"/>
      <c r="Z453" s="300"/>
      <c r="AA453" s="301"/>
      <c r="AB453" s="299"/>
      <c r="AC453" s="302"/>
      <c r="AD453" s="303"/>
      <c r="AE453" s="297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2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300"/>
      <c r="X454" s="299"/>
      <c r="Y454" s="300"/>
      <c r="Z454" s="300"/>
      <c r="AA454" s="301"/>
      <c r="AB454" s="299"/>
      <c r="AC454" s="302"/>
      <c r="AD454" s="303"/>
      <c r="AE454" s="297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2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300"/>
      <c r="X455" s="299"/>
      <c r="Y455" s="300"/>
      <c r="Z455" s="300"/>
      <c r="AA455" s="301"/>
      <c r="AB455" s="299"/>
      <c r="AC455" s="302"/>
      <c r="AD455" s="303"/>
      <c r="AE455" s="297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181"/>
      <c r="AT455" s="181"/>
      <c r="AU455" s="181"/>
      <c r="AV455" s="181"/>
      <c r="AW455" s="182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300"/>
      <c r="X456" s="299"/>
      <c r="Y456" s="300"/>
      <c r="Z456" s="300"/>
      <c r="AA456" s="301"/>
      <c r="AB456" s="299"/>
      <c r="AC456" s="302"/>
      <c r="AD456" s="303"/>
      <c r="AE456" s="297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181"/>
      <c r="AT456" s="181"/>
      <c r="AU456" s="181"/>
      <c r="AV456" s="181"/>
      <c r="AW456" s="182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300"/>
      <c r="X457" s="299"/>
      <c r="Y457" s="300"/>
      <c r="Z457" s="300"/>
      <c r="AA457" s="301"/>
      <c r="AB457" s="299"/>
      <c r="AC457" s="302"/>
      <c r="AD457" s="303"/>
      <c r="AE457" s="297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181"/>
      <c r="AT457" s="181"/>
      <c r="AU457" s="181"/>
      <c r="AV457" s="181"/>
      <c r="AW457" s="182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300"/>
      <c r="X458" s="299"/>
      <c r="Y458" s="300"/>
      <c r="Z458" s="300"/>
      <c r="AA458" s="301"/>
      <c r="AB458" s="299"/>
      <c r="AC458" s="302"/>
      <c r="AD458" s="303"/>
      <c r="AE458" s="297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181"/>
      <c r="AT458" s="181"/>
      <c r="AU458" s="181"/>
      <c r="AV458" s="181"/>
      <c r="AW458" s="182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299"/>
      <c r="W459" s="300"/>
      <c r="X459" s="299"/>
      <c r="Y459" s="300"/>
      <c r="Z459" s="300"/>
      <c r="AA459" s="301"/>
      <c r="AB459" s="299"/>
      <c r="AC459" s="302"/>
      <c r="AD459" s="303"/>
      <c r="AE459" s="297"/>
      <c r="AF459" s="181"/>
      <c r="AG459" s="181"/>
      <c r="AH459" s="181"/>
      <c r="AI459" s="181"/>
      <c r="AJ459" s="181"/>
      <c r="AK459" s="181"/>
      <c r="AL459" s="181"/>
      <c r="AM459" s="181"/>
      <c r="AN459" s="181"/>
      <c r="AO459" s="181"/>
      <c r="AP459" s="181"/>
      <c r="AQ459" s="181"/>
      <c r="AR459" s="181"/>
      <c r="AS459" s="181"/>
      <c r="AT459" s="181"/>
      <c r="AU459" s="181"/>
      <c r="AV459" s="181"/>
      <c r="AW459" s="182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300"/>
      <c r="X460" s="299"/>
      <c r="Y460" s="300"/>
      <c r="Z460" s="300"/>
      <c r="AA460" s="301"/>
      <c r="AB460" s="299"/>
      <c r="AC460" s="302"/>
      <c r="AD460" s="303"/>
      <c r="AE460" s="297"/>
      <c r="AF460" s="181"/>
      <c r="AG460" s="181"/>
      <c r="AH460" s="181"/>
      <c r="AI460" s="181"/>
      <c r="AJ460" s="181"/>
      <c r="AK460" s="181"/>
      <c r="AL460" s="181"/>
      <c r="AM460" s="181"/>
      <c r="AN460" s="181"/>
      <c r="AO460" s="181"/>
      <c r="AP460" s="181"/>
      <c r="AQ460" s="181"/>
      <c r="AR460" s="181"/>
      <c r="AS460" s="181"/>
      <c r="AT460" s="181"/>
      <c r="AU460" s="181"/>
      <c r="AV460" s="181"/>
      <c r="AW460" s="182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299"/>
      <c r="W461" s="300"/>
      <c r="X461" s="299"/>
      <c r="Y461" s="300"/>
      <c r="Z461" s="300"/>
      <c r="AA461" s="301"/>
      <c r="AB461" s="299"/>
      <c r="AC461" s="302"/>
      <c r="AD461" s="303"/>
      <c r="AE461" s="297"/>
      <c r="AF461" s="181"/>
      <c r="AG461" s="181"/>
      <c r="AH461" s="181"/>
      <c r="AI461" s="181"/>
      <c r="AJ461" s="181"/>
      <c r="AK461" s="181"/>
      <c r="AL461" s="181"/>
      <c r="AM461" s="181"/>
      <c r="AN461" s="181"/>
      <c r="AO461" s="181"/>
      <c r="AP461" s="181"/>
      <c r="AQ461" s="181"/>
      <c r="AR461" s="181"/>
      <c r="AS461" s="181"/>
      <c r="AT461" s="181"/>
      <c r="AU461" s="181"/>
      <c r="AV461" s="181"/>
      <c r="AW461" s="182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299"/>
      <c r="W462" s="300"/>
      <c r="X462" s="299"/>
      <c r="Y462" s="300"/>
      <c r="Z462" s="300"/>
      <c r="AA462" s="301"/>
      <c r="AB462" s="299"/>
      <c r="AC462" s="302"/>
      <c r="AD462" s="303"/>
      <c r="AE462" s="297"/>
      <c r="AF462" s="181"/>
      <c r="AG462" s="181"/>
      <c r="AH462" s="181"/>
      <c r="AI462" s="181"/>
      <c r="AJ462" s="181"/>
      <c r="AK462" s="181"/>
      <c r="AL462" s="181"/>
      <c r="AM462" s="181"/>
      <c r="AN462" s="181"/>
      <c r="AO462" s="181"/>
      <c r="AP462" s="181"/>
      <c r="AQ462" s="181"/>
      <c r="AR462" s="181"/>
      <c r="AS462" s="181"/>
      <c r="AT462" s="181"/>
      <c r="AU462" s="181"/>
      <c r="AV462" s="181"/>
      <c r="AW462" s="182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299"/>
      <c r="W463" s="300"/>
      <c r="X463" s="299"/>
      <c r="Y463" s="300"/>
      <c r="Z463" s="300"/>
      <c r="AA463" s="301"/>
      <c r="AB463" s="299"/>
      <c r="AC463" s="302"/>
      <c r="AD463" s="303"/>
      <c r="AE463" s="297"/>
      <c r="AF463" s="181"/>
      <c r="AG463" s="181"/>
      <c r="AH463" s="181"/>
      <c r="AI463" s="181"/>
      <c r="AJ463" s="181"/>
      <c r="AK463" s="181"/>
      <c r="AL463" s="181"/>
      <c r="AM463" s="181"/>
      <c r="AN463" s="181"/>
      <c r="AO463" s="181"/>
      <c r="AP463" s="181"/>
      <c r="AQ463" s="181"/>
      <c r="AR463" s="181"/>
      <c r="AS463" s="181"/>
      <c r="AT463" s="181"/>
      <c r="AU463" s="181"/>
      <c r="AV463" s="181"/>
      <c r="AW463" s="182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299"/>
      <c r="W464" s="300"/>
      <c r="X464" s="299"/>
      <c r="Y464" s="300"/>
      <c r="Z464" s="300"/>
      <c r="AA464" s="301"/>
      <c r="AB464" s="299"/>
      <c r="AC464" s="302"/>
      <c r="AD464" s="303"/>
      <c r="AE464" s="297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181"/>
      <c r="AT464" s="181"/>
      <c r="AU464" s="181"/>
      <c r="AV464" s="181"/>
      <c r="AW464" s="182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300"/>
      <c r="X465" s="299"/>
      <c r="Y465" s="300"/>
      <c r="Z465" s="300"/>
      <c r="AA465" s="301"/>
      <c r="AB465" s="299"/>
      <c r="AC465" s="302"/>
      <c r="AD465" s="303"/>
      <c r="AE465" s="297"/>
      <c r="AF465" s="181"/>
      <c r="AG465" s="181"/>
      <c r="AH465" s="181"/>
      <c r="AI465" s="181"/>
      <c r="AJ465" s="181"/>
      <c r="AK465" s="181"/>
      <c r="AL465" s="181"/>
      <c r="AM465" s="181"/>
      <c r="AN465" s="181"/>
      <c r="AO465" s="181"/>
      <c r="AP465" s="181"/>
      <c r="AQ465" s="181"/>
      <c r="AR465" s="181"/>
      <c r="AS465" s="181"/>
      <c r="AT465" s="181"/>
      <c r="AU465" s="181"/>
      <c r="AV465" s="181"/>
      <c r="AW465" s="182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299"/>
      <c r="W466" s="300"/>
      <c r="X466" s="299"/>
      <c r="Y466" s="300"/>
      <c r="Z466" s="300"/>
      <c r="AA466" s="301"/>
      <c r="AB466" s="299"/>
      <c r="AC466" s="302"/>
      <c r="AD466" s="303"/>
      <c r="AE466" s="297"/>
      <c r="AF466" s="181"/>
      <c r="AG466" s="181"/>
      <c r="AH466" s="181"/>
      <c r="AI466" s="181"/>
      <c r="AJ466" s="181"/>
      <c r="AK466" s="181"/>
      <c r="AL466" s="181"/>
      <c r="AM466" s="181"/>
      <c r="AN466" s="181"/>
      <c r="AO466" s="181"/>
      <c r="AP466" s="181"/>
      <c r="AQ466" s="181"/>
      <c r="AR466" s="181"/>
      <c r="AS466" s="181"/>
      <c r="AT466" s="181"/>
      <c r="AU466" s="181"/>
      <c r="AV466" s="181"/>
      <c r="AW466" s="182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299"/>
      <c r="W467" s="300"/>
      <c r="X467" s="299"/>
      <c r="Y467" s="300"/>
      <c r="Z467" s="300"/>
      <c r="AA467" s="301"/>
      <c r="AB467" s="299"/>
      <c r="AC467" s="302"/>
      <c r="AD467" s="303"/>
      <c r="AE467" s="297"/>
      <c r="AF467" s="181"/>
      <c r="AG467" s="181"/>
      <c r="AH467" s="181"/>
      <c r="AI467" s="181"/>
      <c r="AJ467" s="181"/>
      <c r="AK467" s="181"/>
      <c r="AL467" s="181"/>
      <c r="AM467" s="181"/>
      <c r="AN467" s="181"/>
      <c r="AO467" s="181"/>
      <c r="AP467" s="181"/>
      <c r="AQ467" s="181"/>
      <c r="AR467" s="181"/>
      <c r="AS467" s="181"/>
      <c r="AT467" s="181"/>
      <c r="AU467" s="181"/>
      <c r="AV467" s="181"/>
      <c r="AW467" s="182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299"/>
      <c r="W468" s="300"/>
      <c r="X468" s="299"/>
      <c r="Y468" s="300"/>
      <c r="Z468" s="300"/>
      <c r="AA468" s="301"/>
      <c r="AB468" s="299"/>
      <c r="AC468" s="302"/>
      <c r="AD468" s="303"/>
      <c r="AE468" s="297"/>
      <c r="AF468" s="181"/>
      <c r="AG468" s="181"/>
      <c r="AH468" s="181"/>
      <c r="AI468" s="181"/>
      <c r="AJ468" s="181"/>
      <c r="AK468" s="181"/>
      <c r="AL468" s="181"/>
      <c r="AM468" s="181"/>
      <c r="AN468" s="181"/>
      <c r="AO468" s="181"/>
      <c r="AP468" s="181"/>
      <c r="AQ468" s="181"/>
      <c r="AR468" s="181"/>
      <c r="AS468" s="181"/>
      <c r="AT468" s="181"/>
      <c r="AU468" s="181"/>
      <c r="AV468" s="181"/>
      <c r="AW468" s="182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299"/>
      <c r="W469" s="300"/>
      <c r="X469" s="299"/>
      <c r="Y469" s="300"/>
      <c r="Z469" s="300"/>
      <c r="AA469" s="301"/>
      <c r="AB469" s="299"/>
      <c r="AC469" s="302"/>
      <c r="AD469" s="303"/>
      <c r="AE469" s="297"/>
      <c r="AF469" s="181"/>
      <c r="AG469" s="181"/>
      <c r="AH469" s="181"/>
      <c r="AI469" s="181"/>
      <c r="AJ469" s="181"/>
      <c r="AK469" s="181"/>
      <c r="AL469" s="181"/>
      <c r="AM469" s="181"/>
      <c r="AN469" s="181"/>
      <c r="AO469" s="181"/>
      <c r="AP469" s="181"/>
      <c r="AQ469" s="181"/>
      <c r="AR469" s="181"/>
      <c r="AS469" s="181"/>
      <c r="AT469" s="181"/>
      <c r="AU469" s="181"/>
      <c r="AV469" s="181"/>
      <c r="AW469" s="182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299"/>
      <c r="W470" s="300"/>
      <c r="X470" s="299"/>
      <c r="Y470" s="300"/>
      <c r="Z470" s="300"/>
      <c r="AA470" s="301"/>
      <c r="AB470" s="299"/>
      <c r="AC470" s="302"/>
      <c r="AD470" s="303"/>
      <c r="AE470" s="297"/>
      <c r="AF470" s="181"/>
      <c r="AG470" s="181"/>
      <c r="AH470" s="181"/>
      <c r="AI470" s="181"/>
      <c r="AJ470" s="181"/>
      <c r="AK470" s="181"/>
      <c r="AL470" s="181"/>
      <c r="AM470" s="181"/>
      <c r="AN470" s="181"/>
      <c r="AO470" s="181"/>
      <c r="AP470" s="181"/>
      <c r="AQ470" s="181"/>
      <c r="AR470" s="181"/>
      <c r="AS470" s="181"/>
      <c r="AT470" s="181"/>
      <c r="AU470" s="181"/>
      <c r="AV470" s="181"/>
      <c r="AW470" s="182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299"/>
      <c r="W471" s="300"/>
      <c r="X471" s="299"/>
      <c r="Y471" s="300"/>
      <c r="Z471" s="300"/>
      <c r="AA471" s="301"/>
      <c r="AB471" s="299"/>
      <c r="AC471" s="302"/>
      <c r="AD471" s="303"/>
      <c r="AE471" s="297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1"/>
      <c r="AT471" s="181"/>
      <c r="AU471" s="181"/>
      <c r="AV471" s="181"/>
      <c r="AW471" s="182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299"/>
      <c r="W472" s="300"/>
      <c r="X472" s="299"/>
      <c r="Y472" s="300"/>
      <c r="Z472" s="300"/>
      <c r="AA472" s="301"/>
      <c r="AB472" s="299"/>
      <c r="AC472" s="302"/>
      <c r="AD472" s="303"/>
      <c r="AE472" s="297"/>
      <c r="AF472" s="181"/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299"/>
      <c r="W473" s="300"/>
      <c r="X473" s="299"/>
      <c r="Y473" s="300"/>
      <c r="Z473" s="300"/>
      <c r="AA473" s="301"/>
      <c r="AB473" s="299"/>
      <c r="AC473" s="302"/>
      <c r="AD473" s="303"/>
      <c r="AE473" s="297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181"/>
      <c r="AT473" s="181"/>
      <c r="AU473" s="181"/>
      <c r="AV473" s="181"/>
      <c r="AW473" s="182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299"/>
      <c r="W474" s="300"/>
      <c r="X474" s="299"/>
      <c r="Y474" s="300"/>
      <c r="Z474" s="300"/>
      <c r="AA474" s="301"/>
      <c r="AB474" s="299"/>
      <c r="AC474" s="302"/>
      <c r="AD474" s="303"/>
      <c r="AE474" s="297"/>
      <c r="AF474" s="181"/>
      <c r="AG474" s="181"/>
      <c r="AH474" s="181"/>
      <c r="AI474" s="181"/>
      <c r="AJ474" s="181"/>
      <c r="AK474" s="181"/>
      <c r="AL474" s="181"/>
      <c r="AM474" s="181"/>
      <c r="AN474" s="181"/>
      <c r="AO474" s="181"/>
      <c r="AP474" s="181"/>
      <c r="AQ474" s="181"/>
      <c r="AR474" s="181"/>
      <c r="AS474" s="181"/>
      <c r="AT474" s="181"/>
      <c r="AU474" s="181"/>
      <c r="AV474" s="181"/>
      <c r="AW474" s="182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299"/>
      <c r="W475" s="300"/>
      <c r="X475" s="299"/>
      <c r="Y475" s="300"/>
      <c r="Z475" s="300"/>
      <c r="AA475" s="301"/>
      <c r="AB475" s="299"/>
      <c r="AC475" s="302"/>
      <c r="AD475" s="303"/>
      <c r="AE475" s="297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181"/>
      <c r="AT475" s="181"/>
      <c r="AU475" s="181"/>
      <c r="AV475" s="181"/>
      <c r="AW475" s="182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299"/>
      <c r="W476" s="300"/>
      <c r="X476" s="299"/>
      <c r="Y476" s="300"/>
      <c r="Z476" s="300"/>
      <c r="AA476" s="301"/>
      <c r="AB476" s="299"/>
      <c r="AC476" s="302"/>
      <c r="AD476" s="303"/>
      <c r="AE476" s="297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181"/>
      <c r="AT476" s="181"/>
      <c r="AU476" s="181"/>
      <c r="AV476" s="181"/>
      <c r="AW476" s="182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299"/>
      <c r="W477" s="300"/>
      <c r="X477" s="299"/>
      <c r="Y477" s="300"/>
      <c r="Z477" s="300"/>
      <c r="AA477" s="301"/>
      <c r="AB477" s="299"/>
      <c r="AC477" s="302"/>
      <c r="AD477" s="303"/>
      <c r="AE477" s="297"/>
      <c r="AF477" s="181"/>
      <c r="AG477" s="181"/>
      <c r="AH477" s="181"/>
      <c r="AI477" s="181"/>
      <c r="AJ477" s="181"/>
      <c r="AK477" s="181"/>
      <c r="AL477" s="181"/>
      <c r="AM477" s="181"/>
      <c r="AN477" s="181"/>
      <c r="AO477" s="181"/>
      <c r="AP477" s="181"/>
      <c r="AQ477" s="181"/>
      <c r="AR477" s="181"/>
      <c r="AS477" s="181"/>
      <c r="AT477" s="181"/>
      <c r="AU477" s="181"/>
      <c r="AV477" s="181"/>
      <c r="AW477" s="182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299"/>
      <c r="W478" s="300"/>
      <c r="X478" s="299"/>
      <c r="Y478" s="300"/>
      <c r="Z478" s="300"/>
      <c r="AA478" s="301"/>
      <c r="AB478" s="299"/>
      <c r="AC478" s="302"/>
      <c r="AD478" s="303"/>
      <c r="AE478" s="297"/>
      <c r="AF478" s="181"/>
      <c r="AG478" s="181"/>
      <c r="AH478" s="181"/>
      <c r="AI478" s="181"/>
      <c r="AJ478" s="181"/>
      <c r="AK478" s="181"/>
      <c r="AL478" s="181"/>
      <c r="AM478" s="181"/>
      <c r="AN478" s="181"/>
      <c r="AO478" s="181"/>
      <c r="AP478" s="181"/>
      <c r="AQ478" s="181"/>
      <c r="AR478" s="181"/>
      <c r="AS478" s="181"/>
      <c r="AT478" s="181"/>
      <c r="AU478" s="181"/>
      <c r="AV478" s="181"/>
      <c r="AW478" s="182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299"/>
      <c r="W479" s="300"/>
      <c r="X479" s="299"/>
      <c r="Y479" s="300"/>
      <c r="Z479" s="300"/>
      <c r="AA479" s="301"/>
      <c r="AB479" s="299"/>
      <c r="AC479" s="302"/>
      <c r="AD479" s="303"/>
      <c r="AE479" s="297"/>
      <c r="AF479" s="181"/>
      <c r="AG479" s="181"/>
      <c r="AH479" s="181"/>
      <c r="AI479" s="181"/>
      <c r="AJ479" s="181"/>
      <c r="AK479" s="181"/>
      <c r="AL479" s="181"/>
      <c r="AM479" s="181"/>
      <c r="AN479" s="181"/>
      <c r="AO479" s="181"/>
      <c r="AP479" s="181"/>
      <c r="AQ479" s="181"/>
      <c r="AR479" s="181"/>
      <c r="AS479" s="181"/>
      <c r="AT479" s="181"/>
      <c r="AU479" s="181"/>
      <c r="AV479" s="181"/>
      <c r="AW479" s="182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299"/>
      <c r="W480" s="300"/>
      <c r="X480" s="299"/>
      <c r="Y480" s="300"/>
      <c r="Z480" s="300"/>
      <c r="AA480" s="301"/>
      <c r="AB480" s="299"/>
      <c r="AC480" s="302"/>
      <c r="AD480" s="303"/>
      <c r="AE480" s="297"/>
      <c r="AF480" s="181"/>
      <c r="AG480" s="181"/>
      <c r="AH480" s="181"/>
      <c r="AI480" s="181"/>
      <c r="AJ480" s="181"/>
      <c r="AK480" s="181"/>
      <c r="AL480" s="181"/>
      <c r="AM480" s="181"/>
      <c r="AN480" s="181"/>
      <c r="AO480" s="181"/>
      <c r="AP480" s="181"/>
      <c r="AQ480" s="181"/>
      <c r="AR480" s="181"/>
      <c r="AS480" s="181"/>
      <c r="AT480" s="181"/>
      <c r="AU480" s="181"/>
      <c r="AV480" s="181"/>
      <c r="AW480" s="182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299"/>
      <c r="W481" s="300"/>
      <c r="X481" s="299"/>
      <c r="Y481" s="300"/>
      <c r="Z481" s="300"/>
      <c r="AA481" s="301"/>
      <c r="AB481" s="299"/>
      <c r="AC481" s="302"/>
      <c r="AD481" s="303"/>
      <c r="AE481" s="297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2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299"/>
      <c r="W482" s="300"/>
      <c r="X482" s="299"/>
      <c r="Y482" s="300"/>
      <c r="Z482" s="300"/>
      <c r="AA482" s="301"/>
      <c r="AB482" s="299"/>
      <c r="AC482" s="302"/>
      <c r="AD482" s="303"/>
      <c r="AE482" s="297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2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299"/>
      <c r="W483" s="300"/>
      <c r="X483" s="299"/>
      <c r="Y483" s="300"/>
      <c r="Z483" s="300"/>
      <c r="AA483" s="301"/>
      <c r="AB483" s="299"/>
      <c r="AC483" s="302"/>
      <c r="AD483" s="303"/>
      <c r="AE483" s="297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2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299"/>
      <c r="W484" s="300"/>
      <c r="X484" s="299"/>
      <c r="Y484" s="300"/>
      <c r="Z484" s="300"/>
      <c r="AA484" s="301"/>
      <c r="AB484" s="299"/>
      <c r="AC484" s="302"/>
      <c r="AD484" s="303"/>
      <c r="AE484" s="297"/>
      <c r="AF484" s="181"/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299"/>
      <c r="W485" s="300"/>
      <c r="X485" s="299"/>
      <c r="Y485" s="300"/>
      <c r="Z485" s="300"/>
      <c r="AA485" s="301"/>
      <c r="AB485" s="299"/>
      <c r="AC485" s="302"/>
      <c r="AD485" s="303"/>
      <c r="AE485" s="297"/>
      <c r="AF485" s="181"/>
      <c r="AG485" s="181"/>
      <c r="AH485" s="181"/>
      <c r="AI485" s="181"/>
      <c r="AJ485" s="181"/>
      <c r="AK485" s="181"/>
      <c r="AL485" s="181"/>
      <c r="AM485" s="181"/>
      <c r="AN485" s="181"/>
      <c r="AO485" s="181"/>
      <c r="AP485" s="181"/>
      <c r="AQ485" s="181"/>
      <c r="AR485" s="181"/>
      <c r="AS485" s="181"/>
      <c r="AT485" s="181"/>
      <c r="AU485" s="181"/>
      <c r="AV485" s="181"/>
      <c r="AW485" s="182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299"/>
      <c r="W486" s="300"/>
      <c r="X486" s="299"/>
      <c r="Y486" s="300"/>
      <c r="Z486" s="300"/>
      <c r="AA486" s="301"/>
      <c r="AB486" s="299"/>
      <c r="AC486" s="302"/>
      <c r="AD486" s="303"/>
      <c r="AE486" s="297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2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300"/>
      <c r="X487" s="299"/>
      <c r="Y487" s="300"/>
      <c r="Z487" s="300"/>
      <c r="AA487" s="301"/>
      <c r="AB487" s="299"/>
      <c r="AC487" s="302"/>
      <c r="AD487" s="303"/>
      <c r="AE487" s="297"/>
      <c r="AF487" s="181"/>
      <c r="AG487" s="181"/>
      <c r="AH487" s="181"/>
      <c r="AI487" s="181"/>
      <c r="AJ487" s="181"/>
      <c r="AK487" s="181"/>
      <c r="AL487" s="181"/>
      <c r="AM487" s="181"/>
      <c r="AN487" s="181"/>
      <c r="AO487" s="181"/>
      <c r="AP487" s="181"/>
      <c r="AQ487" s="181"/>
      <c r="AR487" s="181"/>
      <c r="AS487" s="181"/>
      <c r="AT487" s="181"/>
      <c r="AU487" s="181"/>
      <c r="AV487" s="181"/>
      <c r="AW487" s="182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299"/>
      <c r="W488" s="300"/>
      <c r="X488" s="299"/>
      <c r="Y488" s="300"/>
      <c r="Z488" s="300"/>
      <c r="AA488" s="301"/>
      <c r="AB488" s="299"/>
      <c r="AC488" s="302"/>
      <c r="AD488" s="303"/>
      <c r="AE488" s="297"/>
      <c r="AF488" s="181"/>
      <c r="AG488" s="181"/>
      <c r="AH488" s="181"/>
      <c r="AI488" s="181"/>
      <c r="AJ488" s="181"/>
      <c r="AK488" s="181"/>
      <c r="AL488" s="181"/>
      <c r="AM488" s="181"/>
      <c r="AN488" s="181"/>
      <c r="AO488" s="181"/>
      <c r="AP488" s="181"/>
      <c r="AQ488" s="181"/>
      <c r="AR488" s="181"/>
      <c r="AS488" s="181"/>
      <c r="AT488" s="181"/>
      <c r="AU488" s="181"/>
      <c r="AV488" s="181"/>
      <c r="AW488" s="182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299"/>
      <c r="W489" s="300"/>
      <c r="X489" s="299"/>
      <c r="Y489" s="300"/>
      <c r="Z489" s="300"/>
      <c r="AA489" s="301"/>
      <c r="AB489" s="299"/>
      <c r="AC489" s="302"/>
      <c r="AD489" s="303"/>
      <c r="AE489" s="297"/>
      <c r="AF489" s="181"/>
      <c r="AG489" s="181"/>
      <c r="AH489" s="181"/>
      <c r="AI489" s="181"/>
      <c r="AJ489" s="181"/>
      <c r="AK489" s="181"/>
      <c r="AL489" s="181"/>
      <c r="AM489" s="181"/>
      <c r="AN489" s="181"/>
      <c r="AO489" s="181"/>
      <c r="AP489" s="181"/>
      <c r="AQ489" s="181"/>
      <c r="AR489" s="181"/>
      <c r="AS489" s="181"/>
      <c r="AT489" s="181"/>
      <c r="AU489" s="181"/>
      <c r="AV489" s="181"/>
      <c r="AW489" s="182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299"/>
      <c r="W490" s="300"/>
      <c r="X490" s="299"/>
      <c r="Y490" s="300"/>
      <c r="Z490" s="300"/>
      <c r="AA490" s="301"/>
      <c r="AB490" s="299"/>
      <c r="AC490" s="302"/>
      <c r="AD490" s="303"/>
      <c r="AE490" s="297"/>
      <c r="AF490" s="181"/>
      <c r="AG490" s="181"/>
      <c r="AH490" s="181"/>
      <c r="AI490" s="181"/>
      <c r="AJ490" s="181"/>
      <c r="AK490" s="181"/>
      <c r="AL490" s="181"/>
      <c r="AM490" s="181"/>
      <c r="AN490" s="181"/>
      <c r="AO490" s="181"/>
      <c r="AP490" s="181"/>
      <c r="AQ490" s="181"/>
      <c r="AR490" s="181"/>
      <c r="AS490" s="181"/>
      <c r="AT490" s="181"/>
      <c r="AU490" s="181"/>
      <c r="AV490" s="181"/>
      <c r="AW490" s="182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299"/>
      <c r="W491" s="300"/>
      <c r="X491" s="299"/>
      <c r="Y491" s="300"/>
      <c r="Z491" s="300"/>
      <c r="AA491" s="301"/>
      <c r="AB491" s="299"/>
      <c r="AC491" s="302"/>
      <c r="AD491" s="303"/>
      <c r="AE491" s="297"/>
      <c r="AF491" s="181"/>
      <c r="AG491" s="181"/>
      <c r="AH491" s="181"/>
      <c r="AI491" s="181"/>
      <c r="AJ491" s="181"/>
      <c r="AK491" s="181"/>
      <c r="AL491" s="181"/>
      <c r="AM491" s="181"/>
      <c r="AN491" s="181"/>
      <c r="AO491" s="181"/>
      <c r="AP491" s="181"/>
      <c r="AQ491" s="181"/>
      <c r="AR491" s="181"/>
      <c r="AS491" s="181"/>
      <c r="AT491" s="181"/>
      <c r="AU491" s="181"/>
      <c r="AV491" s="181"/>
      <c r="AW491" s="182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299"/>
      <c r="W492" s="300"/>
      <c r="X492" s="299"/>
      <c r="Y492" s="300"/>
      <c r="Z492" s="300"/>
      <c r="AA492" s="301"/>
      <c r="AB492" s="299"/>
      <c r="AC492" s="302"/>
      <c r="AD492" s="303"/>
      <c r="AE492" s="297"/>
      <c r="AF492" s="181"/>
      <c r="AG492" s="181"/>
      <c r="AH492" s="181"/>
      <c r="AI492" s="181"/>
      <c r="AJ492" s="181"/>
      <c r="AK492" s="181"/>
      <c r="AL492" s="181"/>
      <c r="AM492" s="181"/>
      <c r="AN492" s="181"/>
      <c r="AO492" s="181"/>
      <c r="AP492" s="181"/>
      <c r="AQ492" s="181"/>
      <c r="AR492" s="181"/>
      <c r="AS492" s="181"/>
      <c r="AT492" s="181"/>
      <c r="AU492" s="181"/>
      <c r="AV492" s="181"/>
      <c r="AW492" s="182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299"/>
      <c r="W493" s="300"/>
      <c r="X493" s="299"/>
      <c r="Y493" s="300"/>
      <c r="Z493" s="300"/>
      <c r="AA493" s="301"/>
      <c r="AB493" s="299"/>
      <c r="AC493" s="302"/>
      <c r="AD493" s="303"/>
      <c r="AE493" s="297"/>
      <c r="AF493" s="181"/>
      <c r="AG493" s="181"/>
      <c r="AH493" s="181"/>
      <c r="AI493" s="181"/>
      <c r="AJ493" s="181"/>
      <c r="AK493" s="181"/>
      <c r="AL493" s="181"/>
      <c r="AM493" s="181"/>
      <c r="AN493" s="181"/>
      <c r="AO493" s="181"/>
      <c r="AP493" s="181"/>
      <c r="AQ493" s="181"/>
      <c r="AR493" s="181"/>
      <c r="AS493" s="181"/>
      <c r="AT493" s="181"/>
      <c r="AU493" s="181"/>
      <c r="AV493" s="181"/>
      <c r="AW493" s="182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299"/>
      <c r="W494" s="300"/>
      <c r="X494" s="299"/>
      <c r="Y494" s="300"/>
      <c r="Z494" s="300"/>
      <c r="AA494" s="301"/>
      <c r="AB494" s="299"/>
      <c r="AC494" s="302"/>
      <c r="AD494" s="303"/>
      <c r="AE494" s="297"/>
      <c r="AF494" s="181"/>
      <c r="AG494" s="181"/>
      <c r="AH494" s="181"/>
      <c r="AI494" s="181"/>
      <c r="AJ494" s="181"/>
      <c r="AK494" s="181"/>
      <c r="AL494" s="181"/>
      <c r="AM494" s="181"/>
      <c r="AN494" s="181"/>
      <c r="AO494" s="181"/>
      <c r="AP494" s="181"/>
      <c r="AQ494" s="181"/>
      <c r="AR494" s="181"/>
      <c r="AS494" s="181"/>
      <c r="AT494" s="181"/>
      <c r="AU494" s="181"/>
      <c r="AV494" s="181"/>
      <c r="AW494" s="182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299"/>
      <c r="W495" s="300"/>
      <c r="X495" s="299"/>
      <c r="Y495" s="300"/>
      <c r="Z495" s="300"/>
      <c r="AA495" s="301"/>
      <c r="AB495" s="299"/>
      <c r="AC495" s="302"/>
      <c r="AD495" s="303"/>
      <c r="AE495" s="297"/>
      <c r="AF495" s="181"/>
      <c r="AG495" s="181"/>
      <c r="AH495" s="181"/>
      <c r="AI495" s="181"/>
      <c r="AJ495" s="181"/>
      <c r="AK495" s="181"/>
      <c r="AL495" s="181"/>
      <c r="AM495" s="181"/>
      <c r="AN495" s="181"/>
      <c r="AO495" s="181"/>
      <c r="AP495" s="181"/>
      <c r="AQ495" s="181"/>
      <c r="AR495" s="181"/>
      <c r="AS495" s="181"/>
      <c r="AT495" s="181"/>
      <c r="AU495" s="181"/>
      <c r="AV495" s="181"/>
      <c r="AW495" s="182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299"/>
      <c r="W496" s="300"/>
      <c r="X496" s="299"/>
      <c r="Y496" s="300"/>
      <c r="Z496" s="300"/>
      <c r="AA496" s="301"/>
      <c r="AB496" s="299"/>
      <c r="AC496" s="302"/>
      <c r="AD496" s="303"/>
      <c r="AE496" s="297"/>
      <c r="AF496" s="181"/>
      <c r="AG496" s="181"/>
      <c r="AH496" s="181"/>
      <c r="AI496" s="181"/>
      <c r="AJ496" s="181"/>
      <c r="AK496" s="181"/>
      <c r="AL496" s="181"/>
      <c r="AM496" s="181"/>
      <c r="AN496" s="181"/>
      <c r="AO496" s="181"/>
      <c r="AP496" s="181"/>
      <c r="AQ496" s="181"/>
      <c r="AR496" s="181"/>
      <c r="AS496" s="181"/>
      <c r="AT496" s="181"/>
      <c r="AU496" s="181"/>
      <c r="AV496" s="181"/>
      <c r="AW496" s="182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299"/>
      <c r="W497" s="300"/>
      <c r="X497" s="299"/>
      <c r="Y497" s="300"/>
      <c r="Z497" s="300"/>
      <c r="AA497" s="301"/>
      <c r="AB497" s="299"/>
      <c r="AC497" s="302"/>
      <c r="AD497" s="303"/>
      <c r="AE497" s="297"/>
      <c r="AF497" s="181"/>
      <c r="AG497" s="181"/>
      <c r="AH497" s="181"/>
      <c r="AI497" s="181"/>
      <c r="AJ497" s="181"/>
      <c r="AK497" s="181"/>
      <c r="AL497" s="181"/>
      <c r="AM497" s="181"/>
      <c r="AN497" s="181"/>
      <c r="AO497" s="181"/>
      <c r="AP497" s="181"/>
      <c r="AQ497" s="181"/>
      <c r="AR497" s="181"/>
      <c r="AS497" s="181"/>
      <c r="AT497" s="181"/>
      <c r="AU497" s="181"/>
      <c r="AV497" s="181"/>
      <c r="AW497" s="182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299"/>
      <c r="W498" s="300"/>
      <c r="X498" s="299"/>
      <c r="Y498" s="300"/>
      <c r="Z498" s="300"/>
      <c r="AA498" s="301"/>
      <c r="AB498" s="299"/>
      <c r="AC498" s="302"/>
      <c r="AD498" s="303"/>
      <c r="AE498" s="297"/>
      <c r="AF498" s="181"/>
      <c r="AG498" s="181"/>
      <c r="AH498" s="181"/>
      <c r="AI498" s="181"/>
      <c r="AJ498" s="181"/>
      <c r="AK498" s="181"/>
      <c r="AL498" s="181"/>
      <c r="AM498" s="181"/>
      <c r="AN498" s="181"/>
      <c r="AO498" s="181"/>
      <c r="AP498" s="181"/>
      <c r="AQ498" s="181"/>
      <c r="AR498" s="181"/>
      <c r="AS498" s="181"/>
      <c r="AT498" s="181"/>
      <c r="AU498" s="181"/>
      <c r="AV498" s="181"/>
      <c r="AW498" s="182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299"/>
      <c r="W499" s="300"/>
      <c r="X499" s="299"/>
      <c r="Y499" s="300"/>
      <c r="Z499" s="300"/>
      <c r="AA499" s="301"/>
      <c r="AB499" s="299"/>
      <c r="AC499" s="302"/>
      <c r="AD499" s="303"/>
      <c r="AE499" s="297"/>
      <c r="AF499" s="181"/>
      <c r="AG499" s="181"/>
      <c r="AH499" s="181"/>
      <c r="AI499" s="181"/>
      <c r="AJ499" s="181"/>
      <c r="AK499" s="181"/>
      <c r="AL499" s="181"/>
      <c r="AM499" s="181"/>
      <c r="AN499" s="181"/>
      <c r="AO499" s="181"/>
      <c r="AP499" s="181"/>
      <c r="AQ499" s="181"/>
      <c r="AR499" s="181"/>
      <c r="AS499" s="181"/>
      <c r="AT499" s="181"/>
      <c r="AU499" s="181"/>
      <c r="AV499" s="181"/>
      <c r="AW499" s="182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299"/>
      <c r="W500" s="300"/>
      <c r="X500" s="299"/>
      <c r="Y500" s="300"/>
      <c r="Z500" s="300"/>
      <c r="AA500" s="301"/>
      <c r="AB500" s="299"/>
      <c r="AC500" s="302"/>
      <c r="AD500" s="303"/>
      <c r="AE500" s="297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82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299"/>
      <c r="W501" s="300"/>
      <c r="X501" s="299"/>
      <c r="Y501" s="300"/>
      <c r="Z501" s="300"/>
      <c r="AA501" s="301"/>
      <c r="AB501" s="299"/>
      <c r="AC501" s="302"/>
      <c r="AD501" s="303"/>
      <c r="AE501" s="297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2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299"/>
      <c r="W502" s="300"/>
      <c r="X502" s="299"/>
      <c r="Y502" s="300"/>
      <c r="Z502" s="300"/>
      <c r="AA502" s="301"/>
      <c r="AB502" s="299"/>
      <c r="AC502" s="302"/>
      <c r="AD502" s="303"/>
      <c r="AE502" s="297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2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299"/>
      <c r="W503" s="300"/>
      <c r="X503" s="299"/>
      <c r="Y503" s="300"/>
      <c r="Z503" s="300"/>
      <c r="AA503" s="301"/>
      <c r="AB503" s="299"/>
      <c r="AC503" s="302"/>
      <c r="AD503" s="303"/>
      <c r="AE503" s="297"/>
      <c r="AF503" s="181"/>
      <c r="AG503" s="181"/>
      <c r="AH503" s="181"/>
      <c r="AI503" s="181"/>
      <c r="AJ503" s="181"/>
      <c r="AK503" s="181"/>
      <c r="AL503" s="181"/>
      <c r="AM503" s="181"/>
      <c r="AN503" s="181"/>
      <c r="AO503" s="181"/>
      <c r="AP503" s="181"/>
      <c r="AQ503" s="181"/>
      <c r="AR503" s="181"/>
      <c r="AS503" s="181"/>
      <c r="AT503" s="181"/>
      <c r="AU503" s="181"/>
      <c r="AV503" s="181"/>
      <c r="AW503" s="182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299"/>
      <c r="W504" s="300"/>
      <c r="X504" s="299"/>
      <c r="Y504" s="300"/>
      <c r="Z504" s="300"/>
      <c r="AA504" s="301"/>
      <c r="AB504" s="299"/>
      <c r="AC504" s="302"/>
      <c r="AD504" s="303"/>
      <c r="AE504" s="297"/>
      <c r="AF504" s="181"/>
      <c r="AG504" s="181"/>
      <c r="AH504" s="181"/>
      <c r="AI504" s="181"/>
      <c r="AJ504" s="181"/>
      <c r="AK504" s="181"/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82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299"/>
      <c r="W505" s="300"/>
      <c r="X505" s="299"/>
      <c r="Y505" s="300"/>
      <c r="Z505" s="300"/>
      <c r="AA505" s="301"/>
      <c r="AB505" s="299"/>
      <c r="AC505" s="302"/>
      <c r="AD505" s="303"/>
      <c r="AE505" s="297"/>
      <c r="AF505" s="181"/>
      <c r="AG505" s="181"/>
      <c r="AH505" s="181"/>
      <c r="AI505" s="181"/>
      <c r="AJ505" s="181"/>
      <c r="AK505" s="181"/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82"/>
    </row>
    <row r="506" ht="19.5" customHeight="1">
      <c r="A506" s="298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299"/>
      <c r="W506" s="300"/>
      <c r="X506" s="299"/>
      <c r="Y506" s="300"/>
      <c r="Z506" s="300"/>
      <c r="AA506" s="301"/>
      <c r="AB506" s="299"/>
      <c r="AC506" s="302"/>
      <c r="AD506" s="303"/>
      <c r="AE506" s="297"/>
      <c r="AF506" s="181"/>
      <c r="AG506" s="181"/>
      <c r="AH506" s="181"/>
      <c r="AI506" s="181"/>
      <c r="AJ506" s="181"/>
      <c r="AK506" s="181"/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82"/>
    </row>
    <row r="507" ht="19.5" customHeight="1">
      <c r="A507" s="298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299"/>
      <c r="W507" s="300"/>
      <c r="X507" s="299"/>
      <c r="Y507" s="300"/>
      <c r="Z507" s="300"/>
      <c r="AA507" s="301"/>
      <c r="AB507" s="299"/>
      <c r="AC507" s="302"/>
      <c r="AD507" s="303"/>
      <c r="AE507" s="297"/>
      <c r="AF507" s="181"/>
      <c r="AG507" s="181"/>
      <c r="AH507" s="181"/>
      <c r="AI507" s="181"/>
      <c r="AJ507" s="181"/>
      <c r="AK507" s="181"/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82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7" width="10.57"/>
    <col customWidth="1" min="18" max="18" width="12.43"/>
    <col customWidth="1" min="19" max="19" width="9.86"/>
    <col customWidth="1" min="20" max="20" width="12.43"/>
    <col customWidth="1" min="21" max="28" width="10.57"/>
    <col customWidth="1" min="29" max="29" width="13.43"/>
    <col customWidth="1" min="30" max="30" width="11.86"/>
    <col customWidth="1" min="31" max="49" width="14.43"/>
  </cols>
  <sheetData>
    <row r="1" ht="57.0" customHeight="1">
      <c r="A1" s="364" t="s">
        <v>428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3"/>
      <c r="W1" s="365"/>
      <c r="X1" s="366"/>
      <c r="Y1" s="367"/>
      <c r="Z1" s="367"/>
      <c r="AA1" s="368"/>
      <c r="AB1" s="367"/>
      <c r="AC1" s="369"/>
      <c r="AD1" s="370"/>
      <c r="AE1" s="160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2"/>
    </row>
    <row r="2" ht="33.0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5"/>
      <c r="O2" s="168" t="s">
        <v>66</v>
      </c>
      <c r="P2" s="169"/>
      <c r="Q2" s="170"/>
      <c r="R2" s="169" t="s">
        <v>68</v>
      </c>
      <c r="S2" s="171">
        <f>'狀況8,9 資料與模擬結果'!B5</f>
        <v>100000</v>
      </c>
      <c r="T2" s="371"/>
      <c r="U2" s="181"/>
      <c r="V2" s="173"/>
      <c r="W2" s="174"/>
      <c r="X2" s="175"/>
      <c r="Y2" s="176"/>
      <c r="Z2" s="176"/>
      <c r="AA2" s="177"/>
      <c r="AB2" s="178"/>
      <c r="AC2" s="179"/>
      <c r="AD2" s="178"/>
      <c r="AE2" s="180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2"/>
    </row>
    <row r="3" ht="21.75" customHeight="1">
      <c r="A3" s="183"/>
      <c r="B3" s="184"/>
      <c r="C3" s="184"/>
      <c r="D3" s="184"/>
      <c r="E3" s="184"/>
      <c r="F3" s="184"/>
      <c r="G3" s="185"/>
      <c r="H3" s="186"/>
      <c r="I3" s="187"/>
      <c r="J3" s="187"/>
      <c r="K3" s="187"/>
      <c r="L3" s="187"/>
      <c r="M3" s="187"/>
      <c r="N3" s="188"/>
      <c r="O3" s="189">
        <f>'狀況8,9 資料與模擬結果'!B4</f>
        <v>1000000</v>
      </c>
      <c r="P3" s="372" t="s">
        <v>69</v>
      </c>
      <c r="Q3" s="191">
        <v>0.3</v>
      </c>
      <c r="R3" s="373" t="s">
        <v>70</v>
      </c>
      <c r="S3" s="383">
        <f>O3*Q4</f>
        <v>20000</v>
      </c>
      <c r="T3" s="374" t="s">
        <v>71</v>
      </c>
      <c r="U3" s="374" t="s">
        <v>72</v>
      </c>
      <c r="V3" s="195"/>
      <c r="W3" s="196"/>
      <c r="X3" s="197"/>
      <c r="Y3" s="176"/>
      <c r="Z3" s="176"/>
      <c r="AA3" s="177"/>
      <c r="AB3" s="178"/>
      <c r="AC3" s="179"/>
      <c r="AD3" s="178"/>
      <c r="AE3" s="180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2"/>
    </row>
    <row r="4" ht="29.25" customHeight="1">
      <c r="A4" s="198" t="s">
        <v>73</v>
      </c>
      <c r="B4" s="198" t="s">
        <v>74</v>
      </c>
      <c r="C4" s="198" t="s">
        <v>75</v>
      </c>
      <c r="D4" s="198" t="s">
        <v>76</v>
      </c>
      <c r="E4" s="198" t="s">
        <v>77</v>
      </c>
      <c r="F4" s="198" t="s">
        <v>78</v>
      </c>
      <c r="G4" s="198" t="s">
        <v>79</v>
      </c>
      <c r="H4" s="199" t="s">
        <v>73</v>
      </c>
      <c r="I4" s="199" t="s">
        <v>74</v>
      </c>
      <c r="J4" s="199" t="s">
        <v>75</v>
      </c>
      <c r="K4" s="199" t="s">
        <v>76</v>
      </c>
      <c r="L4" s="199" t="s">
        <v>77</v>
      </c>
      <c r="M4" s="199" t="s">
        <v>78</v>
      </c>
      <c r="N4" s="199" t="s">
        <v>79</v>
      </c>
      <c r="O4" s="375"/>
      <c r="P4" s="200" t="s">
        <v>80</v>
      </c>
      <c r="Q4" s="201">
        <f>'狀況8,9 資料與模擬結果'!B6</f>
        <v>0.02</v>
      </c>
      <c r="R4" s="376"/>
      <c r="S4" s="194" t="s">
        <v>81</v>
      </c>
      <c r="T4" s="231">
        <f>-S2</f>
        <v>-100000</v>
      </c>
      <c r="U4" s="377"/>
      <c r="V4" s="205" t="s">
        <v>82</v>
      </c>
      <c r="W4" s="206" t="s">
        <v>83</v>
      </c>
      <c r="X4" s="206" t="s">
        <v>84</v>
      </c>
      <c r="Y4" s="206" t="s">
        <v>85</v>
      </c>
      <c r="Z4" s="206" t="s">
        <v>86</v>
      </c>
      <c r="AA4" s="207" t="s">
        <v>87</v>
      </c>
      <c r="AB4" s="206" t="s">
        <v>88</v>
      </c>
      <c r="AC4" s="208" t="s">
        <v>89</v>
      </c>
      <c r="AD4" s="206" t="s">
        <v>90</v>
      </c>
      <c r="AE4" s="180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2"/>
    </row>
    <row r="5" ht="19.5" customHeight="1">
      <c r="A5" s="198"/>
      <c r="B5" s="198"/>
      <c r="C5" s="198"/>
      <c r="D5" s="198"/>
      <c r="E5" s="198"/>
      <c r="F5" s="198"/>
      <c r="G5" s="198"/>
      <c r="H5" s="199"/>
      <c r="I5" s="199"/>
      <c r="J5" s="199"/>
      <c r="K5" s="199"/>
      <c r="L5" s="199"/>
      <c r="M5" s="199"/>
      <c r="N5" s="209"/>
      <c r="O5" s="210" t="s">
        <v>91</v>
      </c>
      <c r="P5" s="211" t="s">
        <v>92</v>
      </c>
      <c r="Q5" s="211" t="s">
        <v>93</v>
      </c>
      <c r="R5" s="212" t="s">
        <v>94</v>
      </c>
      <c r="S5" s="378">
        <v>0.05</v>
      </c>
      <c r="T5" s="214"/>
      <c r="U5" s="214"/>
      <c r="V5" s="215"/>
      <c r="W5" s="176"/>
      <c r="X5" s="206"/>
      <c r="Y5" s="176"/>
      <c r="Z5" s="176"/>
      <c r="AA5" s="177"/>
      <c r="AB5" s="206"/>
      <c r="AC5" s="208"/>
      <c r="AD5" s="206"/>
      <c r="AE5" s="180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2"/>
    </row>
    <row r="6" ht="23.25" customHeight="1">
      <c r="A6" s="198"/>
      <c r="B6" s="198"/>
      <c r="C6" s="198"/>
      <c r="D6" s="198"/>
      <c r="E6" s="198"/>
      <c r="F6" s="198"/>
      <c r="G6" s="198"/>
      <c r="H6" s="199"/>
      <c r="I6" s="199"/>
      <c r="J6" s="199"/>
      <c r="K6" s="199"/>
      <c r="L6" s="199"/>
      <c r="M6" s="199"/>
      <c r="N6" s="209"/>
      <c r="O6" s="216">
        <v>1.0</v>
      </c>
      <c r="P6" s="217" t="s">
        <v>429</v>
      </c>
      <c r="Q6" s="217" t="s">
        <v>430</v>
      </c>
      <c r="R6" s="218" t="s">
        <v>97</v>
      </c>
      <c r="S6" s="194" t="s">
        <v>98</v>
      </c>
      <c r="T6" s="374" t="s">
        <v>99</v>
      </c>
      <c r="U6" s="220"/>
      <c r="V6" s="215"/>
      <c r="W6" s="176"/>
      <c r="X6" s="206"/>
      <c r="Y6" s="176"/>
      <c r="Z6" s="176"/>
      <c r="AA6" s="177"/>
      <c r="AB6" s="206"/>
      <c r="AC6" s="208"/>
      <c r="AD6" s="206"/>
      <c r="AE6" s="180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2"/>
    </row>
    <row r="7" ht="23.25" customHeight="1">
      <c r="A7" s="198"/>
      <c r="B7" s="198"/>
      <c r="C7" s="198"/>
      <c r="D7" s="198"/>
      <c r="E7" s="198"/>
      <c r="F7" s="198"/>
      <c r="G7" s="198"/>
      <c r="H7" s="199"/>
      <c r="I7" s="199"/>
      <c r="J7" s="199"/>
      <c r="K7" s="199"/>
      <c r="L7" s="199"/>
      <c r="M7" s="199"/>
      <c r="N7" s="209"/>
      <c r="O7" s="221"/>
      <c r="P7" s="379"/>
      <c r="Q7" s="379"/>
      <c r="R7" s="380"/>
      <c r="S7" s="224">
        <f>'狀況8,9 資料與模擬結果'!B7</f>
        <v>0.02</v>
      </c>
      <c r="T7" s="219"/>
      <c r="U7" s="220"/>
      <c r="V7" s="215"/>
      <c r="W7" s="176"/>
      <c r="X7" s="206"/>
      <c r="Y7" s="176"/>
      <c r="Z7" s="176"/>
      <c r="AA7" s="177"/>
      <c r="AB7" s="206"/>
      <c r="AC7" s="208"/>
      <c r="AD7" s="206"/>
      <c r="AE7" s="180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2"/>
    </row>
    <row r="8" ht="20.25" customHeight="1">
      <c r="A8" s="225"/>
      <c r="B8" s="225"/>
      <c r="C8" s="225"/>
      <c r="D8" s="225"/>
      <c r="E8" s="225"/>
      <c r="F8" s="225"/>
      <c r="G8" s="225"/>
      <c r="H8" s="226"/>
      <c r="I8" s="226"/>
      <c r="J8" s="226"/>
      <c r="K8" s="226"/>
      <c r="L8" s="226"/>
      <c r="M8" s="226"/>
      <c r="N8" s="227"/>
      <c r="O8" s="381">
        <f>O3</f>
        <v>1000000</v>
      </c>
      <c r="P8" s="229">
        <f>(O8+T20*(2*T8))*P6</f>
        <v>480000</v>
      </c>
      <c r="Q8" s="229">
        <f>(O8+T4*(2*T8))*Q6</f>
        <v>160000</v>
      </c>
      <c r="R8" s="230">
        <f>(O8+T4*(2*T8))*R6-T4*(2*T8)</f>
        <v>360000</v>
      </c>
      <c r="S8" s="382">
        <f>(O8)*S7</f>
        <v>20000</v>
      </c>
      <c r="T8" s="232">
        <v>1.0</v>
      </c>
      <c r="U8" s="213"/>
      <c r="V8" s="234"/>
      <c r="W8" s="235"/>
      <c r="X8" s="236"/>
      <c r="Y8" s="235"/>
      <c r="Z8" s="235"/>
      <c r="AA8" s="237"/>
      <c r="AB8" s="236"/>
      <c r="AC8" s="238"/>
      <c r="AD8" s="236"/>
      <c r="AE8" s="180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2"/>
    </row>
    <row r="9" ht="20.25" customHeight="1">
      <c r="A9" s="239" t="s">
        <v>100</v>
      </c>
      <c r="B9" s="240">
        <v>54.0</v>
      </c>
      <c r="C9" s="241">
        <v>57.28125</v>
      </c>
      <c r="D9" s="241">
        <v>48.84375</v>
      </c>
      <c r="E9" s="241">
        <v>53.71875</v>
      </c>
      <c r="F9" s="241">
        <v>45.873295</v>
      </c>
      <c r="G9" s="241">
        <v>2.563664E8</v>
      </c>
      <c r="H9" s="241"/>
      <c r="I9" s="241">
        <f t="shared" ref="I9:N9" si="1">(I10/B10*B9)/B10*B9</f>
        <v>4.386246722</v>
      </c>
      <c r="J9" s="241">
        <f t="shared" si="1"/>
        <v>4.931286174</v>
      </c>
      <c r="K9" s="241">
        <f t="shared" si="1"/>
        <v>3.582794021</v>
      </c>
      <c r="L9" s="241">
        <f t="shared" si="1"/>
        <v>4.307744225</v>
      </c>
      <c r="M9" s="241">
        <f t="shared" si="1"/>
        <v>3.662290705</v>
      </c>
      <c r="N9" s="241">
        <f t="shared" si="1"/>
        <v>1456309.017</v>
      </c>
      <c r="O9" s="242"/>
      <c r="P9" s="243"/>
      <c r="Q9" s="243"/>
      <c r="R9" s="244"/>
      <c r="S9" s="245"/>
      <c r="T9" s="245"/>
      <c r="U9" s="245"/>
      <c r="V9" s="246"/>
      <c r="W9" s="247"/>
      <c r="X9" s="248"/>
      <c r="Y9" s="247"/>
      <c r="Z9" s="247"/>
      <c r="AA9" s="249"/>
      <c r="AB9" s="248"/>
      <c r="AC9" s="250"/>
      <c r="AD9" s="248"/>
      <c r="AE9" s="180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2"/>
    </row>
    <row r="10" ht="19.5" customHeight="1">
      <c r="A10" s="251" t="s">
        <v>101</v>
      </c>
      <c r="B10" s="252">
        <v>53.5625</v>
      </c>
      <c r="C10" s="253">
        <v>56.0</v>
      </c>
      <c r="D10" s="253">
        <v>48.9375</v>
      </c>
      <c r="E10" s="253">
        <v>52.03125</v>
      </c>
      <c r="F10" s="253">
        <v>44.432236</v>
      </c>
      <c r="G10" s="253">
        <v>2.593E8</v>
      </c>
      <c r="H10" s="253"/>
      <c r="I10" s="253">
        <f t="shared" ref="I10:N10" si="2">(I11/B11*B10)/B11*B10</f>
        <v>4.315461193</v>
      </c>
      <c r="J10" s="253">
        <f t="shared" si="2"/>
        <v>4.713150275</v>
      </c>
      <c r="K10" s="253">
        <f t="shared" si="2"/>
        <v>3.596560748</v>
      </c>
      <c r="L10" s="253">
        <f t="shared" si="2"/>
        <v>4.041351555</v>
      </c>
      <c r="M10" s="253">
        <f t="shared" si="2"/>
        <v>3.435811123</v>
      </c>
      <c r="N10" s="253">
        <f t="shared" si="2"/>
        <v>1489828.79</v>
      </c>
      <c r="O10" s="253"/>
      <c r="P10" s="254"/>
      <c r="Q10" s="254"/>
      <c r="R10" s="254"/>
      <c r="S10" s="255"/>
      <c r="T10" s="173"/>
      <c r="U10" s="256"/>
      <c r="V10" s="257"/>
      <c r="W10" s="254"/>
      <c r="X10" s="258"/>
      <c r="Y10" s="254"/>
      <c r="Z10" s="254"/>
      <c r="AA10" s="259"/>
      <c r="AB10" s="258"/>
      <c r="AC10" s="260"/>
      <c r="AD10" s="258"/>
      <c r="AE10" s="180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2"/>
    </row>
    <row r="11" ht="19.5" customHeight="1">
      <c r="A11" s="251" t="s">
        <v>102</v>
      </c>
      <c r="B11" s="252">
        <v>51.9375</v>
      </c>
      <c r="C11" s="253">
        <v>59.9375</v>
      </c>
      <c r="D11" s="253">
        <v>49.570313</v>
      </c>
      <c r="E11" s="253">
        <v>57.625</v>
      </c>
      <c r="F11" s="253">
        <v>49.209061</v>
      </c>
      <c r="G11" s="253">
        <v>2.478722E8</v>
      </c>
      <c r="H11" s="253"/>
      <c r="I11" s="253">
        <f t="shared" ref="I11:N11" si="3">(I12/B12*B11)/B12*B11</f>
        <v>4.057584934</v>
      </c>
      <c r="J11" s="253">
        <f t="shared" si="3"/>
        <v>5.399238129</v>
      </c>
      <c r="K11" s="253">
        <f t="shared" si="3"/>
        <v>3.690176711</v>
      </c>
      <c r="L11" s="253">
        <f t="shared" si="3"/>
        <v>4.957012213</v>
      </c>
      <c r="M11" s="253">
        <f t="shared" si="3"/>
        <v>4.214277204</v>
      </c>
      <c r="N11" s="253">
        <f t="shared" si="3"/>
        <v>1361403.841</v>
      </c>
      <c r="O11" s="253"/>
      <c r="P11" s="254"/>
      <c r="Q11" s="254"/>
      <c r="R11" s="254"/>
      <c r="S11" s="254"/>
      <c r="T11" s="254"/>
      <c r="U11" s="254"/>
      <c r="V11" s="257"/>
      <c r="W11" s="254"/>
      <c r="X11" s="258"/>
      <c r="Y11" s="254"/>
      <c r="Z11" s="254"/>
      <c r="AA11" s="259"/>
      <c r="AB11" s="258"/>
      <c r="AC11" s="260"/>
      <c r="AD11" s="258"/>
      <c r="AE11" s="180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2"/>
    </row>
    <row r="12" ht="19.5" customHeight="1">
      <c r="A12" s="251" t="s">
        <v>103</v>
      </c>
      <c r="B12" s="252">
        <v>57.8125</v>
      </c>
      <c r="C12" s="253">
        <v>61.71875</v>
      </c>
      <c r="D12" s="253">
        <v>55.78125</v>
      </c>
      <c r="E12" s="253">
        <v>56.59375</v>
      </c>
      <c r="F12" s="253">
        <v>48.328407</v>
      </c>
      <c r="G12" s="253">
        <v>1.957904E8</v>
      </c>
      <c r="H12" s="253"/>
      <c r="I12" s="253">
        <f t="shared" ref="I12:N12" si="4">(I13/B13*B12)/B13*B12</f>
        <v>5.027464784</v>
      </c>
      <c r="J12" s="253">
        <f t="shared" si="4"/>
        <v>5.724920714</v>
      </c>
      <c r="K12" s="253">
        <f t="shared" si="4"/>
        <v>4.672833703</v>
      </c>
      <c r="L12" s="253">
        <f t="shared" si="4"/>
        <v>4.781179581</v>
      </c>
      <c r="M12" s="253">
        <f t="shared" si="4"/>
        <v>4.064788033</v>
      </c>
      <c r="N12" s="253">
        <f t="shared" si="4"/>
        <v>849403.6368</v>
      </c>
      <c r="O12" s="253"/>
      <c r="P12" s="254"/>
      <c r="Q12" s="254"/>
      <c r="R12" s="254"/>
      <c r="S12" s="254"/>
      <c r="T12" s="254"/>
      <c r="U12" s="254"/>
      <c r="V12" s="257"/>
      <c r="W12" s="254"/>
      <c r="X12" s="258"/>
      <c r="Y12" s="254"/>
      <c r="Z12" s="254"/>
      <c r="AA12" s="259"/>
      <c r="AB12" s="258"/>
      <c r="AC12" s="260"/>
      <c r="AD12" s="258"/>
      <c r="AE12" s="180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2"/>
    </row>
    <row r="13" ht="19.5" customHeight="1">
      <c r="A13" s="251" t="s">
        <v>104</v>
      </c>
      <c r="B13" s="252">
        <v>56.6875</v>
      </c>
      <c r="C13" s="253">
        <v>61.75</v>
      </c>
      <c r="D13" s="253">
        <v>52.9375</v>
      </c>
      <c r="E13" s="253">
        <v>59.6875</v>
      </c>
      <c r="F13" s="253">
        <v>50.970333</v>
      </c>
      <c r="G13" s="253">
        <v>2.578806E8</v>
      </c>
      <c r="H13" s="253"/>
      <c r="I13" s="253">
        <f t="shared" ref="I13:N13" si="5">(I14/B14*B13)/B14*B13</f>
        <v>4.833705043</v>
      </c>
      <c r="J13" s="253">
        <f t="shared" si="5"/>
        <v>5.730719569</v>
      </c>
      <c r="K13" s="253">
        <f t="shared" si="5"/>
        <v>4.208532611</v>
      </c>
      <c r="L13" s="253">
        <f t="shared" si="5"/>
        <v>5.318202747</v>
      </c>
      <c r="M13" s="253">
        <f t="shared" si="5"/>
        <v>4.521347476</v>
      </c>
      <c r="N13" s="253">
        <f t="shared" si="5"/>
        <v>1473562.88</v>
      </c>
      <c r="O13" s="253"/>
      <c r="P13" s="254"/>
      <c r="Q13" s="254"/>
      <c r="R13" s="254"/>
      <c r="S13" s="254"/>
      <c r="T13" s="254"/>
      <c r="U13" s="254"/>
      <c r="V13" s="257"/>
      <c r="W13" s="254"/>
      <c r="X13" s="258"/>
      <c r="Y13" s="254"/>
      <c r="Z13" s="254"/>
      <c r="AA13" s="259"/>
      <c r="AB13" s="258"/>
      <c r="AC13" s="260"/>
      <c r="AD13" s="258"/>
      <c r="AE13" s="180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2"/>
    </row>
    <row r="14" ht="19.5" customHeight="1">
      <c r="A14" s="251" t="s">
        <v>105</v>
      </c>
      <c r="B14" s="252">
        <v>60.0625</v>
      </c>
      <c r="C14" s="253">
        <v>63.75</v>
      </c>
      <c r="D14" s="253">
        <v>58.625</v>
      </c>
      <c r="E14" s="253">
        <v>60.1875</v>
      </c>
      <c r="F14" s="253">
        <v>51.397312</v>
      </c>
      <c r="G14" s="253">
        <v>2.89632E8</v>
      </c>
      <c r="H14" s="253"/>
      <c r="I14" s="253">
        <f t="shared" ref="I14:N14" si="6">(I15/B15*B14)/B15*B14</f>
        <v>5.426406785</v>
      </c>
      <c r="J14" s="253">
        <f t="shared" si="6"/>
        <v>6.107951942</v>
      </c>
      <c r="K14" s="253">
        <f t="shared" si="6"/>
        <v>5.161424189</v>
      </c>
      <c r="L14" s="253">
        <f t="shared" si="6"/>
        <v>5.407676723</v>
      </c>
      <c r="M14" s="253">
        <f t="shared" si="6"/>
        <v>4.597415507</v>
      </c>
      <c r="N14" s="253">
        <f t="shared" si="6"/>
        <v>1858764.696</v>
      </c>
      <c r="O14" s="253"/>
      <c r="P14" s="254"/>
      <c r="Q14" s="254"/>
      <c r="R14" s="254"/>
      <c r="S14" s="254"/>
      <c r="T14" s="254"/>
      <c r="U14" s="254"/>
      <c r="V14" s="257"/>
      <c r="W14" s="254"/>
      <c r="X14" s="258"/>
      <c r="Y14" s="254"/>
      <c r="Z14" s="254"/>
      <c r="AA14" s="259"/>
      <c r="AB14" s="258"/>
      <c r="AC14" s="260"/>
      <c r="AD14" s="258"/>
      <c r="AE14" s="180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2"/>
    </row>
    <row r="15" ht="19.5" customHeight="1">
      <c r="A15" s="251" t="s">
        <v>106</v>
      </c>
      <c r="B15" s="252">
        <v>59.375</v>
      </c>
      <c r="C15" s="253">
        <v>66.25</v>
      </c>
      <c r="D15" s="253">
        <v>57.414063</v>
      </c>
      <c r="E15" s="253">
        <v>65.75</v>
      </c>
      <c r="F15" s="253">
        <v>56.147415</v>
      </c>
      <c r="G15" s="253">
        <v>4.154352E8</v>
      </c>
      <c r="H15" s="253"/>
      <c r="I15" s="253">
        <f t="shared" ref="I15:N15" si="7">(I16/B16*B15)/B16*B15</f>
        <v>5.302892</v>
      </c>
      <c r="J15" s="253">
        <f t="shared" si="7"/>
        <v>6.596400232</v>
      </c>
      <c r="K15" s="253">
        <f t="shared" si="7"/>
        <v>4.950401281</v>
      </c>
      <c r="L15" s="253">
        <f t="shared" si="7"/>
        <v>6.453415479</v>
      </c>
      <c r="M15" s="253">
        <f t="shared" si="7"/>
        <v>5.486463265</v>
      </c>
      <c r="N15" s="253">
        <f t="shared" si="7"/>
        <v>3824176.358</v>
      </c>
      <c r="O15" s="253"/>
      <c r="P15" s="254"/>
      <c r="Q15" s="254"/>
      <c r="R15" s="254"/>
      <c r="S15" s="254"/>
      <c r="T15" s="254"/>
      <c r="U15" s="254"/>
      <c r="V15" s="257"/>
      <c r="W15" s="254"/>
      <c r="X15" s="258"/>
      <c r="Y15" s="254"/>
      <c r="Z15" s="254"/>
      <c r="AA15" s="259"/>
      <c r="AB15" s="258"/>
      <c r="AC15" s="260"/>
      <c r="AD15" s="258"/>
      <c r="AE15" s="180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2"/>
    </row>
    <row r="16" ht="19.5" customHeight="1">
      <c r="A16" s="251" t="s">
        <v>107</v>
      </c>
      <c r="B16" s="252">
        <v>65.75</v>
      </c>
      <c r="C16" s="253">
        <v>78.78125</v>
      </c>
      <c r="D16" s="253">
        <v>65.195313</v>
      </c>
      <c r="E16" s="253">
        <v>73.5</v>
      </c>
      <c r="F16" s="253">
        <v>62.76556</v>
      </c>
      <c r="G16" s="253">
        <v>3.668192E8</v>
      </c>
      <c r="H16" s="253"/>
      <c r="I16" s="253">
        <f t="shared" ref="I16:N16" si="8">(I17/B17*B16)/B17*B16</f>
        <v>6.502749904</v>
      </c>
      <c r="J16" s="253">
        <f t="shared" si="8"/>
        <v>9.327837417</v>
      </c>
      <c r="K16" s="253">
        <f t="shared" si="8"/>
        <v>6.383172643</v>
      </c>
      <c r="L16" s="253">
        <f t="shared" si="8"/>
        <v>8.064413543</v>
      </c>
      <c r="M16" s="253">
        <f t="shared" si="8"/>
        <v>6.856078145</v>
      </c>
      <c r="N16" s="253">
        <f t="shared" si="8"/>
        <v>2981504.352</v>
      </c>
      <c r="O16" s="253"/>
      <c r="P16" s="254"/>
      <c r="Q16" s="254"/>
      <c r="R16" s="254"/>
      <c r="S16" s="254"/>
      <c r="T16" s="254"/>
      <c r="U16" s="254"/>
      <c r="V16" s="253"/>
      <c r="W16" s="254"/>
      <c r="X16" s="258"/>
      <c r="Y16" s="254"/>
      <c r="Z16" s="254"/>
      <c r="AA16" s="259"/>
      <c r="AB16" s="258"/>
      <c r="AC16" s="260"/>
      <c r="AD16" s="258"/>
      <c r="AE16" s="180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2"/>
    </row>
    <row r="17" ht="19.5" customHeight="1">
      <c r="A17" s="251" t="s">
        <v>108</v>
      </c>
      <c r="B17" s="252">
        <v>74.3125</v>
      </c>
      <c r="C17" s="253">
        <v>93.75</v>
      </c>
      <c r="D17" s="253">
        <v>73.75</v>
      </c>
      <c r="E17" s="253">
        <v>91.375</v>
      </c>
      <c r="F17" s="253">
        <v>78.029953</v>
      </c>
      <c r="G17" s="253">
        <v>4.653556E8</v>
      </c>
      <c r="H17" s="253"/>
      <c r="I17" s="253">
        <f t="shared" ref="I17:N17" si="9">(I18/B18*B17)/B18*B17</f>
        <v>8.30671444</v>
      </c>
      <c r="J17" s="253">
        <f t="shared" si="9"/>
        <v>13.20923863</v>
      </c>
      <c r="K17" s="253">
        <f t="shared" si="9"/>
        <v>8.168228733</v>
      </c>
      <c r="L17" s="253">
        <f t="shared" si="9"/>
        <v>12.46386947</v>
      </c>
      <c r="M17" s="253">
        <f t="shared" si="9"/>
        <v>10.59633387</v>
      </c>
      <c r="N17" s="253">
        <f t="shared" si="9"/>
        <v>4798452.696</v>
      </c>
      <c r="O17" s="261" t="s">
        <v>109</v>
      </c>
      <c r="P17" s="254">
        <f t="shared" ref="P17:U17" si="10">MAX(P20:P307)</f>
        <v>1939722.744</v>
      </c>
      <c r="Q17" s="254">
        <f t="shared" si="10"/>
        <v>1916449.345</v>
      </c>
      <c r="R17" s="254">
        <f t="shared" si="10"/>
        <v>1459043.322</v>
      </c>
      <c r="S17" s="254">
        <f t="shared" si="10"/>
        <v>-1666.666667</v>
      </c>
      <c r="T17" s="254">
        <f t="shared" si="10"/>
        <v>-100000</v>
      </c>
      <c r="U17" s="272">
        <f t="shared" si="10"/>
        <v>1.18763007</v>
      </c>
      <c r="V17" s="257"/>
      <c r="W17" s="254">
        <f>MIN(W20:W307)</f>
        <v>-1254550.751</v>
      </c>
      <c r="X17" s="257">
        <f t="shared" ref="X17:AD17" si="11">MAX(X20:X307)</f>
        <v>8.262295082</v>
      </c>
      <c r="Y17" s="254">
        <f t="shared" si="11"/>
        <v>2758487.51</v>
      </c>
      <c r="Z17" s="254">
        <f t="shared" si="11"/>
        <v>1503936.759</v>
      </c>
      <c r="AA17" s="273">
        <f t="shared" si="11"/>
        <v>4765663.508</v>
      </c>
      <c r="AB17" s="257">
        <f t="shared" si="11"/>
        <v>5.295181675</v>
      </c>
      <c r="AC17" s="274">
        <f t="shared" si="11"/>
        <v>3686815.741</v>
      </c>
      <c r="AD17" s="257">
        <f t="shared" si="11"/>
        <v>3.686815741</v>
      </c>
      <c r="AE17" s="180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2"/>
    </row>
    <row r="18" ht="19.5" customHeight="1">
      <c r="A18" s="251" t="s">
        <v>110</v>
      </c>
      <c r="B18" s="252">
        <v>96.1875</v>
      </c>
      <c r="C18" s="253">
        <v>97.625</v>
      </c>
      <c r="D18" s="253">
        <v>79.75</v>
      </c>
      <c r="E18" s="253">
        <v>89.6875</v>
      </c>
      <c r="F18" s="253">
        <v>76.588921</v>
      </c>
      <c r="G18" s="253">
        <v>5.834318E8</v>
      </c>
      <c r="H18" s="253"/>
      <c r="I18" s="253">
        <f t="shared" ref="I18:N18" si="12">(I19/B19*B18)/B19*B18</f>
        <v>13.91690977</v>
      </c>
      <c r="J18" s="253">
        <f t="shared" si="12"/>
        <v>14.3237696</v>
      </c>
      <c r="K18" s="253">
        <f t="shared" si="12"/>
        <v>9.551360231</v>
      </c>
      <c r="L18" s="253">
        <f t="shared" si="12"/>
        <v>12.00775861</v>
      </c>
      <c r="M18" s="253">
        <f t="shared" si="12"/>
        <v>10.20856845</v>
      </c>
      <c r="N18" s="253">
        <f t="shared" si="12"/>
        <v>7542434.063</v>
      </c>
      <c r="O18" s="269" t="s">
        <v>111</v>
      </c>
      <c r="P18" s="254">
        <f t="shared" ref="P18:U18" si="13">P307</f>
        <v>1939722.744</v>
      </c>
      <c r="Q18" s="254">
        <f t="shared" si="13"/>
        <v>1361398.82</v>
      </c>
      <c r="R18" s="254">
        <f t="shared" si="13"/>
        <v>1459043.322</v>
      </c>
      <c r="S18" s="254">
        <f t="shared" si="13"/>
        <v>-924739.9698</v>
      </c>
      <c r="T18" s="254">
        <f t="shared" si="13"/>
        <v>-329810.7809</v>
      </c>
      <c r="U18" s="270">
        <f t="shared" si="13"/>
        <v>0.9794871598</v>
      </c>
      <c r="V18" s="257"/>
      <c r="W18" s="254">
        <f t="shared" ref="W18:AD18" si="14">W307</f>
        <v>-1254550.751</v>
      </c>
      <c r="X18" s="271">
        <f t="shared" si="14"/>
        <v>2.70914992</v>
      </c>
      <c r="Y18" s="254">
        <f t="shared" si="14"/>
        <v>2758487.51</v>
      </c>
      <c r="Z18" s="254">
        <f t="shared" si="14"/>
        <v>1503936.759</v>
      </c>
      <c r="AA18" s="254">
        <f t="shared" si="14"/>
        <v>4760164.886</v>
      </c>
      <c r="AB18" s="271">
        <f t="shared" si="14"/>
        <v>5.289072096</v>
      </c>
      <c r="AC18" s="254">
        <f t="shared" si="14"/>
        <v>3505614.136</v>
      </c>
      <c r="AD18" s="271">
        <f t="shared" si="14"/>
        <v>3.505614136</v>
      </c>
      <c r="AE18" s="180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2"/>
    </row>
    <row r="19" ht="19.5" customHeight="1">
      <c r="A19" s="251" t="s">
        <v>112</v>
      </c>
      <c r="B19" s="252">
        <v>89.53125</v>
      </c>
      <c r="C19" s="253">
        <v>107.5</v>
      </c>
      <c r="D19" s="253">
        <v>88.4375</v>
      </c>
      <c r="E19" s="253">
        <v>106.75</v>
      </c>
      <c r="F19" s="253">
        <v>91.159492</v>
      </c>
      <c r="G19" s="253">
        <v>5.751698E8</v>
      </c>
      <c r="H19" s="253"/>
      <c r="I19" s="253">
        <f t="shared" ref="I19:N19" si="15">(I20/B20*B19)/B20*B19</f>
        <v>12.05743232</v>
      </c>
      <c r="J19" s="253">
        <f t="shared" si="15"/>
        <v>17.36809403</v>
      </c>
      <c r="K19" s="253">
        <f t="shared" si="15"/>
        <v>11.74564189</v>
      </c>
      <c r="L19" s="253">
        <f t="shared" si="15"/>
        <v>17.01115805</v>
      </c>
      <c r="M19" s="253">
        <f t="shared" si="15"/>
        <v>14.46227901</v>
      </c>
      <c r="N19" s="253">
        <f t="shared" si="15"/>
        <v>7330329.191</v>
      </c>
      <c r="O19" s="269" t="s">
        <v>113</v>
      </c>
      <c r="P19" s="254">
        <f t="shared" ref="P19:U19" si="16">MIN(P20:P307)</f>
        <v>93908.91089</v>
      </c>
      <c r="Q19" s="254">
        <f t="shared" si="16"/>
        <v>14062.53933</v>
      </c>
      <c r="R19" s="254">
        <f t="shared" si="16"/>
        <v>324866.2626</v>
      </c>
      <c r="S19" s="254">
        <f t="shared" si="16"/>
        <v>-924739.9698</v>
      </c>
      <c r="T19" s="254">
        <f t="shared" si="16"/>
        <v>-329810.7809</v>
      </c>
      <c r="U19" s="272">
        <f t="shared" si="16"/>
        <v>0.2707707104</v>
      </c>
      <c r="V19" s="257"/>
      <c r="W19" s="254">
        <f>MAX(W20:W307)</f>
        <v>-101666.6667</v>
      </c>
      <c r="X19" s="257">
        <f t="shared" ref="X19:AD19" si="17">MIN(X20:X307)</f>
        <v>1.323739445</v>
      </c>
      <c r="Y19" s="254">
        <f t="shared" si="17"/>
        <v>390100.7506</v>
      </c>
      <c r="Z19" s="254">
        <f t="shared" si="17"/>
        <v>72864.75148</v>
      </c>
      <c r="AA19" s="273">
        <f t="shared" si="17"/>
        <v>450691.2485</v>
      </c>
      <c r="AB19" s="257">
        <f t="shared" si="17"/>
        <v>0.5007680539</v>
      </c>
      <c r="AC19" s="274">
        <f t="shared" si="17"/>
        <v>162842.5038</v>
      </c>
      <c r="AD19" s="257">
        <f t="shared" si="17"/>
        <v>0.1628425038</v>
      </c>
      <c r="AE19" s="180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2"/>
    </row>
    <row r="20" ht="19.5" customHeight="1">
      <c r="A20" s="251" t="s">
        <v>114</v>
      </c>
      <c r="B20" s="252">
        <v>107.25</v>
      </c>
      <c r="C20" s="253">
        <v>120.5</v>
      </c>
      <c r="D20" s="253">
        <v>101.0</v>
      </c>
      <c r="E20" s="253">
        <v>109.5</v>
      </c>
      <c r="F20" s="253">
        <v>93.507858</v>
      </c>
      <c r="G20" s="253">
        <v>7.211069E8</v>
      </c>
      <c r="H20" s="253"/>
      <c r="I20" s="253">
        <f t="shared" ref="I20:N20" si="18">(I21/B21*B20)/B21*B20</f>
        <v>17.30215263</v>
      </c>
      <c r="J20" s="253">
        <f t="shared" si="18"/>
        <v>21.82274244</v>
      </c>
      <c r="K20" s="253">
        <f t="shared" si="18"/>
        <v>15.31957048</v>
      </c>
      <c r="L20" s="253">
        <f t="shared" si="18"/>
        <v>17.89890036</v>
      </c>
      <c r="M20" s="253">
        <f t="shared" si="18"/>
        <v>15.21700419</v>
      </c>
      <c r="N20" s="253">
        <f t="shared" si="18"/>
        <v>11522073.23</v>
      </c>
      <c r="O20" s="253"/>
      <c r="P20" s="254">
        <f t="shared" ref="P20:R20" si="19">P8</f>
        <v>480000</v>
      </c>
      <c r="Q20" s="254">
        <f t="shared" si="19"/>
        <v>160000</v>
      </c>
      <c r="R20" s="254">
        <f t="shared" si="19"/>
        <v>360000</v>
      </c>
      <c r="S20" s="254">
        <f>-$S$8/12</f>
        <v>-1666.666667</v>
      </c>
      <c r="T20" s="254">
        <f>T4</f>
        <v>-100000</v>
      </c>
      <c r="U20" s="272">
        <f t="shared" ref="U20:U307" si="21">(Q20*2+P20)/(P20+Q20+R20)</f>
        <v>0.8</v>
      </c>
      <c r="V20" s="257"/>
      <c r="W20" s="254">
        <f t="shared" ref="W20:W307" si="22">S20+T20</f>
        <v>-101666.6667</v>
      </c>
      <c r="X20" s="257">
        <f t="shared" ref="X20:X307" si="23">IF(S20+T20=0,"NA",((P20+R20)/-(S20+T20)))</f>
        <v>8.262295082</v>
      </c>
      <c r="Y20" s="254">
        <f t="shared" ref="Y20:Y307" si="24">P20*0.7+R20*0.96</f>
        <v>681600</v>
      </c>
      <c r="Z20" s="254">
        <f t="shared" ref="Z20:Z307" si="25">Y20+S20+T20</f>
        <v>579933.3333</v>
      </c>
      <c r="AA20" s="259">
        <f t="shared" ref="AA20:AA307" si="26">P20+Q20+R20</f>
        <v>1000000</v>
      </c>
      <c r="AB20" s="257">
        <f t="shared" ref="AB20:AB307" si="27">AA20/($O$8+$T$4)</f>
        <v>1.111111111</v>
      </c>
      <c r="AC20" s="275">
        <f t="shared" ref="AC20:AC307" si="28">SUM(P20:T20)</f>
        <v>898333.3333</v>
      </c>
      <c r="AD20" s="257">
        <f t="shared" ref="AD20:AD307" si="29">AC20/($O$8)</f>
        <v>0.8983333333</v>
      </c>
      <c r="AE20" s="180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2"/>
    </row>
    <row r="21" ht="19.5" customHeight="1">
      <c r="A21" s="251" t="s">
        <v>115</v>
      </c>
      <c r="B21" s="252">
        <v>107.765625</v>
      </c>
      <c r="C21" s="253">
        <v>109.125</v>
      </c>
      <c r="D21" s="253">
        <v>78.0</v>
      </c>
      <c r="E21" s="253">
        <v>94.75</v>
      </c>
      <c r="F21" s="253">
        <v>80.912041</v>
      </c>
      <c r="G21" s="253">
        <v>6.784114E8</v>
      </c>
      <c r="H21" s="253"/>
      <c r="I21" s="253">
        <f t="shared" ref="I21:N21" si="20">(I22/B22*B21)/B22*B21</f>
        <v>17.4689194</v>
      </c>
      <c r="J21" s="253">
        <f t="shared" si="20"/>
        <v>17.89714458</v>
      </c>
      <c r="K21" s="253">
        <f t="shared" si="20"/>
        <v>9.136777452</v>
      </c>
      <c r="L21" s="253">
        <f t="shared" si="20"/>
        <v>13.40159685</v>
      </c>
      <c r="M21" s="253">
        <f t="shared" si="20"/>
        <v>11.39355507</v>
      </c>
      <c r="N21" s="253">
        <f t="shared" si="20"/>
        <v>10198060.95</v>
      </c>
      <c r="O21" s="253"/>
      <c r="P21" s="254">
        <f t="shared" ref="P21:P307" si="31">P20*D21/D20</f>
        <v>370693.0693</v>
      </c>
      <c r="Q21" s="254">
        <f t="shared" ref="Q21:Q29" si="32">Q20*K21/K20</f>
        <v>95425.93863</v>
      </c>
      <c r="R21" s="254">
        <f t="shared" ref="R21:R29" si="33">R20*(1+$S$5/2/12)</f>
        <v>360750</v>
      </c>
      <c r="S21" s="254">
        <f t="shared" ref="S21:S307" si="34">S20*(1+$S$5/12)+$S$20</f>
        <v>-3340.277778</v>
      </c>
      <c r="T21" s="254">
        <f t="shared" ref="T21:T307" si="35">T20*(1+$S$5/12)</f>
        <v>-100416.6667</v>
      </c>
      <c r="U21" s="272">
        <f t="shared" si="21"/>
        <v>0.6791220147</v>
      </c>
      <c r="V21" s="257"/>
      <c r="W21" s="254">
        <f t="shared" si="22"/>
        <v>-103756.9444</v>
      </c>
      <c r="X21" s="257">
        <f t="shared" si="23"/>
        <v>7.049581821</v>
      </c>
      <c r="Y21" s="254">
        <f t="shared" si="24"/>
        <v>605805.1485</v>
      </c>
      <c r="Z21" s="254">
        <f t="shared" si="25"/>
        <v>502048.2041</v>
      </c>
      <c r="AA21" s="259">
        <f t="shared" si="26"/>
        <v>826869.0079</v>
      </c>
      <c r="AB21" s="257">
        <f t="shared" si="27"/>
        <v>0.9187433422</v>
      </c>
      <c r="AC21" s="275">
        <f t="shared" si="28"/>
        <v>723112.0635</v>
      </c>
      <c r="AD21" s="257">
        <f t="shared" si="29"/>
        <v>0.7231120635</v>
      </c>
      <c r="AE21" s="180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2"/>
    </row>
    <row r="22" ht="19.5" customHeight="1">
      <c r="A22" s="251" t="s">
        <v>116</v>
      </c>
      <c r="B22" s="252">
        <v>95.75</v>
      </c>
      <c r="C22" s="253">
        <v>96.875</v>
      </c>
      <c r="D22" s="253">
        <v>72.25</v>
      </c>
      <c r="E22" s="253">
        <v>83.125</v>
      </c>
      <c r="F22" s="253">
        <v>70.98484</v>
      </c>
      <c r="G22" s="253">
        <v>5.631893E8</v>
      </c>
      <c r="H22" s="253"/>
      <c r="I22" s="253">
        <f t="shared" ref="I22:N22" si="30">(I23/B23*B22)/B23*B22</f>
        <v>13.79059811</v>
      </c>
      <c r="J22" s="253">
        <f t="shared" si="30"/>
        <v>14.10453147</v>
      </c>
      <c r="K22" s="253">
        <f t="shared" si="30"/>
        <v>7.839340787</v>
      </c>
      <c r="L22" s="253">
        <f t="shared" si="30"/>
        <v>10.31481466</v>
      </c>
      <c r="M22" s="253">
        <f t="shared" si="30"/>
        <v>8.76928447</v>
      </c>
      <c r="N22" s="253">
        <f t="shared" si="30"/>
        <v>7028135.387</v>
      </c>
      <c r="O22" s="253"/>
      <c r="P22" s="254">
        <f t="shared" si="31"/>
        <v>343366.3366</v>
      </c>
      <c r="Q22" s="254">
        <f t="shared" si="32"/>
        <v>81875.30634</v>
      </c>
      <c r="R22" s="254">
        <f t="shared" si="33"/>
        <v>361501.5625</v>
      </c>
      <c r="S22" s="254">
        <f t="shared" si="34"/>
        <v>-5020.862269</v>
      </c>
      <c r="T22" s="254">
        <f t="shared" si="35"/>
        <v>-100835.0694</v>
      </c>
      <c r="U22" s="272">
        <f t="shared" si="21"/>
        <v>0.6445774756</v>
      </c>
      <c r="V22" s="257"/>
      <c r="W22" s="254">
        <f t="shared" si="22"/>
        <v>-105855.9317</v>
      </c>
      <c r="X22" s="257">
        <f t="shared" si="23"/>
        <v>6.658747297</v>
      </c>
      <c r="Y22" s="254">
        <f t="shared" si="24"/>
        <v>587397.9356</v>
      </c>
      <c r="Z22" s="254">
        <f t="shared" si="25"/>
        <v>481542.0039</v>
      </c>
      <c r="AA22" s="259">
        <f t="shared" si="26"/>
        <v>786743.2055</v>
      </c>
      <c r="AB22" s="257">
        <f t="shared" si="27"/>
        <v>0.8741591172</v>
      </c>
      <c r="AC22" s="275">
        <f t="shared" si="28"/>
        <v>680887.2738</v>
      </c>
      <c r="AD22" s="257">
        <f t="shared" si="29"/>
        <v>0.6808872738</v>
      </c>
      <c r="AE22" s="180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2"/>
    </row>
    <row r="23" ht="19.5" customHeight="1">
      <c r="A23" s="251" t="s">
        <v>117</v>
      </c>
      <c r="B23" s="252">
        <v>85.1875</v>
      </c>
      <c r="C23" s="253">
        <v>99.71875</v>
      </c>
      <c r="D23" s="253">
        <v>82.5</v>
      </c>
      <c r="E23" s="253">
        <v>93.4375</v>
      </c>
      <c r="F23" s="253">
        <v>79.791245</v>
      </c>
      <c r="G23" s="253">
        <v>4.695167E8</v>
      </c>
      <c r="H23" s="253"/>
      <c r="I23" s="253">
        <f t="shared" ref="I23:N23" si="36">(I24/B24*B23)/B24*B23</f>
        <v>10.91584307</v>
      </c>
      <c r="J23" s="253">
        <f t="shared" si="36"/>
        <v>14.94475793</v>
      </c>
      <c r="K23" s="253">
        <f t="shared" si="36"/>
        <v>10.22143188</v>
      </c>
      <c r="L23" s="253">
        <f t="shared" si="36"/>
        <v>13.03288407</v>
      </c>
      <c r="M23" s="253">
        <f t="shared" si="36"/>
        <v>11.08009352</v>
      </c>
      <c r="N23" s="253">
        <f t="shared" si="36"/>
        <v>4884649.621</v>
      </c>
      <c r="O23" s="253"/>
      <c r="P23" s="254">
        <f t="shared" si="31"/>
        <v>392079.2079</v>
      </c>
      <c r="Q23" s="254">
        <f t="shared" si="32"/>
        <v>106754.2398</v>
      </c>
      <c r="R23" s="254">
        <f t="shared" si="33"/>
        <v>362254.6908</v>
      </c>
      <c r="S23" s="254">
        <f t="shared" si="34"/>
        <v>-6708.449195</v>
      </c>
      <c r="T23" s="254">
        <f t="shared" si="35"/>
        <v>-101255.2156</v>
      </c>
      <c r="U23" s="272">
        <f t="shared" si="21"/>
        <v>0.703281883</v>
      </c>
      <c r="V23" s="257"/>
      <c r="W23" s="254">
        <f t="shared" si="22"/>
        <v>-107963.6648</v>
      </c>
      <c r="X23" s="257">
        <f t="shared" si="23"/>
        <v>6.986923798</v>
      </c>
      <c r="Y23" s="254">
        <f t="shared" si="24"/>
        <v>622219.9487</v>
      </c>
      <c r="Z23" s="254">
        <f t="shared" si="25"/>
        <v>514256.2839</v>
      </c>
      <c r="AA23" s="259">
        <f t="shared" si="26"/>
        <v>861088.1385</v>
      </c>
      <c r="AB23" s="257">
        <f t="shared" si="27"/>
        <v>0.9567645983</v>
      </c>
      <c r="AC23" s="275">
        <f t="shared" si="28"/>
        <v>753124.4737</v>
      </c>
      <c r="AD23" s="257">
        <f t="shared" si="29"/>
        <v>0.7531244737</v>
      </c>
      <c r="AE23" s="180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2"/>
    </row>
    <row r="24" ht="19.5" customHeight="1">
      <c r="A24" s="251" t="s">
        <v>118</v>
      </c>
      <c r="B24" s="252">
        <v>93.5</v>
      </c>
      <c r="C24" s="253">
        <v>102.0625</v>
      </c>
      <c r="D24" s="253">
        <v>85.71875</v>
      </c>
      <c r="E24" s="253">
        <v>89.4375</v>
      </c>
      <c r="F24" s="253">
        <v>76.375443</v>
      </c>
      <c r="G24" s="253">
        <v>3.817581E8</v>
      </c>
      <c r="H24" s="253"/>
      <c r="I24" s="253">
        <f t="shared" ref="I24:N24" si="37">(I25/B25*B24)/B25*B24</f>
        <v>13.15009102</v>
      </c>
      <c r="J24" s="253">
        <f t="shared" si="37"/>
        <v>15.65552504</v>
      </c>
      <c r="K24" s="253">
        <f t="shared" si="37"/>
        <v>11.03457218</v>
      </c>
      <c r="L24" s="253">
        <f t="shared" si="37"/>
        <v>11.94090971</v>
      </c>
      <c r="M24" s="253">
        <f t="shared" si="37"/>
        <v>10.15173863</v>
      </c>
      <c r="N24" s="253">
        <f t="shared" si="37"/>
        <v>3229295.965</v>
      </c>
      <c r="O24" s="253"/>
      <c r="P24" s="254">
        <f t="shared" si="31"/>
        <v>407376.2376</v>
      </c>
      <c r="Q24" s="254">
        <f t="shared" si="32"/>
        <v>115246.8048</v>
      </c>
      <c r="R24" s="254">
        <f t="shared" si="33"/>
        <v>363009.388</v>
      </c>
      <c r="S24" s="254">
        <f t="shared" si="34"/>
        <v>-8403.067733</v>
      </c>
      <c r="T24" s="254">
        <f t="shared" si="35"/>
        <v>-101677.1123</v>
      </c>
      <c r="U24" s="272">
        <f t="shared" si="21"/>
        <v>0.7202421968</v>
      </c>
      <c r="V24" s="257"/>
      <c r="W24" s="254">
        <f t="shared" si="22"/>
        <v>-110080.18</v>
      </c>
      <c r="X24" s="257">
        <f t="shared" si="23"/>
        <v>6.998404485</v>
      </c>
      <c r="Y24" s="254">
        <f t="shared" si="24"/>
        <v>633652.3788</v>
      </c>
      <c r="Z24" s="254">
        <f t="shared" si="25"/>
        <v>523572.1988</v>
      </c>
      <c r="AA24" s="259">
        <f t="shared" si="26"/>
        <v>885632.4305</v>
      </c>
      <c r="AB24" s="257">
        <f t="shared" si="27"/>
        <v>0.9840360339</v>
      </c>
      <c r="AC24" s="275">
        <f t="shared" si="28"/>
        <v>775552.2505</v>
      </c>
      <c r="AD24" s="257">
        <f t="shared" si="29"/>
        <v>0.7755522505</v>
      </c>
      <c r="AE24" s="180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2"/>
    </row>
    <row r="25" ht="19.5" customHeight="1">
      <c r="A25" s="251" t="s">
        <v>119</v>
      </c>
      <c r="B25" s="252">
        <v>89.8125</v>
      </c>
      <c r="C25" s="253">
        <v>102.0</v>
      </c>
      <c r="D25" s="253">
        <v>83.3125</v>
      </c>
      <c r="E25" s="253">
        <v>101.625</v>
      </c>
      <c r="F25" s="253">
        <v>86.782974</v>
      </c>
      <c r="G25" s="253">
        <v>3.783124E8</v>
      </c>
      <c r="H25" s="253"/>
      <c r="I25" s="253">
        <f t="shared" ref="I25:N25" si="38">(I26/B26*B25)/B26*B25</f>
        <v>12.13330481</v>
      </c>
      <c r="J25" s="253">
        <f t="shared" si="38"/>
        <v>15.63635697</v>
      </c>
      <c r="K25" s="253">
        <f t="shared" si="38"/>
        <v>10.42375451</v>
      </c>
      <c r="L25" s="253">
        <f t="shared" si="38"/>
        <v>15.41697717</v>
      </c>
      <c r="M25" s="253">
        <f t="shared" si="38"/>
        <v>13.10696082</v>
      </c>
      <c r="N25" s="253">
        <f t="shared" si="38"/>
        <v>3171264.615</v>
      </c>
      <c r="O25" s="253"/>
      <c r="P25" s="254">
        <f t="shared" si="31"/>
        <v>395940.5941</v>
      </c>
      <c r="Q25" s="254">
        <f t="shared" si="32"/>
        <v>108867.3292</v>
      </c>
      <c r="R25" s="254">
        <f t="shared" si="33"/>
        <v>363765.6576</v>
      </c>
      <c r="S25" s="254">
        <f t="shared" si="34"/>
        <v>-10104.74718</v>
      </c>
      <c r="T25" s="254">
        <f t="shared" si="35"/>
        <v>-102100.7669</v>
      </c>
      <c r="U25" s="272">
        <f t="shared" si="21"/>
        <v>0.706532257</v>
      </c>
      <c r="V25" s="257"/>
      <c r="W25" s="254">
        <f t="shared" si="22"/>
        <v>-112205.5141</v>
      </c>
      <c r="X25" s="257">
        <f t="shared" si="23"/>
        <v>6.770667713</v>
      </c>
      <c r="Y25" s="254">
        <f t="shared" si="24"/>
        <v>626373.4471</v>
      </c>
      <c r="Z25" s="254">
        <f t="shared" si="25"/>
        <v>514167.933</v>
      </c>
      <c r="AA25" s="259">
        <f t="shared" si="26"/>
        <v>868573.5808</v>
      </c>
      <c r="AB25" s="257">
        <f t="shared" si="27"/>
        <v>0.9650817565</v>
      </c>
      <c r="AC25" s="275">
        <f t="shared" si="28"/>
        <v>756368.0667</v>
      </c>
      <c r="AD25" s="257">
        <f t="shared" si="29"/>
        <v>0.7563680667</v>
      </c>
      <c r="AE25" s="180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2"/>
    </row>
    <row r="26" ht="19.5" customHeight="1">
      <c r="A26" s="251" t="s">
        <v>120</v>
      </c>
      <c r="B26" s="252">
        <v>103.0</v>
      </c>
      <c r="C26" s="253">
        <v>103.515625</v>
      </c>
      <c r="D26" s="253">
        <v>87.0</v>
      </c>
      <c r="E26" s="253">
        <v>88.75</v>
      </c>
      <c r="F26" s="253">
        <v>75.788368</v>
      </c>
      <c r="G26" s="253">
        <v>5.107067E8</v>
      </c>
      <c r="H26" s="253"/>
      <c r="I26" s="253">
        <f t="shared" ref="I26:N26" si="39">(I27/B27*B26)/B27*B26</f>
        <v>15.95805606</v>
      </c>
      <c r="J26" s="253">
        <f t="shared" si="39"/>
        <v>16.10449275</v>
      </c>
      <c r="K26" s="253">
        <f t="shared" si="39"/>
        <v>11.36690804</v>
      </c>
      <c r="L26" s="253">
        <f t="shared" si="39"/>
        <v>11.75803735</v>
      </c>
      <c r="M26" s="253">
        <f t="shared" si="39"/>
        <v>9.996271738</v>
      </c>
      <c r="N26" s="253">
        <f t="shared" si="39"/>
        <v>5779289.363</v>
      </c>
      <c r="O26" s="253"/>
      <c r="P26" s="254">
        <f t="shared" si="31"/>
        <v>413465.3465</v>
      </c>
      <c r="Q26" s="254">
        <f t="shared" si="32"/>
        <v>118717.7728</v>
      </c>
      <c r="R26" s="254">
        <f t="shared" si="33"/>
        <v>364523.5027</v>
      </c>
      <c r="S26" s="254">
        <f t="shared" si="34"/>
        <v>-11813.51696</v>
      </c>
      <c r="T26" s="254">
        <f t="shared" si="35"/>
        <v>-102526.1868</v>
      </c>
      <c r="U26" s="272">
        <f t="shared" si="21"/>
        <v>0.7258794305</v>
      </c>
      <c r="V26" s="257"/>
      <c r="W26" s="254">
        <f t="shared" si="22"/>
        <v>-114339.7038</v>
      </c>
      <c r="X26" s="257">
        <f t="shared" si="23"/>
        <v>6.804188079</v>
      </c>
      <c r="Y26" s="254">
        <f t="shared" si="24"/>
        <v>639368.3052</v>
      </c>
      <c r="Z26" s="254">
        <f t="shared" si="25"/>
        <v>525028.6014</v>
      </c>
      <c r="AA26" s="259">
        <f t="shared" si="26"/>
        <v>896706.622</v>
      </c>
      <c r="AB26" s="257">
        <f t="shared" si="27"/>
        <v>0.9963406911</v>
      </c>
      <c r="AC26" s="275">
        <f t="shared" si="28"/>
        <v>782366.9183</v>
      </c>
      <c r="AD26" s="257">
        <f t="shared" si="29"/>
        <v>0.7823669183</v>
      </c>
      <c r="AE26" s="180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2"/>
    </row>
    <row r="27" ht="19.5" customHeight="1">
      <c r="A27" s="276" t="s">
        <v>121</v>
      </c>
      <c r="B27" s="277">
        <v>90.25</v>
      </c>
      <c r="C27" s="278">
        <v>90.25</v>
      </c>
      <c r="D27" s="278">
        <v>73.625</v>
      </c>
      <c r="E27" s="278">
        <v>81.703125</v>
      </c>
      <c r="F27" s="278">
        <v>69.770638</v>
      </c>
      <c r="G27" s="278">
        <v>9.049254E8</v>
      </c>
      <c r="H27" s="278"/>
      <c r="I27" s="278">
        <f t="shared" ref="I27:N27" si="40">(I28/B28*B27)/B28*B27</f>
        <v>12.25180168</v>
      </c>
      <c r="J27" s="278">
        <f t="shared" si="40"/>
        <v>12.24135955</v>
      </c>
      <c r="K27" s="278">
        <f t="shared" si="40"/>
        <v>8.140563287</v>
      </c>
      <c r="L27" s="278">
        <f t="shared" si="40"/>
        <v>9.964957431</v>
      </c>
      <c r="M27" s="278">
        <f t="shared" si="40"/>
        <v>8.471851442</v>
      </c>
      <c r="N27" s="278">
        <f t="shared" si="40"/>
        <v>18144996.37</v>
      </c>
      <c r="O27" s="278"/>
      <c r="P27" s="254">
        <f t="shared" si="31"/>
        <v>349900.9901</v>
      </c>
      <c r="Q27" s="254">
        <f t="shared" si="32"/>
        <v>85021.32144</v>
      </c>
      <c r="R27" s="254">
        <f t="shared" si="33"/>
        <v>365282.9267</v>
      </c>
      <c r="S27" s="254">
        <f t="shared" si="34"/>
        <v>-13529.40662</v>
      </c>
      <c r="T27" s="254">
        <f t="shared" si="35"/>
        <v>-102953.3792</v>
      </c>
      <c r="U27" s="272">
        <f t="shared" si="21"/>
        <v>0.649762846</v>
      </c>
      <c r="V27" s="257"/>
      <c r="W27" s="254">
        <f t="shared" si="22"/>
        <v>-116482.7859</v>
      </c>
      <c r="X27" s="257">
        <f t="shared" si="23"/>
        <v>6.139824967</v>
      </c>
      <c r="Y27" s="254">
        <f t="shared" si="24"/>
        <v>595602.3027</v>
      </c>
      <c r="Z27" s="254">
        <f t="shared" si="25"/>
        <v>479119.5168</v>
      </c>
      <c r="AA27" s="259">
        <f t="shared" si="26"/>
        <v>800205.2382</v>
      </c>
      <c r="AB27" s="257">
        <f t="shared" si="27"/>
        <v>0.8891169313</v>
      </c>
      <c r="AC27" s="275">
        <f t="shared" si="28"/>
        <v>683722.4524</v>
      </c>
      <c r="AD27" s="257">
        <f t="shared" si="29"/>
        <v>0.6837224524</v>
      </c>
      <c r="AE27" s="180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2"/>
    </row>
    <row r="28" ht="19.5" customHeight="1">
      <c r="A28" s="276" t="s">
        <v>122</v>
      </c>
      <c r="B28" s="277">
        <v>80.3125</v>
      </c>
      <c r="C28" s="278">
        <v>84.125</v>
      </c>
      <c r="D28" s="278">
        <v>60.5</v>
      </c>
      <c r="E28" s="278">
        <v>62.984375</v>
      </c>
      <c r="F28" s="278">
        <v>53.785721</v>
      </c>
      <c r="G28" s="278">
        <v>9.362076E8</v>
      </c>
      <c r="H28" s="278"/>
      <c r="I28" s="278">
        <f t="shared" ref="I28:N28" si="41">(I29/B29*B28)/B29*B28</f>
        <v>9.702235838</v>
      </c>
      <c r="J28" s="278">
        <f t="shared" si="41"/>
        <v>10.63617288</v>
      </c>
      <c r="K28" s="278">
        <f t="shared" si="41"/>
        <v>5.49685892</v>
      </c>
      <c r="L28" s="278">
        <f t="shared" si="41"/>
        <v>5.921936694</v>
      </c>
      <c r="M28" s="278">
        <f t="shared" si="41"/>
        <v>5.034622733</v>
      </c>
      <c r="N28" s="278">
        <f t="shared" si="41"/>
        <v>19421181.79</v>
      </c>
      <c r="O28" s="278"/>
      <c r="P28" s="254">
        <f t="shared" si="31"/>
        <v>287524.7525</v>
      </c>
      <c r="Q28" s="254">
        <f t="shared" si="32"/>
        <v>57410.05784</v>
      </c>
      <c r="R28" s="254">
        <f t="shared" si="33"/>
        <v>366043.9328</v>
      </c>
      <c r="S28" s="254">
        <f t="shared" si="34"/>
        <v>-15252.44581</v>
      </c>
      <c r="T28" s="254">
        <f t="shared" si="35"/>
        <v>-103382.3517</v>
      </c>
      <c r="U28" s="272">
        <f t="shared" si="21"/>
        <v>0.5659028094</v>
      </c>
      <c r="V28" s="257"/>
      <c r="W28" s="254">
        <f t="shared" si="22"/>
        <v>-118634.7975</v>
      </c>
      <c r="X28" s="257">
        <f t="shared" si="23"/>
        <v>5.509080803</v>
      </c>
      <c r="Y28" s="254">
        <f t="shared" si="24"/>
        <v>552669.5022</v>
      </c>
      <c r="Z28" s="254">
        <f t="shared" si="25"/>
        <v>434034.7047</v>
      </c>
      <c r="AA28" s="259">
        <f t="shared" si="26"/>
        <v>710978.7431</v>
      </c>
      <c r="AB28" s="257">
        <f t="shared" si="27"/>
        <v>0.7899763812</v>
      </c>
      <c r="AC28" s="275">
        <f t="shared" si="28"/>
        <v>592343.9456</v>
      </c>
      <c r="AD28" s="257">
        <f t="shared" si="29"/>
        <v>0.5923439456</v>
      </c>
      <c r="AE28" s="180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2"/>
    </row>
    <row r="29" ht="19.5" customHeight="1">
      <c r="A29" s="279" t="s">
        <v>123</v>
      </c>
      <c r="B29" s="280">
        <v>64.0625</v>
      </c>
      <c r="C29" s="281">
        <v>74.78125</v>
      </c>
      <c r="D29" s="281">
        <v>54.25</v>
      </c>
      <c r="E29" s="281">
        <v>58.375</v>
      </c>
      <c r="F29" s="281">
        <v>49.849514</v>
      </c>
      <c r="G29" s="281">
        <v>1.0877885E9</v>
      </c>
      <c r="H29" s="281"/>
      <c r="I29" s="281">
        <f t="shared" ref="I29:N29" si="42">(I30/B30*B29)/B30*B29</f>
        <v>6.173242003</v>
      </c>
      <c r="J29" s="281">
        <f t="shared" si="42"/>
        <v>8.404670148</v>
      </c>
      <c r="K29" s="281">
        <f t="shared" si="42"/>
        <v>4.419807214</v>
      </c>
      <c r="L29" s="281">
        <f t="shared" si="42"/>
        <v>5.086884762</v>
      </c>
      <c r="M29" s="281">
        <f t="shared" si="42"/>
        <v>4.324688189</v>
      </c>
      <c r="N29" s="281">
        <f t="shared" si="42"/>
        <v>26219249.43</v>
      </c>
      <c r="O29" s="281"/>
      <c r="P29" s="254">
        <f t="shared" si="31"/>
        <v>257821.7822</v>
      </c>
      <c r="Q29" s="254">
        <f t="shared" si="32"/>
        <v>46161.16067</v>
      </c>
      <c r="R29" s="254">
        <f t="shared" si="33"/>
        <v>366806.5243</v>
      </c>
      <c r="S29" s="254">
        <f t="shared" si="34"/>
        <v>-16982.66433</v>
      </c>
      <c r="T29" s="254">
        <f t="shared" si="35"/>
        <v>-103813.1115</v>
      </c>
      <c r="U29" s="272">
        <f t="shared" si="21"/>
        <v>0.5219880762</v>
      </c>
      <c r="V29" s="257">
        <f>(E29-B20)/B20</f>
        <v>-0.4557109557</v>
      </c>
      <c r="W29" s="254">
        <f t="shared" si="22"/>
        <v>-120795.7758</v>
      </c>
      <c r="X29" s="257">
        <f t="shared" si="23"/>
        <v>5.170944947</v>
      </c>
      <c r="Y29" s="254">
        <f t="shared" si="24"/>
        <v>532609.5108</v>
      </c>
      <c r="Z29" s="254">
        <f t="shared" si="25"/>
        <v>411813.7351</v>
      </c>
      <c r="AA29" s="259">
        <f t="shared" si="26"/>
        <v>670789.4671</v>
      </c>
      <c r="AB29" s="257">
        <f t="shared" si="27"/>
        <v>0.7453216302</v>
      </c>
      <c r="AC29" s="275">
        <f t="shared" si="28"/>
        <v>549993.6914</v>
      </c>
      <c r="AD29" s="257">
        <f t="shared" si="29"/>
        <v>0.5499936914</v>
      </c>
      <c r="AE29" s="180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2"/>
    </row>
    <row r="30" ht="19.5" customHeight="1">
      <c r="A30" s="276" t="s">
        <v>124</v>
      </c>
      <c r="B30" s="277">
        <v>58.5625</v>
      </c>
      <c r="C30" s="278">
        <v>69.125</v>
      </c>
      <c r="D30" s="278">
        <v>52.15625</v>
      </c>
      <c r="E30" s="278">
        <v>64.300003</v>
      </c>
      <c r="F30" s="278">
        <v>54.909184</v>
      </c>
      <c r="G30" s="278">
        <v>1.1978067E9</v>
      </c>
      <c r="H30" s="278"/>
      <c r="I30" s="278">
        <f t="shared" ref="I30:N30" si="43">(I31/B31*B30)/B31*B30</f>
        <v>5.158753226</v>
      </c>
      <c r="J30" s="278">
        <f t="shared" si="43"/>
        <v>7.181340543</v>
      </c>
      <c r="K30" s="278">
        <f t="shared" si="43"/>
        <v>4.085230429</v>
      </c>
      <c r="L30" s="278">
        <f t="shared" si="43"/>
        <v>6.171917305</v>
      </c>
      <c r="M30" s="278">
        <f t="shared" si="43"/>
        <v>5.24714327</v>
      </c>
      <c r="N30" s="278">
        <f t="shared" si="43"/>
        <v>31791045.08</v>
      </c>
      <c r="O30" s="278"/>
      <c r="P30" s="254">
        <f t="shared" si="31"/>
        <v>247871.2871</v>
      </c>
      <c r="Q30" s="254">
        <f>(Q29+$S$3)*K30/K29</f>
        <v>61152.80004</v>
      </c>
      <c r="R30" s="254">
        <f>R29*(1+($S$5)/2/12)-$S$3</f>
        <v>347570.7046</v>
      </c>
      <c r="S30" s="254">
        <f t="shared" si="34"/>
        <v>-18720.0921</v>
      </c>
      <c r="T30" s="254">
        <f t="shared" si="35"/>
        <v>-104245.6661</v>
      </c>
      <c r="U30" s="272">
        <f t="shared" si="21"/>
        <v>0.5637828565</v>
      </c>
      <c r="V30" s="282"/>
      <c r="W30" s="254">
        <f t="shared" si="22"/>
        <v>-122965.7582</v>
      </c>
      <c r="X30" s="257">
        <f t="shared" si="23"/>
        <v>4.842339855</v>
      </c>
      <c r="Y30" s="254">
        <f t="shared" si="24"/>
        <v>507177.7774</v>
      </c>
      <c r="Z30" s="254">
        <f t="shared" si="25"/>
        <v>384212.0192</v>
      </c>
      <c r="AA30" s="259">
        <f t="shared" si="26"/>
        <v>656594.7917</v>
      </c>
      <c r="AB30" s="257">
        <f t="shared" si="27"/>
        <v>0.7295497686</v>
      </c>
      <c r="AC30" s="275">
        <f t="shared" si="28"/>
        <v>533629.0335</v>
      </c>
      <c r="AD30" s="257">
        <f t="shared" si="29"/>
        <v>0.5336290335</v>
      </c>
      <c r="AE30" s="180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2"/>
    </row>
    <row r="31" ht="19.5" customHeight="1">
      <c r="A31" s="276" t="s">
        <v>125</v>
      </c>
      <c r="B31" s="277">
        <v>64.550003</v>
      </c>
      <c r="C31" s="278">
        <v>65.610001</v>
      </c>
      <c r="D31" s="278">
        <v>46.860001</v>
      </c>
      <c r="E31" s="278">
        <v>47.450001</v>
      </c>
      <c r="F31" s="278">
        <v>40.520073</v>
      </c>
      <c r="G31" s="278">
        <v>1.2158712E9</v>
      </c>
      <c r="H31" s="278"/>
      <c r="I31" s="278">
        <f t="shared" ref="I31:N31" si="44">(I32/B32*B31)/B32*B31</f>
        <v>6.2675538</v>
      </c>
      <c r="J31" s="278">
        <f t="shared" si="44"/>
        <v>6.469568594</v>
      </c>
      <c r="K31" s="278">
        <f t="shared" si="44"/>
        <v>3.297679378</v>
      </c>
      <c r="L31" s="278">
        <f t="shared" si="44"/>
        <v>3.361015876</v>
      </c>
      <c r="M31" s="278">
        <f t="shared" si="44"/>
        <v>2.857415401</v>
      </c>
      <c r="N31" s="278">
        <f t="shared" si="44"/>
        <v>32757177.35</v>
      </c>
      <c r="O31" s="278"/>
      <c r="P31" s="254">
        <f t="shared" si="31"/>
        <v>222700.9949</v>
      </c>
      <c r="Q31" s="254">
        <f t="shared" ref="Q31:Q41" si="46">Q30*K31/K30</f>
        <v>49363.75833</v>
      </c>
      <c r="R31" s="254">
        <f t="shared" ref="R31:R41" si="47">R30*(1+$S$5/2/12)</f>
        <v>348294.8102</v>
      </c>
      <c r="S31" s="254">
        <f t="shared" si="34"/>
        <v>-20464.75915</v>
      </c>
      <c r="T31" s="254">
        <f t="shared" si="35"/>
        <v>-104680.023</v>
      </c>
      <c r="U31" s="272">
        <f t="shared" si="21"/>
        <v>0.5181325968</v>
      </c>
      <c r="V31" s="282"/>
      <c r="W31" s="254">
        <f t="shared" si="22"/>
        <v>-125144.7822</v>
      </c>
      <c r="X31" s="257">
        <f t="shared" si="23"/>
        <v>4.56268168</v>
      </c>
      <c r="Y31" s="254">
        <f t="shared" si="24"/>
        <v>490253.7142</v>
      </c>
      <c r="Z31" s="254">
        <f t="shared" si="25"/>
        <v>365108.932</v>
      </c>
      <c r="AA31" s="259">
        <f t="shared" si="26"/>
        <v>620359.5634</v>
      </c>
      <c r="AB31" s="257">
        <f t="shared" si="27"/>
        <v>0.6892884037</v>
      </c>
      <c r="AC31" s="275">
        <f t="shared" si="28"/>
        <v>495214.7812</v>
      </c>
      <c r="AD31" s="257">
        <f t="shared" si="29"/>
        <v>0.4952147812</v>
      </c>
      <c r="AE31" s="180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2"/>
    </row>
    <row r="32" ht="19.5" customHeight="1">
      <c r="A32" s="276" t="s">
        <v>126</v>
      </c>
      <c r="B32" s="277">
        <v>46.970001</v>
      </c>
      <c r="C32" s="278">
        <v>50.66</v>
      </c>
      <c r="D32" s="278">
        <v>38.0</v>
      </c>
      <c r="E32" s="278">
        <v>39.150002</v>
      </c>
      <c r="F32" s="278">
        <v>33.43227</v>
      </c>
      <c r="G32" s="278">
        <v>1.7249188E9</v>
      </c>
      <c r="H32" s="278"/>
      <c r="I32" s="278">
        <f t="shared" ref="I32:N32" si="45">(I33/B33*B32)/B33*B32</f>
        <v>3.31853709</v>
      </c>
      <c r="J32" s="278">
        <f t="shared" si="45"/>
        <v>3.85714179</v>
      </c>
      <c r="K32" s="278">
        <f t="shared" si="45"/>
        <v>2.168557962</v>
      </c>
      <c r="L32" s="278">
        <f t="shared" si="45"/>
        <v>2.288029867</v>
      </c>
      <c r="M32" s="278">
        <f t="shared" si="45"/>
        <v>1.945201851</v>
      </c>
      <c r="N32" s="278">
        <f t="shared" si="45"/>
        <v>65927808.56</v>
      </c>
      <c r="O32" s="278"/>
      <c r="P32" s="254">
        <f t="shared" si="31"/>
        <v>180594.0594</v>
      </c>
      <c r="Q32" s="254">
        <f t="shared" si="46"/>
        <v>32461.6674</v>
      </c>
      <c r="R32" s="254">
        <f t="shared" si="47"/>
        <v>349020.4244</v>
      </c>
      <c r="S32" s="254">
        <f t="shared" si="34"/>
        <v>-22216.69565</v>
      </c>
      <c r="T32" s="254">
        <f t="shared" si="35"/>
        <v>-105116.1898</v>
      </c>
      <c r="U32" s="272">
        <f t="shared" si="21"/>
        <v>0.4368045036</v>
      </c>
      <c r="V32" s="282"/>
      <c r="W32" s="254">
        <f t="shared" si="22"/>
        <v>-127332.8854</v>
      </c>
      <c r="X32" s="257">
        <f t="shared" si="23"/>
        <v>4.159290681</v>
      </c>
      <c r="Y32" s="254">
        <f t="shared" si="24"/>
        <v>461475.449</v>
      </c>
      <c r="Z32" s="254">
        <f t="shared" si="25"/>
        <v>334142.5635</v>
      </c>
      <c r="AA32" s="259">
        <f t="shared" si="26"/>
        <v>562076.1512</v>
      </c>
      <c r="AB32" s="257">
        <f t="shared" si="27"/>
        <v>0.6245290569</v>
      </c>
      <c r="AC32" s="275">
        <f t="shared" si="28"/>
        <v>434743.2657</v>
      </c>
      <c r="AD32" s="257">
        <f t="shared" si="29"/>
        <v>0.4347432657</v>
      </c>
      <c r="AE32" s="180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2"/>
    </row>
    <row r="33" ht="19.5" customHeight="1">
      <c r="A33" s="276" t="s">
        <v>127</v>
      </c>
      <c r="B33" s="277">
        <v>39.169998</v>
      </c>
      <c r="C33" s="278">
        <v>49.439999</v>
      </c>
      <c r="D33" s="278">
        <v>33.599998</v>
      </c>
      <c r="E33" s="278">
        <v>46.150002</v>
      </c>
      <c r="F33" s="278">
        <v>39.409939</v>
      </c>
      <c r="G33" s="278">
        <v>1.6436822E9</v>
      </c>
      <c r="H33" s="278"/>
      <c r="I33" s="278">
        <f t="shared" ref="I33:N33" si="48">(I34/B34*B33)/B34*B33</f>
        <v>2.307876876</v>
      </c>
      <c r="J33" s="278">
        <f t="shared" si="48"/>
        <v>3.673602312</v>
      </c>
      <c r="K33" s="278">
        <f t="shared" si="48"/>
        <v>1.695439685</v>
      </c>
      <c r="L33" s="278">
        <f t="shared" si="48"/>
        <v>3.179373576</v>
      </c>
      <c r="M33" s="278">
        <f t="shared" si="48"/>
        <v>2.702990183</v>
      </c>
      <c r="N33" s="278">
        <f t="shared" si="48"/>
        <v>59864179.29</v>
      </c>
      <c r="O33" s="278"/>
      <c r="P33" s="254">
        <f t="shared" si="31"/>
        <v>159683.1588</v>
      </c>
      <c r="Q33" s="254">
        <f t="shared" si="46"/>
        <v>25379.44575</v>
      </c>
      <c r="R33" s="254">
        <f t="shared" si="47"/>
        <v>349747.5503</v>
      </c>
      <c r="S33" s="254">
        <f t="shared" si="34"/>
        <v>-23975.93188</v>
      </c>
      <c r="T33" s="254">
        <f t="shared" si="35"/>
        <v>-105554.1739</v>
      </c>
      <c r="U33" s="272">
        <f t="shared" si="21"/>
        <v>0.3934892567</v>
      </c>
      <c r="V33" s="282"/>
      <c r="W33" s="254">
        <f t="shared" si="22"/>
        <v>-129530.1058</v>
      </c>
      <c r="X33" s="257">
        <f t="shared" si="23"/>
        <v>3.932913557</v>
      </c>
      <c r="Y33" s="254">
        <f t="shared" si="24"/>
        <v>447535.8594</v>
      </c>
      <c r="Z33" s="254">
        <f t="shared" si="25"/>
        <v>318005.7536</v>
      </c>
      <c r="AA33" s="259">
        <f t="shared" si="26"/>
        <v>534810.1548</v>
      </c>
      <c r="AB33" s="257">
        <f t="shared" si="27"/>
        <v>0.5942335054</v>
      </c>
      <c r="AC33" s="275">
        <f t="shared" si="28"/>
        <v>405280.049</v>
      </c>
      <c r="AD33" s="257">
        <f t="shared" si="29"/>
        <v>0.405280049</v>
      </c>
      <c r="AE33" s="180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2"/>
    </row>
    <row r="34" ht="19.5" customHeight="1">
      <c r="A34" s="276" t="s">
        <v>128</v>
      </c>
      <c r="B34" s="277">
        <v>46.200001</v>
      </c>
      <c r="C34" s="278">
        <v>51.950001</v>
      </c>
      <c r="D34" s="278">
        <v>43.349998</v>
      </c>
      <c r="E34" s="278">
        <v>44.73</v>
      </c>
      <c r="F34" s="278">
        <v>38.197327</v>
      </c>
      <c r="G34" s="278">
        <v>1.3946903E9</v>
      </c>
      <c r="H34" s="278"/>
      <c r="I34" s="278">
        <f t="shared" ref="I34:N34" si="49">(I35/B35*B34)/B35*B34</f>
        <v>3.210624437</v>
      </c>
      <c r="J34" s="278">
        <f t="shared" si="49"/>
        <v>4.056078519</v>
      </c>
      <c r="K34" s="278">
        <f t="shared" si="49"/>
        <v>2.822162423</v>
      </c>
      <c r="L34" s="278">
        <f t="shared" si="49"/>
        <v>2.986729617</v>
      </c>
      <c r="M34" s="278">
        <f t="shared" si="49"/>
        <v>2.53921157</v>
      </c>
      <c r="N34" s="278">
        <f t="shared" si="49"/>
        <v>43100954.66</v>
      </c>
      <c r="O34" s="278"/>
      <c r="P34" s="254">
        <f t="shared" si="31"/>
        <v>206019.7925</v>
      </c>
      <c r="Q34" s="254">
        <f t="shared" si="46"/>
        <v>42245.63029</v>
      </c>
      <c r="R34" s="254">
        <f t="shared" si="47"/>
        <v>350476.191</v>
      </c>
      <c r="S34" s="254">
        <f t="shared" si="34"/>
        <v>-25742.49826</v>
      </c>
      <c r="T34" s="254">
        <f t="shared" si="35"/>
        <v>-105993.983</v>
      </c>
      <c r="U34" s="272">
        <f t="shared" si="21"/>
        <v>0.4852027091</v>
      </c>
      <c r="V34" s="282"/>
      <c r="W34" s="254">
        <f t="shared" si="22"/>
        <v>-131736.4812</v>
      </c>
      <c r="X34" s="257">
        <f t="shared" si="23"/>
        <v>4.224311886</v>
      </c>
      <c r="Y34" s="254">
        <f t="shared" si="24"/>
        <v>480670.9981</v>
      </c>
      <c r="Z34" s="254">
        <f t="shared" si="25"/>
        <v>348934.5168</v>
      </c>
      <c r="AA34" s="259">
        <f t="shared" si="26"/>
        <v>598741.6138</v>
      </c>
      <c r="AB34" s="257">
        <f t="shared" si="27"/>
        <v>0.6652684597</v>
      </c>
      <c r="AC34" s="275">
        <f t="shared" si="28"/>
        <v>467005.1325</v>
      </c>
      <c r="AD34" s="257">
        <f t="shared" si="29"/>
        <v>0.4670051325</v>
      </c>
      <c r="AE34" s="180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2"/>
    </row>
    <row r="35" ht="19.5" customHeight="1">
      <c r="A35" s="276" t="s">
        <v>129</v>
      </c>
      <c r="B35" s="277">
        <v>45.540001</v>
      </c>
      <c r="C35" s="278">
        <v>49.490002</v>
      </c>
      <c r="D35" s="278">
        <v>41.259998</v>
      </c>
      <c r="E35" s="278">
        <v>45.700001</v>
      </c>
      <c r="F35" s="278">
        <v>39.025661</v>
      </c>
      <c r="G35" s="278">
        <v>1.3630503E9</v>
      </c>
      <c r="H35" s="278"/>
      <c r="I35" s="278">
        <f t="shared" ref="I35:N35" si="50">(I36/B36*B35)/B36*B35</f>
        <v>3.119547542</v>
      </c>
      <c r="J35" s="278">
        <f t="shared" si="50"/>
        <v>3.681036941</v>
      </c>
      <c r="K35" s="278">
        <f t="shared" si="50"/>
        <v>2.556596833</v>
      </c>
      <c r="L35" s="278">
        <f t="shared" si="50"/>
        <v>3.11767278</v>
      </c>
      <c r="M35" s="278">
        <f t="shared" si="50"/>
        <v>2.650534603</v>
      </c>
      <c r="N35" s="278">
        <f t="shared" si="50"/>
        <v>41167556.88</v>
      </c>
      <c r="O35" s="278"/>
      <c r="P35" s="254">
        <f t="shared" si="31"/>
        <v>196087.1192</v>
      </c>
      <c r="Q35" s="254">
        <f t="shared" si="46"/>
        <v>38270.31489</v>
      </c>
      <c r="R35" s="254">
        <f t="shared" si="47"/>
        <v>351206.3497</v>
      </c>
      <c r="S35" s="254">
        <f t="shared" si="34"/>
        <v>-27516.42534</v>
      </c>
      <c r="T35" s="254">
        <f t="shared" si="35"/>
        <v>-106435.6246</v>
      </c>
      <c r="U35" s="272">
        <f t="shared" si="21"/>
        <v>0.4655816437</v>
      </c>
      <c r="V35" s="282"/>
      <c r="W35" s="254">
        <f t="shared" si="22"/>
        <v>-133952.0499</v>
      </c>
      <c r="X35" s="257">
        <f t="shared" si="23"/>
        <v>4.085741646</v>
      </c>
      <c r="Y35" s="254">
        <f t="shared" si="24"/>
        <v>474419.0792</v>
      </c>
      <c r="Z35" s="254">
        <f t="shared" si="25"/>
        <v>340467.0293</v>
      </c>
      <c r="AA35" s="259">
        <f t="shared" si="26"/>
        <v>585563.7838</v>
      </c>
      <c r="AB35" s="257">
        <f t="shared" si="27"/>
        <v>0.6506264265</v>
      </c>
      <c r="AC35" s="275">
        <f t="shared" si="28"/>
        <v>451611.7339</v>
      </c>
      <c r="AD35" s="257">
        <f t="shared" si="29"/>
        <v>0.4516117339</v>
      </c>
      <c r="AE35" s="180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2"/>
    </row>
    <row r="36" ht="19.5" customHeight="1">
      <c r="A36" s="276" t="s">
        <v>130</v>
      </c>
      <c r="B36" s="277">
        <v>45.650002</v>
      </c>
      <c r="C36" s="278">
        <v>46.48</v>
      </c>
      <c r="D36" s="278">
        <v>39.310001</v>
      </c>
      <c r="E36" s="278">
        <v>41.759998</v>
      </c>
      <c r="F36" s="278">
        <v>35.661087</v>
      </c>
      <c r="G36" s="278">
        <v>1.1983925E9</v>
      </c>
      <c r="H36" s="278"/>
      <c r="I36" s="278">
        <f t="shared" ref="I36:N36" si="51">(I37/B37*B36)/B37*B36</f>
        <v>3.134636158</v>
      </c>
      <c r="J36" s="278">
        <f t="shared" si="51"/>
        <v>3.246889224</v>
      </c>
      <c r="K36" s="278">
        <f t="shared" si="51"/>
        <v>2.320651635</v>
      </c>
      <c r="L36" s="278">
        <f t="shared" si="51"/>
        <v>2.603269022</v>
      </c>
      <c r="M36" s="278">
        <f t="shared" si="51"/>
        <v>2.213207315</v>
      </c>
      <c r="N36" s="278">
        <f t="shared" si="51"/>
        <v>31822148.17</v>
      </c>
      <c r="O36" s="278"/>
      <c r="P36" s="254">
        <f t="shared" si="31"/>
        <v>186819.8067</v>
      </c>
      <c r="Q36" s="254">
        <f t="shared" si="46"/>
        <v>34738.39429</v>
      </c>
      <c r="R36" s="254">
        <f t="shared" si="47"/>
        <v>351938.0296</v>
      </c>
      <c r="S36" s="254">
        <f t="shared" si="34"/>
        <v>-29297.74378</v>
      </c>
      <c r="T36" s="254">
        <f t="shared" si="35"/>
        <v>-106879.1063</v>
      </c>
      <c r="U36" s="272">
        <f t="shared" si="21"/>
        <v>0.4469019701</v>
      </c>
      <c r="V36" s="282"/>
      <c r="W36" s="254">
        <f t="shared" si="22"/>
        <v>-136176.8501</v>
      </c>
      <c r="X36" s="257">
        <f t="shared" si="23"/>
        <v>3.956310018</v>
      </c>
      <c r="Y36" s="254">
        <f t="shared" si="24"/>
        <v>468634.3731</v>
      </c>
      <c r="Z36" s="254">
        <f t="shared" si="25"/>
        <v>332457.523</v>
      </c>
      <c r="AA36" s="259">
        <f t="shared" si="26"/>
        <v>573496.2306</v>
      </c>
      <c r="AB36" s="257">
        <f t="shared" si="27"/>
        <v>0.637218034</v>
      </c>
      <c r="AC36" s="275">
        <f t="shared" si="28"/>
        <v>437319.3805</v>
      </c>
      <c r="AD36" s="257">
        <f t="shared" si="29"/>
        <v>0.4373193805</v>
      </c>
      <c r="AE36" s="180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2"/>
    </row>
    <row r="37" ht="19.5" customHeight="1">
      <c r="A37" s="276" t="s">
        <v>131</v>
      </c>
      <c r="B37" s="277">
        <v>42.630001</v>
      </c>
      <c r="C37" s="278">
        <v>44.0</v>
      </c>
      <c r="D37" s="278">
        <v>35.75</v>
      </c>
      <c r="E37" s="278">
        <v>36.630001</v>
      </c>
      <c r="F37" s="278">
        <v>31.280291</v>
      </c>
      <c r="G37" s="278">
        <v>1.3134117E9</v>
      </c>
      <c r="H37" s="278"/>
      <c r="I37" s="278">
        <f t="shared" ref="I37:N37" si="52">(I38/B38*B37)/B38*B37</f>
        <v>2.733607911</v>
      </c>
      <c r="J37" s="278">
        <f t="shared" si="52"/>
        <v>2.909648894</v>
      </c>
      <c r="K37" s="278">
        <f t="shared" si="52"/>
        <v>1.919357763</v>
      </c>
      <c r="L37" s="278">
        <f t="shared" si="52"/>
        <v>2.002958602</v>
      </c>
      <c r="M37" s="278">
        <f t="shared" si="52"/>
        <v>1.702842623</v>
      </c>
      <c r="N37" s="278">
        <f t="shared" si="52"/>
        <v>38223732.25</v>
      </c>
      <c r="O37" s="278"/>
      <c r="P37" s="254">
        <f t="shared" si="31"/>
        <v>169900.9901</v>
      </c>
      <c r="Q37" s="254">
        <f t="shared" si="46"/>
        <v>28731.32949</v>
      </c>
      <c r="R37" s="254">
        <f t="shared" si="47"/>
        <v>352671.2338</v>
      </c>
      <c r="S37" s="254">
        <f t="shared" si="34"/>
        <v>-31086.48438</v>
      </c>
      <c r="T37" s="254">
        <f t="shared" si="35"/>
        <v>-107324.4359</v>
      </c>
      <c r="U37" s="272">
        <f t="shared" si="21"/>
        <v>0.4124109988</v>
      </c>
      <c r="V37" s="282"/>
      <c r="W37" s="254">
        <f t="shared" si="22"/>
        <v>-138410.9203</v>
      </c>
      <c r="X37" s="257">
        <f t="shared" si="23"/>
        <v>3.775512963</v>
      </c>
      <c r="Y37" s="254">
        <f t="shared" si="24"/>
        <v>457495.0776</v>
      </c>
      <c r="Z37" s="254">
        <f t="shared" si="25"/>
        <v>319084.1572</v>
      </c>
      <c r="AA37" s="259">
        <f t="shared" si="26"/>
        <v>551303.5534</v>
      </c>
      <c r="AB37" s="257">
        <f t="shared" si="27"/>
        <v>0.6125595038</v>
      </c>
      <c r="AC37" s="275">
        <f t="shared" si="28"/>
        <v>412892.6331</v>
      </c>
      <c r="AD37" s="257">
        <f t="shared" si="29"/>
        <v>0.4128926331</v>
      </c>
      <c r="AE37" s="180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2"/>
    </row>
    <row r="38" ht="19.5" customHeight="1">
      <c r="A38" s="276" t="s">
        <v>132</v>
      </c>
      <c r="B38" s="277">
        <v>36.509998</v>
      </c>
      <c r="C38" s="278">
        <v>37.5</v>
      </c>
      <c r="D38" s="278">
        <v>27.200001</v>
      </c>
      <c r="E38" s="278">
        <v>28.98</v>
      </c>
      <c r="F38" s="278">
        <v>24.747557</v>
      </c>
      <c r="G38" s="278">
        <v>1.3021162E9</v>
      </c>
      <c r="H38" s="278"/>
      <c r="I38" s="278">
        <f t="shared" ref="I38:N38" si="53">(I39/B39*B38)/B39*B38</f>
        <v>2.005068228</v>
      </c>
      <c r="J38" s="278">
        <f t="shared" si="53"/>
        <v>2.11347818</v>
      </c>
      <c r="K38" s="278">
        <f t="shared" si="53"/>
        <v>1.111070665</v>
      </c>
      <c r="L38" s="278">
        <f t="shared" si="53"/>
        <v>1.253703604</v>
      </c>
      <c r="M38" s="278">
        <f t="shared" si="53"/>
        <v>1.06585373</v>
      </c>
      <c r="N38" s="278">
        <f t="shared" si="53"/>
        <v>37569101.88</v>
      </c>
      <c r="O38" s="278"/>
      <c r="P38" s="254">
        <f t="shared" si="31"/>
        <v>129267.3315</v>
      </c>
      <c r="Q38" s="254">
        <f t="shared" si="46"/>
        <v>16631.88489</v>
      </c>
      <c r="R38" s="254">
        <f t="shared" si="47"/>
        <v>353405.9656</v>
      </c>
      <c r="S38" s="254">
        <f t="shared" si="34"/>
        <v>-32882.67806</v>
      </c>
      <c r="T38" s="254">
        <f t="shared" si="35"/>
        <v>-107771.6211</v>
      </c>
      <c r="U38" s="272">
        <f t="shared" si="21"/>
        <v>0.3255145493</v>
      </c>
      <c r="V38" s="282"/>
      <c r="W38" s="254">
        <f t="shared" si="22"/>
        <v>-140654.2992</v>
      </c>
      <c r="X38" s="257">
        <f t="shared" si="23"/>
        <v>3.431628468</v>
      </c>
      <c r="Y38" s="254">
        <f t="shared" si="24"/>
        <v>429756.859</v>
      </c>
      <c r="Z38" s="254">
        <f t="shared" si="25"/>
        <v>289102.5598</v>
      </c>
      <c r="AA38" s="259">
        <f t="shared" si="26"/>
        <v>499305.182</v>
      </c>
      <c r="AB38" s="257">
        <f t="shared" si="27"/>
        <v>0.5547835355</v>
      </c>
      <c r="AC38" s="275">
        <f t="shared" si="28"/>
        <v>358650.8828</v>
      </c>
      <c r="AD38" s="257">
        <f t="shared" si="29"/>
        <v>0.3586508828</v>
      </c>
      <c r="AE38" s="180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2"/>
    </row>
    <row r="39" ht="19.5" customHeight="1">
      <c r="A39" s="276" t="s">
        <v>133</v>
      </c>
      <c r="B39" s="277">
        <v>28.85</v>
      </c>
      <c r="C39" s="278">
        <v>37.060001</v>
      </c>
      <c r="D39" s="278">
        <v>27.85</v>
      </c>
      <c r="E39" s="278">
        <v>33.900002</v>
      </c>
      <c r="F39" s="278">
        <v>28.949011</v>
      </c>
      <c r="G39" s="278">
        <v>2.1601468E9</v>
      </c>
      <c r="H39" s="278"/>
      <c r="I39" s="278">
        <f t="shared" ref="I39:N39" si="54">(I40/B40*B39)/B40*B39</f>
        <v>1.251979368</v>
      </c>
      <c r="J39" s="278">
        <f t="shared" si="54"/>
        <v>2.064172969</v>
      </c>
      <c r="K39" s="278">
        <f t="shared" si="54"/>
        <v>1.16480772</v>
      </c>
      <c r="L39" s="278">
        <f t="shared" si="54"/>
        <v>1.715527008</v>
      </c>
      <c r="M39" s="278">
        <f t="shared" si="54"/>
        <v>1.458479757</v>
      </c>
      <c r="N39" s="278">
        <f t="shared" si="54"/>
        <v>103394600.9</v>
      </c>
      <c r="O39" s="278"/>
      <c r="P39" s="254">
        <f t="shared" si="31"/>
        <v>132356.4356</v>
      </c>
      <c r="Q39" s="254">
        <f t="shared" si="46"/>
        <v>17436.28783</v>
      </c>
      <c r="R39" s="254">
        <f t="shared" si="47"/>
        <v>354142.228</v>
      </c>
      <c r="S39" s="254">
        <f t="shared" si="34"/>
        <v>-34686.35589</v>
      </c>
      <c r="T39" s="254">
        <f t="shared" si="35"/>
        <v>-108220.6695</v>
      </c>
      <c r="U39" s="272">
        <f t="shared" si="21"/>
        <v>0.3318464234</v>
      </c>
      <c r="V39" s="282"/>
      <c r="W39" s="254">
        <f t="shared" si="22"/>
        <v>-142907.0254</v>
      </c>
      <c r="X39" s="257">
        <f t="shared" si="23"/>
        <v>3.404301939</v>
      </c>
      <c r="Y39" s="254">
        <f t="shared" si="24"/>
        <v>432626.0438</v>
      </c>
      <c r="Z39" s="254">
        <f t="shared" si="25"/>
        <v>289719.0184</v>
      </c>
      <c r="AA39" s="259">
        <f t="shared" si="26"/>
        <v>503934.9515</v>
      </c>
      <c r="AB39" s="257">
        <f t="shared" si="27"/>
        <v>0.5599277239</v>
      </c>
      <c r="AC39" s="275">
        <f t="shared" si="28"/>
        <v>361027.9261</v>
      </c>
      <c r="AD39" s="257">
        <f t="shared" si="29"/>
        <v>0.3610279261</v>
      </c>
      <c r="AE39" s="180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2"/>
    </row>
    <row r="40" ht="19.5" customHeight="1">
      <c r="A40" s="276" t="s">
        <v>134</v>
      </c>
      <c r="B40" s="277">
        <v>34.439999</v>
      </c>
      <c r="C40" s="278">
        <v>40.970001</v>
      </c>
      <c r="D40" s="278">
        <v>33.779999</v>
      </c>
      <c r="E40" s="278">
        <v>39.650002</v>
      </c>
      <c r="F40" s="278">
        <v>33.859234</v>
      </c>
      <c r="G40" s="278">
        <v>1.7210984E9</v>
      </c>
      <c r="H40" s="278"/>
      <c r="I40" s="278">
        <f t="shared" ref="I40:N40" si="55">(I41/B41*B40)/B41*B40</f>
        <v>1.784151779</v>
      </c>
      <c r="J40" s="278">
        <f t="shared" si="55"/>
        <v>2.522709149</v>
      </c>
      <c r="K40" s="278">
        <f t="shared" si="55"/>
        <v>1.71365387</v>
      </c>
      <c r="L40" s="278">
        <f t="shared" si="55"/>
        <v>2.346845714</v>
      </c>
      <c r="M40" s="278">
        <f t="shared" si="55"/>
        <v>1.995203512</v>
      </c>
      <c r="N40" s="278">
        <f t="shared" si="55"/>
        <v>65636094.34</v>
      </c>
      <c r="O40" s="278"/>
      <c r="P40" s="254">
        <f t="shared" si="31"/>
        <v>160538.6091</v>
      </c>
      <c r="Q40" s="254">
        <f t="shared" si="46"/>
        <v>25652.09828</v>
      </c>
      <c r="R40" s="254">
        <f t="shared" si="47"/>
        <v>354880.0243</v>
      </c>
      <c r="S40" s="254">
        <f t="shared" si="34"/>
        <v>-36497.54904</v>
      </c>
      <c r="T40" s="254">
        <f t="shared" si="35"/>
        <v>-108671.589</v>
      </c>
      <c r="U40" s="272">
        <f t="shared" si="21"/>
        <v>0.3915251616</v>
      </c>
      <c r="V40" s="282"/>
      <c r="W40" s="254">
        <f t="shared" si="22"/>
        <v>-145169.138</v>
      </c>
      <c r="X40" s="257">
        <f t="shared" si="23"/>
        <v>3.550469752</v>
      </c>
      <c r="Y40" s="254">
        <f t="shared" si="24"/>
        <v>453061.8497</v>
      </c>
      <c r="Z40" s="254">
        <f t="shared" si="25"/>
        <v>307892.7117</v>
      </c>
      <c r="AA40" s="259">
        <f t="shared" si="26"/>
        <v>541070.7317</v>
      </c>
      <c r="AB40" s="257">
        <f t="shared" si="27"/>
        <v>0.6011897019</v>
      </c>
      <c r="AC40" s="275">
        <f t="shared" si="28"/>
        <v>395901.5937</v>
      </c>
      <c r="AD40" s="257">
        <f t="shared" si="29"/>
        <v>0.3959015937</v>
      </c>
      <c r="AE40" s="180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2"/>
    </row>
    <row r="41" ht="19.5" customHeight="1">
      <c r="A41" s="279" t="s">
        <v>135</v>
      </c>
      <c r="B41" s="280">
        <v>39.290001</v>
      </c>
      <c r="C41" s="281">
        <v>43.240002</v>
      </c>
      <c r="D41" s="281">
        <v>38.439999</v>
      </c>
      <c r="E41" s="281">
        <v>38.91</v>
      </c>
      <c r="F41" s="281">
        <v>33.227325</v>
      </c>
      <c r="G41" s="281">
        <v>1.2777654E9</v>
      </c>
      <c r="H41" s="281"/>
      <c r="I41" s="281">
        <f t="shared" ref="I41:N41" si="56">(I42/B42*B41)/B42*B41</f>
        <v>2.322039572</v>
      </c>
      <c r="J41" s="281">
        <f t="shared" si="56"/>
        <v>2.810002096</v>
      </c>
      <c r="K41" s="281">
        <f t="shared" si="56"/>
        <v>2.219067826</v>
      </c>
      <c r="L41" s="281">
        <f t="shared" si="56"/>
        <v>2.260063147</v>
      </c>
      <c r="M41" s="281">
        <f t="shared" si="56"/>
        <v>1.921426171</v>
      </c>
      <c r="N41" s="281">
        <f t="shared" si="56"/>
        <v>36177085.53</v>
      </c>
      <c r="O41" s="281"/>
      <c r="P41" s="254">
        <f t="shared" si="31"/>
        <v>182685.1438</v>
      </c>
      <c r="Q41" s="254">
        <f t="shared" si="46"/>
        <v>33217.76175</v>
      </c>
      <c r="R41" s="254">
        <f t="shared" si="47"/>
        <v>355619.3577</v>
      </c>
      <c r="S41" s="254">
        <f t="shared" si="34"/>
        <v>-38316.28883</v>
      </c>
      <c r="T41" s="254">
        <f t="shared" si="35"/>
        <v>-109124.3873</v>
      </c>
      <c r="U41" s="272">
        <f t="shared" si="21"/>
        <v>0.435889699</v>
      </c>
      <c r="V41" s="257">
        <f>(E41-B30)/B30</f>
        <v>-0.3355816435</v>
      </c>
      <c r="W41" s="254">
        <f t="shared" si="22"/>
        <v>-147440.6761</v>
      </c>
      <c r="X41" s="257">
        <f t="shared" si="23"/>
        <v>3.650990458</v>
      </c>
      <c r="Y41" s="254">
        <f t="shared" si="24"/>
        <v>469274.184</v>
      </c>
      <c r="Z41" s="254">
        <f t="shared" si="25"/>
        <v>321833.5079</v>
      </c>
      <c r="AA41" s="259">
        <f t="shared" si="26"/>
        <v>571522.2632</v>
      </c>
      <c r="AB41" s="257">
        <f t="shared" si="27"/>
        <v>0.6350247369</v>
      </c>
      <c r="AC41" s="275">
        <f t="shared" si="28"/>
        <v>424081.5871</v>
      </c>
      <c r="AD41" s="257">
        <f t="shared" si="29"/>
        <v>0.4240815871</v>
      </c>
      <c r="AE41" s="180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2"/>
    </row>
    <row r="42" ht="19.5" customHeight="1">
      <c r="A42" s="276" t="s">
        <v>136</v>
      </c>
      <c r="B42" s="277">
        <v>39.57</v>
      </c>
      <c r="C42" s="278">
        <v>42.599998</v>
      </c>
      <c r="D42" s="278">
        <v>36.849998</v>
      </c>
      <c r="E42" s="278">
        <v>38.509998</v>
      </c>
      <c r="F42" s="278">
        <v>32.885727</v>
      </c>
      <c r="G42" s="278">
        <v>1.5794246E9</v>
      </c>
      <c r="H42" s="278"/>
      <c r="I42" s="278">
        <f t="shared" ref="I42:N42" si="57">(I43/B43*B42)/B43*B42</f>
        <v>2.35525339</v>
      </c>
      <c r="J42" s="278">
        <f t="shared" si="57"/>
        <v>2.727434882</v>
      </c>
      <c r="K42" s="278">
        <f t="shared" si="57"/>
        <v>2.039289009</v>
      </c>
      <c r="L42" s="278">
        <f t="shared" si="57"/>
        <v>2.213834261</v>
      </c>
      <c r="M42" s="278">
        <f t="shared" si="57"/>
        <v>1.882122287</v>
      </c>
      <c r="N42" s="278">
        <f t="shared" si="57"/>
        <v>55275047.54</v>
      </c>
      <c r="O42" s="278"/>
      <c r="P42" s="254">
        <f t="shared" si="31"/>
        <v>175128.7034</v>
      </c>
      <c r="Q42" s="254">
        <f>(Q41+$S$3)*K42/K41</f>
        <v>48906.29991</v>
      </c>
      <c r="R42" s="254">
        <f>R41*(1+($S$5)/2/12)-$S$3</f>
        <v>336360.2314</v>
      </c>
      <c r="S42" s="254">
        <f t="shared" si="34"/>
        <v>-40142.6067</v>
      </c>
      <c r="T42" s="254">
        <f t="shared" si="35"/>
        <v>-109579.0722</v>
      </c>
      <c r="U42" s="272">
        <f t="shared" si="21"/>
        <v>0.487051435</v>
      </c>
      <c r="V42" s="282"/>
      <c r="W42" s="254">
        <f t="shared" si="22"/>
        <v>-149721.6789</v>
      </c>
      <c r="X42" s="257">
        <f t="shared" si="23"/>
        <v>3.416265022</v>
      </c>
      <c r="Y42" s="254">
        <f t="shared" si="24"/>
        <v>445495.9145</v>
      </c>
      <c r="Z42" s="254">
        <f t="shared" si="25"/>
        <v>295774.2356</v>
      </c>
      <c r="AA42" s="259">
        <f t="shared" si="26"/>
        <v>560395.2346</v>
      </c>
      <c r="AB42" s="257">
        <f t="shared" si="27"/>
        <v>0.6226613718</v>
      </c>
      <c r="AC42" s="275">
        <f t="shared" si="28"/>
        <v>410673.5557</v>
      </c>
      <c r="AD42" s="257">
        <f t="shared" si="29"/>
        <v>0.4106735557</v>
      </c>
      <c r="AE42" s="180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2"/>
    </row>
    <row r="43" ht="19.5" customHeight="1">
      <c r="A43" s="276" t="s">
        <v>137</v>
      </c>
      <c r="B43" s="277">
        <v>38.400002</v>
      </c>
      <c r="C43" s="278">
        <v>38.880001</v>
      </c>
      <c r="D43" s="278">
        <v>33.09</v>
      </c>
      <c r="E43" s="278">
        <v>33.779999</v>
      </c>
      <c r="F43" s="278">
        <v>28.846529</v>
      </c>
      <c r="G43" s="278">
        <v>1.597517E9</v>
      </c>
      <c r="H43" s="278"/>
      <c r="I43" s="278">
        <f t="shared" ref="I43:N43" si="58">(I44/B44*B43)/B44*B43</f>
        <v>2.218033141</v>
      </c>
      <c r="J43" s="278">
        <f t="shared" si="58"/>
        <v>2.271892448</v>
      </c>
      <c r="K43" s="278">
        <f t="shared" si="58"/>
        <v>1.644361787</v>
      </c>
      <c r="L43" s="278">
        <f t="shared" si="58"/>
        <v>1.703402879</v>
      </c>
      <c r="M43" s="278">
        <f t="shared" si="58"/>
        <v>1.448171746</v>
      </c>
      <c r="N43" s="278">
        <f t="shared" si="58"/>
        <v>56548658.37</v>
      </c>
      <c r="O43" s="278"/>
      <c r="P43" s="254">
        <f t="shared" si="31"/>
        <v>157259.4059</v>
      </c>
      <c r="Q43" s="254">
        <f t="shared" ref="Q43:Q53" si="60">Q42*K43/K42</f>
        <v>39435.14153</v>
      </c>
      <c r="R43" s="254">
        <f t="shared" ref="R43:R53" si="61">R42*(1+$S$5/2/12)</f>
        <v>337060.9818</v>
      </c>
      <c r="S43" s="254">
        <f t="shared" si="34"/>
        <v>-41976.53422</v>
      </c>
      <c r="T43" s="254">
        <f t="shared" si="35"/>
        <v>-110035.6517</v>
      </c>
      <c r="U43" s="272">
        <f t="shared" si="21"/>
        <v>0.4423929609</v>
      </c>
      <c r="V43" s="282"/>
      <c r="W43" s="254">
        <f t="shared" si="22"/>
        <v>-152012.1859</v>
      </c>
      <c r="X43" s="257">
        <f t="shared" si="23"/>
        <v>3.251847113</v>
      </c>
      <c r="Y43" s="254">
        <f t="shared" si="24"/>
        <v>433660.1267</v>
      </c>
      <c r="Z43" s="254">
        <f t="shared" si="25"/>
        <v>281647.9408</v>
      </c>
      <c r="AA43" s="259">
        <f t="shared" si="26"/>
        <v>533755.5293</v>
      </c>
      <c r="AB43" s="257">
        <f t="shared" si="27"/>
        <v>0.5930616992</v>
      </c>
      <c r="AC43" s="275">
        <f t="shared" si="28"/>
        <v>381743.3434</v>
      </c>
      <c r="AD43" s="257">
        <f t="shared" si="29"/>
        <v>0.3817433434</v>
      </c>
      <c r="AE43" s="180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2"/>
    </row>
    <row r="44" ht="19.5" customHeight="1">
      <c r="A44" s="276" t="s">
        <v>138</v>
      </c>
      <c r="B44" s="277">
        <v>34.150002</v>
      </c>
      <c r="C44" s="278">
        <v>39.189999</v>
      </c>
      <c r="D44" s="278">
        <v>34.09</v>
      </c>
      <c r="E44" s="278">
        <v>36.060001</v>
      </c>
      <c r="F44" s="278">
        <v>30.793545</v>
      </c>
      <c r="G44" s="278">
        <v>1.5516643E9</v>
      </c>
      <c r="H44" s="278"/>
      <c r="I44" s="278">
        <f t="shared" ref="I44:N44" si="59">(I45/B45*B44)/B45*B44</f>
        <v>1.754231899</v>
      </c>
      <c r="J44" s="278">
        <f t="shared" si="59"/>
        <v>2.30826538</v>
      </c>
      <c r="K44" s="278">
        <f t="shared" si="59"/>
        <v>1.745250792</v>
      </c>
      <c r="L44" s="278">
        <f t="shared" si="59"/>
        <v>1.94110747</v>
      </c>
      <c r="M44" s="278">
        <f t="shared" si="59"/>
        <v>1.650259798</v>
      </c>
      <c r="N44" s="278">
        <f t="shared" si="59"/>
        <v>53349071.49</v>
      </c>
      <c r="O44" s="278"/>
      <c r="P44" s="254">
        <f t="shared" si="31"/>
        <v>162011.8812</v>
      </c>
      <c r="Q44" s="254">
        <f t="shared" si="60"/>
        <v>41854.66517</v>
      </c>
      <c r="R44" s="254">
        <f t="shared" si="61"/>
        <v>337763.1922</v>
      </c>
      <c r="S44" s="254">
        <f t="shared" si="34"/>
        <v>-43818.10312</v>
      </c>
      <c r="T44" s="254">
        <f t="shared" si="35"/>
        <v>-110494.1336</v>
      </c>
      <c r="U44" s="272">
        <f t="shared" si="21"/>
        <v>0.4536700887</v>
      </c>
      <c r="V44" s="282"/>
      <c r="W44" s="254">
        <f t="shared" si="22"/>
        <v>-154312.2367</v>
      </c>
      <c r="X44" s="257">
        <f t="shared" si="23"/>
        <v>3.238726132</v>
      </c>
      <c r="Y44" s="254">
        <f t="shared" si="24"/>
        <v>437660.9814</v>
      </c>
      <c r="Z44" s="254">
        <f t="shared" si="25"/>
        <v>283348.7447</v>
      </c>
      <c r="AA44" s="259">
        <f t="shared" si="26"/>
        <v>541629.7386</v>
      </c>
      <c r="AB44" s="257">
        <f t="shared" si="27"/>
        <v>0.6018108206</v>
      </c>
      <c r="AC44" s="275">
        <f t="shared" si="28"/>
        <v>387317.5019</v>
      </c>
      <c r="AD44" s="257">
        <f t="shared" si="29"/>
        <v>0.3873175019</v>
      </c>
      <c r="AE44" s="180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2"/>
    </row>
    <row r="45" ht="19.5" customHeight="1">
      <c r="A45" s="276" t="s">
        <v>139</v>
      </c>
      <c r="B45" s="277">
        <v>35.799999</v>
      </c>
      <c r="C45" s="278">
        <v>36.900002</v>
      </c>
      <c r="D45" s="278">
        <v>30.559999</v>
      </c>
      <c r="E45" s="278">
        <v>31.73</v>
      </c>
      <c r="F45" s="278">
        <v>27.095928</v>
      </c>
      <c r="G45" s="278">
        <v>1.7583156E9</v>
      </c>
      <c r="H45" s="278"/>
      <c r="I45" s="278">
        <f t="shared" ref="I45:N45" si="62">(I46/B46*B45)/B46*B45</f>
        <v>1.92784257</v>
      </c>
      <c r="J45" s="278">
        <f t="shared" si="62"/>
        <v>2.046388151</v>
      </c>
      <c r="K45" s="278">
        <f t="shared" si="62"/>
        <v>1.402524682</v>
      </c>
      <c r="L45" s="278">
        <f t="shared" si="62"/>
        <v>1.502928279</v>
      </c>
      <c r="M45" s="278">
        <f t="shared" si="62"/>
        <v>1.277735621</v>
      </c>
      <c r="N45" s="278">
        <f t="shared" si="62"/>
        <v>68505428.52</v>
      </c>
      <c r="O45" s="278"/>
      <c r="P45" s="254">
        <f t="shared" si="31"/>
        <v>145235.6388</v>
      </c>
      <c r="Q45" s="254">
        <f t="shared" si="60"/>
        <v>33635.39567</v>
      </c>
      <c r="R45" s="254">
        <f t="shared" si="61"/>
        <v>338466.8655</v>
      </c>
      <c r="S45" s="254">
        <f t="shared" si="34"/>
        <v>-45667.34521</v>
      </c>
      <c r="T45" s="254">
        <f t="shared" si="35"/>
        <v>-110954.5258</v>
      </c>
      <c r="U45" s="272">
        <f t="shared" si="21"/>
        <v>0.4107691127</v>
      </c>
      <c r="V45" s="282"/>
      <c r="W45" s="254">
        <f t="shared" si="22"/>
        <v>-156621.871</v>
      </c>
      <c r="X45" s="257">
        <f t="shared" si="23"/>
        <v>3.088345844</v>
      </c>
      <c r="Y45" s="254">
        <f t="shared" si="24"/>
        <v>426593.1381</v>
      </c>
      <c r="Z45" s="254">
        <f t="shared" si="25"/>
        <v>269971.2671</v>
      </c>
      <c r="AA45" s="259">
        <f t="shared" si="26"/>
        <v>517337.9</v>
      </c>
      <c r="AB45" s="257">
        <f t="shared" si="27"/>
        <v>0.5748198889</v>
      </c>
      <c r="AC45" s="275">
        <f t="shared" si="28"/>
        <v>360716.029</v>
      </c>
      <c r="AD45" s="257">
        <f t="shared" si="29"/>
        <v>0.360716029</v>
      </c>
      <c r="AE45" s="180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2"/>
    </row>
    <row r="46" ht="19.5" customHeight="1">
      <c r="A46" s="276" t="s">
        <v>140</v>
      </c>
      <c r="B46" s="277">
        <v>31.67</v>
      </c>
      <c r="C46" s="278">
        <v>33.630001</v>
      </c>
      <c r="D46" s="278">
        <v>28.42</v>
      </c>
      <c r="E46" s="278">
        <v>30.040001</v>
      </c>
      <c r="F46" s="278">
        <v>25.652744</v>
      </c>
      <c r="G46" s="278">
        <v>2.0957427E9</v>
      </c>
      <c r="H46" s="278"/>
      <c r="I46" s="278">
        <f t="shared" ref="I46:N46" si="63">(I47/B47*B46)/B47*B46</f>
        <v>1.508695739</v>
      </c>
      <c r="J46" s="278">
        <f t="shared" si="63"/>
        <v>1.699765435</v>
      </c>
      <c r="K46" s="278">
        <f t="shared" si="63"/>
        <v>1.212975387</v>
      </c>
      <c r="L46" s="278">
        <f t="shared" si="63"/>
        <v>1.347094298</v>
      </c>
      <c r="M46" s="278">
        <f t="shared" si="63"/>
        <v>1.145250783</v>
      </c>
      <c r="N46" s="278">
        <f t="shared" si="63"/>
        <v>97321154.67</v>
      </c>
      <c r="O46" s="278"/>
      <c r="P46" s="254">
        <f t="shared" si="31"/>
        <v>135065.3465</v>
      </c>
      <c r="Q46" s="254">
        <f t="shared" si="60"/>
        <v>29089.6179</v>
      </c>
      <c r="R46" s="254">
        <f t="shared" si="61"/>
        <v>339172.0048</v>
      </c>
      <c r="S46" s="254">
        <f t="shared" si="34"/>
        <v>-47524.29248</v>
      </c>
      <c r="T46" s="254">
        <f t="shared" si="35"/>
        <v>-111416.8363</v>
      </c>
      <c r="U46" s="272">
        <f t="shared" si="21"/>
        <v>0.3839344882</v>
      </c>
      <c r="V46" s="282"/>
      <c r="W46" s="254">
        <f t="shared" si="22"/>
        <v>-158941.1288</v>
      </c>
      <c r="X46" s="257">
        <f t="shared" si="23"/>
        <v>2.983729605</v>
      </c>
      <c r="Y46" s="254">
        <f t="shared" si="24"/>
        <v>420150.8672</v>
      </c>
      <c r="Z46" s="254">
        <f t="shared" si="25"/>
        <v>261209.7384</v>
      </c>
      <c r="AA46" s="259">
        <f t="shared" si="26"/>
        <v>503326.9693</v>
      </c>
      <c r="AB46" s="257">
        <f t="shared" si="27"/>
        <v>0.5592521881</v>
      </c>
      <c r="AC46" s="275">
        <f t="shared" si="28"/>
        <v>344385.8405</v>
      </c>
      <c r="AD46" s="257">
        <f t="shared" si="29"/>
        <v>0.3443858405</v>
      </c>
      <c r="AE46" s="180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2"/>
    </row>
    <row r="47" ht="19.5" customHeight="1">
      <c r="A47" s="276" t="s">
        <v>141</v>
      </c>
      <c r="B47" s="277">
        <v>30.0</v>
      </c>
      <c r="C47" s="278">
        <v>30.25</v>
      </c>
      <c r="D47" s="278">
        <v>24.389999</v>
      </c>
      <c r="E47" s="278">
        <v>26.1</v>
      </c>
      <c r="F47" s="278">
        <v>22.288183</v>
      </c>
      <c r="G47" s="278">
        <v>2.2629351E9</v>
      </c>
      <c r="H47" s="278"/>
      <c r="I47" s="278">
        <f t="shared" ref="I47:N47" si="64">(I48/B48*B47)/B48*B47</f>
        <v>1.353779853</v>
      </c>
      <c r="J47" s="278">
        <f t="shared" si="64"/>
        <v>1.375263735</v>
      </c>
      <c r="K47" s="278">
        <f t="shared" si="64"/>
        <v>0.893361858</v>
      </c>
      <c r="L47" s="278">
        <f t="shared" si="64"/>
        <v>1.016902059</v>
      </c>
      <c r="M47" s="278">
        <f t="shared" si="64"/>
        <v>0.8645343885</v>
      </c>
      <c r="N47" s="278">
        <f t="shared" si="64"/>
        <v>113468555.5</v>
      </c>
      <c r="O47" s="278"/>
      <c r="P47" s="254">
        <f t="shared" si="31"/>
        <v>115912.8665</v>
      </c>
      <c r="Q47" s="254">
        <f t="shared" si="60"/>
        <v>21424.63513</v>
      </c>
      <c r="R47" s="254">
        <f t="shared" si="61"/>
        <v>339878.6132</v>
      </c>
      <c r="S47" s="254">
        <f t="shared" si="34"/>
        <v>-49388.97704</v>
      </c>
      <c r="T47" s="254">
        <f t="shared" si="35"/>
        <v>-111881.0731</v>
      </c>
      <c r="U47" s="272">
        <f t="shared" si="21"/>
        <v>0.3326839389</v>
      </c>
      <c r="V47" s="282"/>
      <c r="W47" s="254">
        <f t="shared" si="22"/>
        <v>-161270.0502</v>
      </c>
      <c r="X47" s="257">
        <f t="shared" si="23"/>
        <v>2.826262404</v>
      </c>
      <c r="Y47" s="254">
        <f t="shared" si="24"/>
        <v>407422.4752</v>
      </c>
      <c r="Z47" s="254">
        <f t="shared" si="25"/>
        <v>246152.4251</v>
      </c>
      <c r="AA47" s="259">
        <f t="shared" si="26"/>
        <v>477216.1149</v>
      </c>
      <c r="AB47" s="257">
        <f t="shared" si="27"/>
        <v>0.5302401276</v>
      </c>
      <c r="AC47" s="275">
        <f t="shared" si="28"/>
        <v>315946.0647</v>
      </c>
      <c r="AD47" s="257">
        <f t="shared" si="29"/>
        <v>0.3159460647</v>
      </c>
      <c r="AE47" s="180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2"/>
    </row>
    <row r="48" ht="19.5" customHeight="1">
      <c r="A48" s="276" t="s">
        <v>142</v>
      </c>
      <c r="B48" s="277">
        <v>25.969999</v>
      </c>
      <c r="C48" s="278">
        <v>26.549999</v>
      </c>
      <c r="D48" s="278">
        <v>21.639999</v>
      </c>
      <c r="E48" s="278">
        <v>23.85</v>
      </c>
      <c r="F48" s="278">
        <v>20.366776</v>
      </c>
      <c r="G48" s="278">
        <v>2.6680491E9</v>
      </c>
      <c r="H48" s="278"/>
      <c r="I48" s="278">
        <f t="shared" ref="I48:N48" si="65">(I49/B49*B48)/B49*B48</f>
        <v>1.014493813</v>
      </c>
      <c r="J48" s="278">
        <f t="shared" si="65"/>
        <v>1.059410447</v>
      </c>
      <c r="K48" s="278">
        <f t="shared" si="65"/>
        <v>0.7032638828</v>
      </c>
      <c r="L48" s="278">
        <f t="shared" si="65"/>
        <v>0.8491313569</v>
      </c>
      <c r="M48" s="278">
        <f t="shared" si="65"/>
        <v>0.7219007896</v>
      </c>
      <c r="N48" s="278">
        <f t="shared" si="65"/>
        <v>157731692.7</v>
      </c>
      <c r="O48" s="278"/>
      <c r="P48" s="254">
        <f t="shared" si="31"/>
        <v>102843.5596</v>
      </c>
      <c r="Q48" s="254">
        <f t="shared" si="60"/>
        <v>16865.69888</v>
      </c>
      <c r="R48" s="254">
        <f t="shared" si="61"/>
        <v>340586.6936</v>
      </c>
      <c r="S48" s="254">
        <f t="shared" si="34"/>
        <v>-51261.43111</v>
      </c>
      <c r="T48" s="254">
        <f t="shared" si="35"/>
        <v>-112347.2443</v>
      </c>
      <c r="U48" s="272">
        <f t="shared" si="21"/>
        <v>0.2967111849</v>
      </c>
      <c r="V48" s="282"/>
      <c r="W48" s="254">
        <f t="shared" si="22"/>
        <v>-163608.6754</v>
      </c>
      <c r="X48" s="257">
        <f t="shared" si="23"/>
        <v>2.710310149</v>
      </c>
      <c r="Y48" s="254">
        <f t="shared" si="24"/>
        <v>398953.7176</v>
      </c>
      <c r="Z48" s="254">
        <f t="shared" si="25"/>
        <v>235345.0422</v>
      </c>
      <c r="AA48" s="259">
        <f t="shared" si="26"/>
        <v>460295.9521</v>
      </c>
      <c r="AB48" s="257">
        <f t="shared" si="27"/>
        <v>0.5114399468</v>
      </c>
      <c r="AC48" s="275">
        <f t="shared" si="28"/>
        <v>296687.2768</v>
      </c>
      <c r="AD48" s="257">
        <f t="shared" si="29"/>
        <v>0.2966872768</v>
      </c>
      <c r="AE48" s="180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2"/>
    </row>
    <row r="49" ht="19.5" customHeight="1">
      <c r="A49" s="276" t="s">
        <v>143</v>
      </c>
      <c r="B49" s="277">
        <v>23.74</v>
      </c>
      <c r="C49" s="278">
        <v>26.209999</v>
      </c>
      <c r="D49" s="278">
        <v>21.299999</v>
      </c>
      <c r="E49" s="278">
        <v>23.49</v>
      </c>
      <c r="F49" s="278">
        <v>20.059364</v>
      </c>
      <c r="G49" s="278">
        <v>2.0438102E9</v>
      </c>
      <c r="H49" s="278"/>
      <c r="I49" s="278">
        <f t="shared" ref="I49:N49" si="66">(I50/B50*B49)/B50*B49</f>
        <v>0.8477483756</v>
      </c>
      <c r="J49" s="278">
        <f t="shared" si="66"/>
        <v>1.032450507</v>
      </c>
      <c r="K49" s="278">
        <f t="shared" si="66"/>
        <v>0.6813386215</v>
      </c>
      <c r="L49" s="278">
        <f t="shared" si="66"/>
        <v>0.823690668</v>
      </c>
      <c r="M49" s="278">
        <f t="shared" si="66"/>
        <v>0.7002728058</v>
      </c>
      <c r="N49" s="278">
        <f t="shared" si="66"/>
        <v>92557678.51</v>
      </c>
      <c r="O49" s="278"/>
      <c r="P49" s="254">
        <f t="shared" si="31"/>
        <v>101227.718</v>
      </c>
      <c r="Q49" s="254">
        <f t="shared" si="60"/>
        <v>16339.8865</v>
      </c>
      <c r="R49" s="254">
        <f t="shared" si="61"/>
        <v>341296.2492</v>
      </c>
      <c r="S49" s="254">
        <f t="shared" si="34"/>
        <v>-53141.68707</v>
      </c>
      <c r="T49" s="254">
        <f t="shared" si="35"/>
        <v>-112815.3578</v>
      </c>
      <c r="U49" s="272">
        <f t="shared" si="21"/>
        <v>0.2918240126</v>
      </c>
      <c r="V49" s="282"/>
      <c r="W49" s="254">
        <f t="shared" si="22"/>
        <v>-165957.0448</v>
      </c>
      <c r="X49" s="257">
        <f t="shared" si="23"/>
        <v>2.66649703</v>
      </c>
      <c r="Y49" s="254">
        <f t="shared" si="24"/>
        <v>398503.8019</v>
      </c>
      <c r="Z49" s="254">
        <f t="shared" si="25"/>
        <v>232546.757</v>
      </c>
      <c r="AA49" s="259">
        <f t="shared" si="26"/>
        <v>458863.8538</v>
      </c>
      <c r="AB49" s="257">
        <f t="shared" si="27"/>
        <v>0.5098487264</v>
      </c>
      <c r="AC49" s="275">
        <f t="shared" si="28"/>
        <v>292906.8089</v>
      </c>
      <c r="AD49" s="257">
        <f t="shared" si="29"/>
        <v>0.2929068089</v>
      </c>
      <c r="AE49" s="180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2"/>
    </row>
    <row r="50" ht="19.5" customHeight="1">
      <c r="A50" s="276" t="s">
        <v>144</v>
      </c>
      <c r="B50" s="277">
        <v>23.059999</v>
      </c>
      <c r="C50" s="278">
        <v>24.35</v>
      </c>
      <c r="D50" s="278">
        <v>20.49</v>
      </c>
      <c r="E50" s="278">
        <v>20.719999</v>
      </c>
      <c r="F50" s="278">
        <v>17.693911</v>
      </c>
      <c r="G50" s="278">
        <v>1.6690474E9</v>
      </c>
      <c r="H50" s="278"/>
      <c r="I50" s="278">
        <f t="shared" ref="I50:N50" si="67">(I51/B51*B50)/B51*B50</f>
        <v>0.7998786506</v>
      </c>
      <c r="J50" s="278">
        <f t="shared" si="67"/>
        <v>0.8911137895</v>
      </c>
      <c r="K50" s="278">
        <f t="shared" si="67"/>
        <v>0.6305038723</v>
      </c>
      <c r="L50" s="278">
        <f t="shared" si="67"/>
        <v>0.6408812597</v>
      </c>
      <c r="M50" s="278">
        <f t="shared" si="67"/>
        <v>0.5448545976</v>
      </c>
      <c r="N50" s="278">
        <f t="shared" si="67"/>
        <v>61726076.1</v>
      </c>
      <c r="O50" s="278"/>
      <c r="P50" s="254">
        <f t="shared" si="31"/>
        <v>97378.21782</v>
      </c>
      <c r="Q50" s="254">
        <f t="shared" si="60"/>
        <v>15120.76578</v>
      </c>
      <c r="R50" s="254">
        <f t="shared" si="61"/>
        <v>342007.2831</v>
      </c>
      <c r="S50" s="254">
        <f t="shared" si="34"/>
        <v>-55029.77743</v>
      </c>
      <c r="T50" s="254">
        <f t="shared" si="35"/>
        <v>-113285.4218</v>
      </c>
      <c r="U50" s="272">
        <f t="shared" si="21"/>
        <v>0.2807876563</v>
      </c>
      <c r="V50" s="282"/>
      <c r="W50" s="254">
        <f t="shared" si="22"/>
        <v>-168315.1992</v>
      </c>
      <c r="X50" s="257">
        <f t="shared" si="23"/>
        <v>2.610492118</v>
      </c>
      <c r="Y50" s="254">
        <f t="shared" si="24"/>
        <v>396491.7442</v>
      </c>
      <c r="Z50" s="254">
        <f t="shared" si="25"/>
        <v>228176.545</v>
      </c>
      <c r="AA50" s="259">
        <f t="shared" si="26"/>
        <v>454506.2667</v>
      </c>
      <c r="AB50" s="257">
        <f t="shared" si="27"/>
        <v>0.505006963</v>
      </c>
      <c r="AC50" s="275">
        <f t="shared" si="28"/>
        <v>286191.0675</v>
      </c>
      <c r="AD50" s="257">
        <f t="shared" si="29"/>
        <v>0.2861910675</v>
      </c>
      <c r="AE50" s="180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2"/>
    </row>
    <row r="51" ht="19.5" customHeight="1">
      <c r="A51" s="276" t="s">
        <v>145</v>
      </c>
      <c r="B51" s="277">
        <v>20.91</v>
      </c>
      <c r="C51" s="278">
        <v>25.040001</v>
      </c>
      <c r="D51" s="278">
        <v>19.76</v>
      </c>
      <c r="E51" s="278">
        <v>24.549999</v>
      </c>
      <c r="F51" s="278">
        <v>20.96455</v>
      </c>
      <c r="G51" s="278">
        <v>2.1291501E9</v>
      </c>
      <c r="H51" s="278"/>
      <c r="I51" s="278">
        <f t="shared" ref="I51:N51" si="68">(I52/B52*B51)/B52*B51</f>
        <v>0.6576784364</v>
      </c>
      <c r="J51" s="278">
        <f t="shared" si="68"/>
        <v>0.9423319513</v>
      </c>
      <c r="K51" s="278">
        <f t="shared" si="68"/>
        <v>0.5863780729</v>
      </c>
      <c r="L51" s="278">
        <f t="shared" si="68"/>
        <v>0.8997069383</v>
      </c>
      <c r="M51" s="278">
        <f t="shared" si="68"/>
        <v>0.7648988934</v>
      </c>
      <c r="N51" s="278">
        <f t="shared" si="68"/>
        <v>100448599.8</v>
      </c>
      <c r="O51" s="278"/>
      <c r="P51" s="254">
        <f t="shared" si="31"/>
        <v>93908.91089</v>
      </c>
      <c r="Q51" s="254">
        <f t="shared" si="60"/>
        <v>14062.53933</v>
      </c>
      <c r="R51" s="254">
        <f t="shared" si="61"/>
        <v>342719.7983</v>
      </c>
      <c r="S51" s="254">
        <f t="shared" si="34"/>
        <v>-56925.73484</v>
      </c>
      <c r="T51" s="254">
        <f t="shared" si="35"/>
        <v>-113757.4444</v>
      </c>
      <c r="U51" s="272">
        <f t="shared" si="21"/>
        <v>0.2707707104</v>
      </c>
      <c r="V51" s="282"/>
      <c r="W51" s="254">
        <f t="shared" si="22"/>
        <v>-170683.1792</v>
      </c>
      <c r="X51" s="257">
        <f t="shared" si="23"/>
        <v>2.558123836</v>
      </c>
      <c r="Y51" s="254">
        <f t="shared" si="24"/>
        <v>394747.244</v>
      </c>
      <c r="Z51" s="254">
        <f t="shared" si="25"/>
        <v>224064.0648</v>
      </c>
      <c r="AA51" s="259">
        <f t="shared" si="26"/>
        <v>450691.2485</v>
      </c>
      <c r="AB51" s="257">
        <f t="shared" si="27"/>
        <v>0.5007680539</v>
      </c>
      <c r="AC51" s="275">
        <f t="shared" si="28"/>
        <v>280008.0693</v>
      </c>
      <c r="AD51" s="257">
        <f t="shared" si="29"/>
        <v>0.2800080693</v>
      </c>
      <c r="AE51" s="180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2"/>
    </row>
    <row r="52" ht="19.5" customHeight="1">
      <c r="A52" s="276" t="s">
        <v>146</v>
      </c>
      <c r="B52" s="277">
        <v>24.370001</v>
      </c>
      <c r="C52" s="278">
        <v>28.290001</v>
      </c>
      <c r="D52" s="278">
        <v>24.139999</v>
      </c>
      <c r="E52" s="278">
        <v>27.719999</v>
      </c>
      <c r="F52" s="278">
        <v>23.671577</v>
      </c>
      <c r="G52" s="278">
        <v>1.6699547E9</v>
      </c>
      <c r="H52" s="278"/>
      <c r="I52" s="278">
        <f t="shared" ref="I52:N52" si="69">(I53/B53*B52)/B53*B52</f>
        <v>0.893339693</v>
      </c>
      <c r="J52" s="278">
        <f t="shared" si="69"/>
        <v>1.202821434</v>
      </c>
      <c r="K52" s="278">
        <f t="shared" si="69"/>
        <v>0.8751416168</v>
      </c>
      <c r="L52" s="278">
        <f t="shared" si="69"/>
        <v>1.147055767</v>
      </c>
      <c r="M52" s="278">
        <f t="shared" si="69"/>
        <v>0.9751857044</v>
      </c>
      <c r="N52" s="278">
        <f t="shared" si="69"/>
        <v>61793203.37</v>
      </c>
      <c r="O52" s="278"/>
      <c r="P52" s="254">
        <f t="shared" si="31"/>
        <v>114724.7477</v>
      </c>
      <c r="Q52" s="254">
        <f t="shared" si="60"/>
        <v>20987.67667</v>
      </c>
      <c r="R52" s="254">
        <f t="shared" si="61"/>
        <v>343433.7978</v>
      </c>
      <c r="S52" s="254">
        <f t="shared" si="34"/>
        <v>-58829.59207</v>
      </c>
      <c r="T52" s="254">
        <f t="shared" si="35"/>
        <v>-114231.4337</v>
      </c>
      <c r="U52" s="272">
        <f t="shared" si="21"/>
        <v>0.3270402516</v>
      </c>
      <c r="V52" s="282"/>
      <c r="W52" s="254">
        <f t="shared" si="22"/>
        <v>-173061.0258</v>
      </c>
      <c r="X52" s="257">
        <f t="shared" si="23"/>
        <v>2.647381428</v>
      </c>
      <c r="Y52" s="254">
        <f t="shared" si="24"/>
        <v>410003.7693</v>
      </c>
      <c r="Z52" s="254">
        <f t="shared" si="25"/>
        <v>236942.7436</v>
      </c>
      <c r="AA52" s="259">
        <f t="shared" si="26"/>
        <v>479146.2222</v>
      </c>
      <c r="AB52" s="257">
        <f t="shared" si="27"/>
        <v>0.5323846914</v>
      </c>
      <c r="AC52" s="275">
        <f t="shared" si="28"/>
        <v>306085.1965</v>
      </c>
      <c r="AD52" s="257">
        <f t="shared" si="29"/>
        <v>0.3060851965</v>
      </c>
      <c r="AE52" s="180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2"/>
    </row>
    <row r="53" ht="19.5" customHeight="1">
      <c r="A53" s="279" t="s">
        <v>147</v>
      </c>
      <c r="B53" s="280">
        <v>28.42</v>
      </c>
      <c r="C53" s="281">
        <v>28.790001</v>
      </c>
      <c r="D53" s="281">
        <v>24.280001</v>
      </c>
      <c r="E53" s="281">
        <v>24.370001</v>
      </c>
      <c r="F53" s="281">
        <v>20.810835</v>
      </c>
      <c r="G53" s="281">
        <v>1.3970558E9</v>
      </c>
      <c r="H53" s="281"/>
      <c r="I53" s="281">
        <f t="shared" ref="I53:N53" si="70">(I54/B54*B53)/B54*B53</f>
        <v>1.214936793</v>
      </c>
      <c r="J53" s="281">
        <f t="shared" si="70"/>
        <v>1.24571471</v>
      </c>
      <c r="K53" s="281">
        <f t="shared" si="70"/>
        <v>0.8853219705</v>
      </c>
      <c r="L53" s="281">
        <f t="shared" si="70"/>
        <v>0.886562191</v>
      </c>
      <c r="M53" s="281">
        <f t="shared" si="70"/>
        <v>0.7537233241</v>
      </c>
      <c r="N53" s="281">
        <f t="shared" si="70"/>
        <v>43247283.59</v>
      </c>
      <c r="O53" s="281"/>
      <c r="P53" s="254">
        <f t="shared" si="31"/>
        <v>115390.1038</v>
      </c>
      <c r="Q53" s="254">
        <f t="shared" si="60"/>
        <v>21231.82227</v>
      </c>
      <c r="R53" s="254">
        <f t="shared" si="61"/>
        <v>344149.2849</v>
      </c>
      <c r="S53" s="254">
        <f t="shared" si="34"/>
        <v>-60741.38203</v>
      </c>
      <c r="T53" s="254">
        <f t="shared" si="35"/>
        <v>-114707.398</v>
      </c>
      <c r="U53" s="272">
        <f t="shared" si="21"/>
        <v>0.3283344441</v>
      </c>
      <c r="V53" s="257">
        <f>(E53-B42)/B42</f>
        <v>-0.3841293657</v>
      </c>
      <c r="W53" s="254">
        <f t="shared" si="22"/>
        <v>-175448.7801</v>
      </c>
      <c r="X53" s="257">
        <f t="shared" si="23"/>
        <v>2.619222479</v>
      </c>
      <c r="Y53" s="254">
        <f t="shared" si="24"/>
        <v>411156.3862</v>
      </c>
      <c r="Z53" s="254">
        <f t="shared" si="25"/>
        <v>235707.6061</v>
      </c>
      <c r="AA53" s="259">
        <f t="shared" si="26"/>
        <v>480771.211</v>
      </c>
      <c r="AB53" s="257">
        <f t="shared" si="27"/>
        <v>0.5341902344</v>
      </c>
      <c r="AC53" s="275">
        <f t="shared" si="28"/>
        <v>305322.4309</v>
      </c>
      <c r="AD53" s="257">
        <f t="shared" si="29"/>
        <v>0.3053224309</v>
      </c>
      <c r="AE53" s="180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2"/>
    </row>
    <row r="54" ht="19.5" customHeight="1">
      <c r="A54" s="276" t="s">
        <v>148</v>
      </c>
      <c r="B54" s="277">
        <v>24.719999</v>
      </c>
      <c r="C54" s="278">
        <v>27.469999</v>
      </c>
      <c r="D54" s="278">
        <v>24.01</v>
      </c>
      <c r="E54" s="278">
        <v>24.440001</v>
      </c>
      <c r="F54" s="278">
        <v>20.870619</v>
      </c>
      <c r="G54" s="278">
        <v>1.513988E9</v>
      </c>
      <c r="H54" s="278"/>
      <c r="I54" s="278">
        <f t="shared" ref="I54:N54" si="71">(I55/B55*B54)/B55*B54</f>
        <v>0.9191839548</v>
      </c>
      <c r="J54" s="278">
        <f t="shared" si="71"/>
        <v>1.134103055</v>
      </c>
      <c r="K54" s="278">
        <f t="shared" si="71"/>
        <v>0.8657413509</v>
      </c>
      <c r="L54" s="278">
        <f t="shared" si="71"/>
        <v>0.8916625997</v>
      </c>
      <c r="M54" s="278">
        <f t="shared" si="71"/>
        <v>0.758060038</v>
      </c>
      <c r="N54" s="278">
        <f t="shared" si="71"/>
        <v>50789763.98</v>
      </c>
      <c r="O54" s="278"/>
      <c r="P54" s="254">
        <f t="shared" si="31"/>
        <v>114106.9307</v>
      </c>
      <c r="Q54" s="254">
        <f>(Q53+$S$3)*K54/K53</f>
        <v>40319.90022</v>
      </c>
      <c r="R54" s="254">
        <f>R53*(1+($S$5)/2/12)-$S$3</f>
        <v>324866.2626</v>
      </c>
      <c r="S54" s="254">
        <f t="shared" si="34"/>
        <v>-62661.13779</v>
      </c>
      <c r="T54" s="254">
        <f t="shared" si="35"/>
        <v>-115185.3455</v>
      </c>
      <c r="U54" s="272">
        <f t="shared" si="21"/>
        <v>0.406320754</v>
      </c>
      <c r="V54" s="282"/>
      <c r="W54" s="254">
        <f t="shared" si="22"/>
        <v>-177846.4833</v>
      </c>
      <c r="X54" s="257">
        <f t="shared" si="23"/>
        <v>2.468270303</v>
      </c>
      <c r="Y54" s="254">
        <f t="shared" si="24"/>
        <v>391746.4636</v>
      </c>
      <c r="Z54" s="254">
        <f t="shared" si="25"/>
        <v>213899.9803</v>
      </c>
      <c r="AA54" s="259">
        <f t="shared" si="26"/>
        <v>479293.0935</v>
      </c>
      <c r="AB54" s="257">
        <f t="shared" si="27"/>
        <v>0.5325478817</v>
      </c>
      <c r="AC54" s="275">
        <f t="shared" si="28"/>
        <v>301446.6102</v>
      </c>
      <c r="AD54" s="257">
        <f t="shared" si="29"/>
        <v>0.3014466102</v>
      </c>
      <c r="AE54" s="180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2"/>
    </row>
    <row r="55" ht="19.5" customHeight="1">
      <c r="A55" s="276" t="s">
        <v>149</v>
      </c>
      <c r="B55" s="277">
        <v>24.52</v>
      </c>
      <c r="C55" s="278">
        <v>25.370001</v>
      </c>
      <c r="D55" s="278">
        <v>23.32</v>
      </c>
      <c r="E55" s="278">
        <v>25.16</v>
      </c>
      <c r="F55" s="278">
        <v>21.485462</v>
      </c>
      <c r="G55" s="278">
        <v>1.2766225E9</v>
      </c>
      <c r="H55" s="278"/>
      <c r="I55" s="278">
        <f t="shared" ref="I55:N55" si="72">(I56/B56*B55)/B56*B55</f>
        <v>0.9043706692</v>
      </c>
      <c r="J55" s="278">
        <f t="shared" si="72"/>
        <v>0.9673334411</v>
      </c>
      <c r="K55" s="278">
        <f t="shared" si="72"/>
        <v>0.8166969497</v>
      </c>
      <c r="L55" s="278">
        <f t="shared" si="72"/>
        <v>0.944972969</v>
      </c>
      <c r="M55" s="278">
        <f t="shared" si="72"/>
        <v>0.8033824429</v>
      </c>
      <c r="N55" s="278">
        <f t="shared" si="72"/>
        <v>36112397.13</v>
      </c>
      <c r="O55" s="278"/>
      <c r="P55" s="254">
        <f t="shared" si="31"/>
        <v>110827.7228</v>
      </c>
      <c r="Q55" s="254">
        <f t="shared" ref="Q55:Q65" si="74">Q54*K55/K54</f>
        <v>38035.77072</v>
      </c>
      <c r="R55" s="254">
        <f t="shared" ref="R55:R65" si="75">R54*(1+$S$5/2/12)</f>
        <v>325543.0673</v>
      </c>
      <c r="S55" s="254">
        <f t="shared" si="34"/>
        <v>-64588.89253</v>
      </c>
      <c r="T55" s="254">
        <f t="shared" si="35"/>
        <v>-115665.2844</v>
      </c>
      <c r="U55" s="272">
        <f t="shared" si="21"/>
        <v>0.3939643328</v>
      </c>
      <c r="V55" s="282"/>
      <c r="W55" s="254">
        <f t="shared" si="22"/>
        <v>-180254.177</v>
      </c>
      <c r="X55" s="257">
        <f t="shared" si="23"/>
        <v>2.420863679</v>
      </c>
      <c r="Y55" s="254">
        <f t="shared" si="24"/>
        <v>390100.7506</v>
      </c>
      <c r="Z55" s="254">
        <f t="shared" si="25"/>
        <v>209846.5736</v>
      </c>
      <c r="AA55" s="259">
        <f t="shared" si="26"/>
        <v>474406.5608</v>
      </c>
      <c r="AB55" s="257">
        <f t="shared" si="27"/>
        <v>0.5271184009</v>
      </c>
      <c r="AC55" s="275">
        <f t="shared" si="28"/>
        <v>294152.3838</v>
      </c>
      <c r="AD55" s="257">
        <f t="shared" si="29"/>
        <v>0.2941523838</v>
      </c>
      <c r="AE55" s="180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2"/>
    </row>
    <row r="56" ht="19.5" customHeight="1">
      <c r="A56" s="276" t="s">
        <v>150</v>
      </c>
      <c r="B56" s="277">
        <v>25.27</v>
      </c>
      <c r="C56" s="278">
        <v>27.379999</v>
      </c>
      <c r="D56" s="278">
        <v>23.540001</v>
      </c>
      <c r="E56" s="278">
        <v>25.25</v>
      </c>
      <c r="F56" s="278">
        <v>21.562315</v>
      </c>
      <c r="G56" s="278">
        <v>1.6707162E9</v>
      </c>
      <c r="H56" s="278"/>
      <c r="I56" s="278">
        <f t="shared" ref="I56:N56" si="73">(I57/B57*B56)/B57*B56</f>
        <v>0.9605412515</v>
      </c>
      <c r="J56" s="278">
        <f t="shared" si="73"/>
        <v>1.126683901</v>
      </c>
      <c r="K56" s="278">
        <f t="shared" si="73"/>
        <v>0.8321790826</v>
      </c>
      <c r="L56" s="278">
        <f t="shared" si="73"/>
        <v>0.9517455985</v>
      </c>
      <c r="M56" s="278">
        <f t="shared" si="73"/>
        <v>0.8091400828</v>
      </c>
      <c r="N56" s="278">
        <f t="shared" si="73"/>
        <v>61849571.67</v>
      </c>
      <c r="O56" s="278"/>
      <c r="P56" s="254">
        <f t="shared" si="31"/>
        <v>111873.2721</v>
      </c>
      <c r="Q56" s="254">
        <f t="shared" si="74"/>
        <v>38756.81523</v>
      </c>
      <c r="R56" s="254">
        <f t="shared" si="75"/>
        <v>326221.282</v>
      </c>
      <c r="S56" s="254">
        <f t="shared" si="34"/>
        <v>-66524.67959</v>
      </c>
      <c r="T56" s="254">
        <f t="shared" si="35"/>
        <v>-116147.2231</v>
      </c>
      <c r="U56" s="272">
        <f t="shared" si="21"/>
        <v>0.3971612849</v>
      </c>
      <c r="V56" s="282"/>
      <c r="W56" s="254">
        <f t="shared" si="22"/>
        <v>-182671.9027</v>
      </c>
      <c r="X56" s="257">
        <f t="shared" si="23"/>
        <v>2.398259106</v>
      </c>
      <c r="Y56" s="254">
        <f t="shared" si="24"/>
        <v>391483.7212</v>
      </c>
      <c r="Z56" s="254">
        <f t="shared" si="25"/>
        <v>208811.8185</v>
      </c>
      <c r="AA56" s="259">
        <f t="shared" si="26"/>
        <v>476851.3694</v>
      </c>
      <c r="AB56" s="257">
        <f t="shared" si="27"/>
        <v>0.5298348548</v>
      </c>
      <c r="AC56" s="275">
        <f t="shared" si="28"/>
        <v>294179.4666</v>
      </c>
      <c r="AD56" s="257">
        <f t="shared" si="29"/>
        <v>0.2941794666</v>
      </c>
      <c r="AE56" s="180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2"/>
    </row>
    <row r="57" ht="19.5" customHeight="1">
      <c r="A57" s="276" t="s">
        <v>151</v>
      </c>
      <c r="B57" s="277">
        <v>25.440001</v>
      </c>
      <c r="C57" s="278">
        <v>28.059999</v>
      </c>
      <c r="D57" s="278">
        <v>25.25</v>
      </c>
      <c r="E57" s="278">
        <v>27.450001</v>
      </c>
      <c r="F57" s="278">
        <v>23.44101</v>
      </c>
      <c r="G57" s="278">
        <v>1.4116208E9</v>
      </c>
      <c r="H57" s="278"/>
      <c r="I57" s="278">
        <f t="shared" ref="I57:N57" si="76">(I58/B58*B57)/B58*B57</f>
        <v>0.9735085836</v>
      </c>
      <c r="J57" s="278">
        <f t="shared" si="76"/>
        <v>1.183342699</v>
      </c>
      <c r="K57" s="278">
        <f t="shared" si="76"/>
        <v>0.9574731549</v>
      </c>
      <c r="L57" s="278">
        <f t="shared" si="76"/>
        <v>1.124819512</v>
      </c>
      <c r="M57" s="278">
        <f t="shared" si="76"/>
        <v>0.9562811239</v>
      </c>
      <c r="N57" s="278">
        <f t="shared" si="76"/>
        <v>44153732.97</v>
      </c>
      <c r="O57" s="278"/>
      <c r="P57" s="254">
        <f t="shared" si="31"/>
        <v>120000</v>
      </c>
      <c r="Q57" s="254">
        <f t="shared" si="74"/>
        <v>44592.09674</v>
      </c>
      <c r="R57" s="254">
        <f t="shared" si="75"/>
        <v>326900.9097</v>
      </c>
      <c r="S57" s="254">
        <f t="shared" si="34"/>
        <v>-68468.53242</v>
      </c>
      <c r="T57" s="254">
        <f t="shared" si="35"/>
        <v>-116631.1699</v>
      </c>
      <c r="U57" s="272">
        <f t="shared" si="21"/>
        <v>0.425609705</v>
      </c>
      <c r="V57" s="282"/>
      <c r="W57" s="254">
        <f t="shared" si="22"/>
        <v>-185099.7023</v>
      </c>
      <c r="X57" s="257">
        <f t="shared" si="23"/>
        <v>2.414379408</v>
      </c>
      <c r="Y57" s="254">
        <f t="shared" si="24"/>
        <v>397824.8733</v>
      </c>
      <c r="Z57" s="254">
        <f t="shared" si="25"/>
        <v>212725.171</v>
      </c>
      <c r="AA57" s="259">
        <f t="shared" si="26"/>
        <v>491493.0064</v>
      </c>
      <c r="AB57" s="257">
        <f t="shared" si="27"/>
        <v>0.5461033405</v>
      </c>
      <c r="AC57" s="275">
        <f t="shared" si="28"/>
        <v>306393.3041</v>
      </c>
      <c r="AD57" s="257">
        <f t="shared" si="29"/>
        <v>0.3063933041</v>
      </c>
      <c r="AE57" s="180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2"/>
    </row>
    <row r="58" ht="19.5" customHeight="1">
      <c r="A58" s="276" t="s">
        <v>152</v>
      </c>
      <c r="B58" s="277">
        <v>27.440001</v>
      </c>
      <c r="C58" s="278">
        <v>29.870001</v>
      </c>
      <c r="D58" s="278">
        <v>27.190001</v>
      </c>
      <c r="E58" s="278">
        <v>29.790001</v>
      </c>
      <c r="F58" s="278">
        <v>25.439266</v>
      </c>
      <c r="G58" s="278">
        <v>1.5257083E9</v>
      </c>
      <c r="H58" s="278"/>
      <c r="I58" s="278">
        <f t="shared" ref="I58:N58" si="77">(I59/B59*B58)/B59*B58</f>
        <v>1.132592764</v>
      </c>
      <c r="J58" s="278">
        <f t="shared" si="77"/>
        <v>1.340928766</v>
      </c>
      <c r="K58" s="278">
        <f t="shared" si="77"/>
        <v>1.110253852</v>
      </c>
      <c r="L58" s="278">
        <f t="shared" si="77"/>
        <v>1.324765921</v>
      </c>
      <c r="M58" s="278">
        <f t="shared" si="77"/>
        <v>1.12626891</v>
      </c>
      <c r="N58" s="278">
        <f t="shared" si="77"/>
        <v>51579169.67</v>
      </c>
      <c r="O58" s="278"/>
      <c r="P58" s="254">
        <f t="shared" si="31"/>
        <v>129219.8067</v>
      </c>
      <c r="Q58" s="254">
        <f t="shared" si="74"/>
        <v>51707.50418</v>
      </c>
      <c r="R58" s="254">
        <f t="shared" si="75"/>
        <v>327581.9533</v>
      </c>
      <c r="S58" s="254">
        <f t="shared" si="34"/>
        <v>-70420.48464</v>
      </c>
      <c r="T58" s="254">
        <f t="shared" si="35"/>
        <v>-117117.1331</v>
      </c>
      <c r="U58" s="272">
        <f t="shared" si="21"/>
        <v>0.457483927</v>
      </c>
      <c r="V58" s="282"/>
      <c r="W58" s="254">
        <f t="shared" si="22"/>
        <v>-187537.6177</v>
      </c>
      <c r="X58" s="257">
        <f t="shared" si="23"/>
        <v>2.435787366</v>
      </c>
      <c r="Y58" s="254">
        <f t="shared" si="24"/>
        <v>404932.5399</v>
      </c>
      <c r="Z58" s="254">
        <f t="shared" si="25"/>
        <v>217394.9221</v>
      </c>
      <c r="AA58" s="259">
        <f t="shared" si="26"/>
        <v>508509.2642</v>
      </c>
      <c r="AB58" s="257">
        <f t="shared" si="27"/>
        <v>0.5650102935</v>
      </c>
      <c r="AC58" s="275">
        <f t="shared" si="28"/>
        <v>320971.6464</v>
      </c>
      <c r="AD58" s="257">
        <f t="shared" si="29"/>
        <v>0.3209716464</v>
      </c>
      <c r="AE58" s="180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2"/>
    </row>
    <row r="59" ht="19.5" customHeight="1">
      <c r="A59" s="276" t="s">
        <v>153</v>
      </c>
      <c r="B59" s="277">
        <v>30.08</v>
      </c>
      <c r="C59" s="278">
        <v>31.469999</v>
      </c>
      <c r="D59" s="278">
        <v>29.309999</v>
      </c>
      <c r="E59" s="278">
        <v>29.950001</v>
      </c>
      <c r="F59" s="278">
        <v>25.575897</v>
      </c>
      <c r="G59" s="278">
        <v>1.7997557E9</v>
      </c>
      <c r="H59" s="278"/>
      <c r="I59" s="278">
        <f t="shared" ref="I59:N59" si="78">(I60/B60*B59)/B60*B59</f>
        <v>1.361009639</v>
      </c>
      <c r="J59" s="278">
        <f t="shared" si="78"/>
        <v>1.488430947</v>
      </c>
      <c r="K59" s="278">
        <f t="shared" si="78"/>
        <v>1.290135865</v>
      </c>
      <c r="L59" s="278">
        <f t="shared" si="78"/>
        <v>1.339034586</v>
      </c>
      <c r="M59" s="278">
        <f t="shared" si="78"/>
        <v>1.138399487</v>
      </c>
      <c r="N59" s="278">
        <f t="shared" si="78"/>
        <v>71772561.19</v>
      </c>
      <c r="O59" s="278"/>
      <c r="P59" s="254">
        <f t="shared" si="31"/>
        <v>139295.0448</v>
      </c>
      <c r="Q59" s="254">
        <f t="shared" si="74"/>
        <v>60085.09274</v>
      </c>
      <c r="R59" s="254">
        <f t="shared" si="75"/>
        <v>328264.4157</v>
      </c>
      <c r="S59" s="254">
        <f t="shared" si="34"/>
        <v>-72380.56999</v>
      </c>
      <c r="T59" s="254">
        <f t="shared" si="35"/>
        <v>-117605.1212</v>
      </c>
      <c r="U59" s="272">
        <f t="shared" si="21"/>
        <v>0.4917424593</v>
      </c>
      <c r="V59" s="282"/>
      <c r="W59" s="254">
        <f t="shared" si="22"/>
        <v>-189985.6911</v>
      </c>
      <c r="X59" s="257">
        <f t="shared" si="23"/>
        <v>2.461024605</v>
      </c>
      <c r="Y59" s="254">
        <f t="shared" si="24"/>
        <v>412640.3704</v>
      </c>
      <c r="Z59" s="254">
        <f t="shared" si="25"/>
        <v>222654.6792</v>
      </c>
      <c r="AA59" s="259">
        <f t="shared" si="26"/>
        <v>527644.5532</v>
      </c>
      <c r="AB59" s="257">
        <f t="shared" si="27"/>
        <v>0.5862717257</v>
      </c>
      <c r="AC59" s="275">
        <f t="shared" si="28"/>
        <v>337658.862</v>
      </c>
      <c r="AD59" s="257">
        <f t="shared" si="29"/>
        <v>0.337658862</v>
      </c>
      <c r="AE59" s="180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2"/>
    </row>
    <row r="60" ht="19.5" customHeight="1">
      <c r="A60" s="276" t="s">
        <v>154</v>
      </c>
      <c r="B60" s="277">
        <v>29.700001</v>
      </c>
      <c r="C60" s="278">
        <v>32.75</v>
      </c>
      <c r="D60" s="278">
        <v>29.26</v>
      </c>
      <c r="E60" s="278">
        <v>31.799999</v>
      </c>
      <c r="F60" s="278">
        <v>27.155716</v>
      </c>
      <c r="G60" s="278">
        <v>1.8215102E9</v>
      </c>
      <c r="H60" s="278"/>
      <c r="I60" s="278">
        <f t="shared" ref="I60:N60" si="79">(I61/B61*B60)/B61*B60</f>
        <v>1.326839723</v>
      </c>
      <c r="J60" s="278">
        <f t="shared" si="79"/>
        <v>1.611973291</v>
      </c>
      <c r="K60" s="278">
        <f t="shared" si="79"/>
        <v>1.285738016</v>
      </c>
      <c r="L60" s="278">
        <f t="shared" si="79"/>
        <v>1.509566762</v>
      </c>
      <c r="M60" s="278">
        <f t="shared" si="79"/>
        <v>1.283380568</v>
      </c>
      <c r="N60" s="278">
        <f t="shared" si="79"/>
        <v>73518145.58</v>
      </c>
      <c r="O60" s="278"/>
      <c r="P60" s="254">
        <f t="shared" si="31"/>
        <v>139057.4257</v>
      </c>
      <c r="Q60" s="254">
        <f t="shared" si="74"/>
        <v>59880.27307</v>
      </c>
      <c r="R60" s="254">
        <f t="shared" si="75"/>
        <v>328948.2999</v>
      </c>
      <c r="S60" s="254">
        <f t="shared" si="34"/>
        <v>-74348.82236</v>
      </c>
      <c r="T60" s="254">
        <f t="shared" si="35"/>
        <v>-118095.1425</v>
      </c>
      <c r="U60" s="272">
        <f t="shared" si="21"/>
        <v>0.4902914124</v>
      </c>
      <c r="V60" s="282"/>
      <c r="W60" s="254">
        <f t="shared" si="22"/>
        <v>-192443.9649</v>
      </c>
      <c r="X60" s="257">
        <f t="shared" si="23"/>
        <v>2.431906482</v>
      </c>
      <c r="Y60" s="254">
        <f t="shared" si="24"/>
        <v>413130.5659</v>
      </c>
      <c r="Z60" s="254">
        <f t="shared" si="25"/>
        <v>220686.601</v>
      </c>
      <c r="AA60" s="259">
        <f t="shared" si="26"/>
        <v>527885.9987</v>
      </c>
      <c r="AB60" s="257">
        <f t="shared" si="27"/>
        <v>0.5865399985</v>
      </c>
      <c r="AC60" s="275">
        <f t="shared" si="28"/>
        <v>335442.0338</v>
      </c>
      <c r="AD60" s="257">
        <f t="shared" si="29"/>
        <v>0.3354420338</v>
      </c>
      <c r="AE60" s="180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2"/>
    </row>
    <row r="61" ht="19.5" customHeight="1">
      <c r="A61" s="276" t="s">
        <v>155</v>
      </c>
      <c r="B61" s="277">
        <v>31.690001</v>
      </c>
      <c r="C61" s="278">
        <v>33.459999</v>
      </c>
      <c r="D61" s="278">
        <v>29.93</v>
      </c>
      <c r="E61" s="278">
        <v>33.389999</v>
      </c>
      <c r="F61" s="278">
        <v>28.513498</v>
      </c>
      <c r="G61" s="278">
        <v>1.4141862E9</v>
      </c>
      <c r="H61" s="278"/>
      <c r="I61" s="278">
        <f t="shared" ref="I61:N61" si="80">(I62/B62*B61)/B62*B61</f>
        <v>1.510601956</v>
      </c>
      <c r="J61" s="278">
        <f t="shared" si="80"/>
        <v>1.682624005</v>
      </c>
      <c r="K61" s="278">
        <f t="shared" si="80"/>
        <v>1.345294216</v>
      </c>
      <c r="L61" s="278">
        <f t="shared" si="80"/>
        <v>1.66429736</v>
      </c>
      <c r="M61" s="278">
        <f t="shared" si="80"/>
        <v>1.414926699</v>
      </c>
      <c r="N61" s="278">
        <f t="shared" si="80"/>
        <v>44314363.8</v>
      </c>
      <c r="O61" s="278"/>
      <c r="P61" s="254">
        <f t="shared" si="31"/>
        <v>142241.5842</v>
      </c>
      <c r="Q61" s="254">
        <f t="shared" si="74"/>
        <v>62653.96531</v>
      </c>
      <c r="R61" s="254">
        <f t="shared" si="75"/>
        <v>329633.6088</v>
      </c>
      <c r="S61" s="254">
        <f t="shared" si="34"/>
        <v>-76325.27579</v>
      </c>
      <c r="T61" s="254">
        <f t="shared" si="35"/>
        <v>-118587.2056</v>
      </c>
      <c r="U61" s="272">
        <f t="shared" si="21"/>
        <v>0.5005330591</v>
      </c>
      <c r="V61" s="282"/>
      <c r="W61" s="254">
        <f t="shared" si="22"/>
        <v>-194912.4814</v>
      </c>
      <c r="X61" s="257">
        <f t="shared" si="23"/>
        <v>2.420959344</v>
      </c>
      <c r="Y61" s="254">
        <f t="shared" si="24"/>
        <v>416017.3734</v>
      </c>
      <c r="Z61" s="254">
        <f t="shared" si="25"/>
        <v>221104.892</v>
      </c>
      <c r="AA61" s="259">
        <f t="shared" si="26"/>
        <v>534529.1583</v>
      </c>
      <c r="AB61" s="257">
        <f t="shared" si="27"/>
        <v>0.593921287</v>
      </c>
      <c r="AC61" s="275">
        <f t="shared" si="28"/>
        <v>339616.6769</v>
      </c>
      <c r="AD61" s="257">
        <f t="shared" si="29"/>
        <v>0.3396166769</v>
      </c>
      <c r="AE61" s="180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2"/>
    </row>
    <row r="62" ht="19.5" customHeight="1">
      <c r="A62" s="276" t="s">
        <v>156</v>
      </c>
      <c r="B62" s="277">
        <v>33.490002</v>
      </c>
      <c r="C62" s="278">
        <v>34.860001</v>
      </c>
      <c r="D62" s="278">
        <v>32.360001</v>
      </c>
      <c r="E62" s="278">
        <v>32.419998</v>
      </c>
      <c r="F62" s="278">
        <v>27.685154</v>
      </c>
      <c r="G62" s="278">
        <v>1.9045651E9</v>
      </c>
      <c r="H62" s="278"/>
      <c r="I62" s="278">
        <f t="shared" ref="I62:N62" si="81">(I63/B63*B62)/B63*B62</f>
        <v>1.687080804</v>
      </c>
      <c r="J62" s="278">
        <f t="shared" si="81"/>
        <v>1.826375293</v>
      </c>
      <c r="K62" s="278">
        <f t="shared" si="81"/>
        <v>1.572609497</v>
      </c>
      <c r="L62" s="278">
        <f t="shared" si="81"/>
        <v>1.569004104</v>
      </c>
      <c r="M62" s="278">
        <f t="shared" si="81"/>
        <v>1.333910927</v>
      </c>
      <c r="N62" s="278">
        <f t="shared" si="81"/>
        <v>80375367.67</v>
      </c>
      <c r="O62" s="278"/>
      <c r="P62" s="254">
        <f t="shared" si="31"/>
        <v>153790.1038</v>
      </c>
      <c r="Q62" s="254">
        <f t="shared" si="74"/>
        <v>73240.64854</v>
      </c>
      <c r="R62" s="254">
        <f t="shared" si="75"/>
        <v>330320.3455</v>
      </c>
      <c r="S62" s="254">
        <f t="shared" si="34"/>
        <v>-78309.96444</v>
      </c>
      <c r="T62" s="254">
        <f t="shared" si="35"/>
        <v>-119081.3189</v>
      </c>
      <c r="U62" s="272">
        <f t="shared" si="21"/>
        <v>0.5387473031</v>
      </c>
      <c r="V62" s="282"/>
      <c r="W62" s="254">
        <f t="shared" si="22"/>
        <v>-197391.2834</v>
      </c>
      <c r="X62" s="257">
        <f t="shared" si="23"/>
        <v>2.452542184</v>
      </c>
      <c r="Y62" s="254">
        <f t="shared" si="24"/>
        <v>424760.6043</v>
      </c>
      <c r="Z62" s="254">
        <f t="shared" si="25"/>
        <v>227369.3209</v>
      </c>
      <c r="AA62" s="259">
        <f t="shared" si="26"/>
        <v>557351.0978</v>
      </c>
      <c r="AB62" s="257">
        <f t="shared" si="27"/>
        <v>0.6192789976</v>
      </c>
      <c r="AC62" s="275">
        <f t="shared" si="28"/>
        <v>359959.8144</v>
      </c>
      <c r="AD62" s="257">
        <f t="shared" si="29"/>
        <v>0.3599598144</v>
      </c>
      <c r="AE62" s="180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2"/>
    </row>
    <row r="63" ht="19.5" customHeight="1">
      <c r="A63" s="276" t="s">
        <v>157</v>
      </c>
      <c r="B63" s="277">
        <v>32.610001</v>
      </c>
      <c r="C63" s="278">
        <v>36.0</v>
      </c>
      <c r="D63" s="278">
        <v>32.419998</v>
      </c>
      <c r="E63" s="278">
        <v>35.18</v>
      </c>
      <c r="F63" s="278">
        <v>30.04207</v>
      </c>
      <c r="G63" s="278">
        <v>1.9125647E9</v>
      </c>
      <c r="H63" s="278"/>
      <c r="I63" s="278">
        <f t="shared" ref="I63:N63" si="82">(I64/B64*B63)/B64*B63</f>
        <v>1.599584405</v>
      </c>
      <c r="J63" s="278">
        <f t="shared" si="82"/>
        <v>1.947781491</v>
      </c>
      <c r="K63" s="278">
        <f t="shared" si="82"/>
        <v>1.57844629</v>
      </c>
      <c r="L63" s="278">
        <f t="shared" si="82"/>
        <v>1.847522697</v>
      </c>
      <c r="M63" s="278">
        <f t="shared" si="82"/>
        <v>1.570697854</v>
      </c>
      <c r="N63" s="278">
        <f t="shared" si="82"/>
        <v>81051974.74</v>
      </c>
      <c r="O63" s="278"/>
      <c r="P63" s="254">
        <f t="shared" si="31"/>
        <v>154075.238</v>
      </c>
      <c r="Q63" s="254">
        <f t="shared" si="74"/>
        <v>73512.48369</v>
      </c>
      <c r="R63" s="254">
        <f t="shared" si="75"/>
        <v>331008.5129</v>
      </c>
      <c r="S63" s="254">
        <f t="shared" si="34"/>
        <v>-80302.92262</v>
      </c>
      <c r="T63" s="254">
        <f t="shared" si="35"/>
        <v>-119577.4911</v>
      </c>
      <c r="U63" s="272">
        <f t="shared" si="21"/>
        <v>0.5390301379</v>
      </c>
      <c r="V63" s="282"/>
      <c r="W63" s="254">
        <f t="shared" si="22"/>
        <v>-199880.4137</v>
      </c>
      <c r="X63" s="257">
        <f t="shared" si="23"/>
        <v>2.426869856</v>
      </c>
      <c r="Y63" s="254">
        <f t="shared" si="24"/>
        <v>425620.839</v>
      </c>
      <c r="Z63" s="254">
        <f t="shared" si="25"/>
        <v>225740.4253</v>
      </c>
      <c r="AA63" s="259">
        <f t="shared" si="26"/>
        <v>558596.2346</v>
      </c>
      <c r="AB63" s="257">
        <f t="shared" si="27"/>
        <v>0.6206624829</v>
      </c>
      <c r="AC63" s="275">
        <f t="shared" si="28"/>
        <v>358715.8209</v>
      </c>
      <c r="AD63" s="257">
        <f t="shared" si="29"/>
        <v>0.3587158209</v>
      </c>
      <c r="AE63" s="180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2"/>
    </row>
    <row r="64" ht="19.5" customHeight="1">
      <c r="A64" s="276" t="s">
        <v>158</v>
      </c>
      <c r="B64" s="277">
        <v>35.43</v>
      </c>
      <c r="C64" s="278">
        <v>36.18</v>
      </c>
      <c r="D64" s="278">
        <v>33.73</v>
      </c>
      <c r="E64" s="278">
        <v>35.380001</v>
      </c>
      <c r="F64" s="278">
        <v>30.212864</v>
      </c>
      <c r="G64" s="278">
        <v>1.4970104E9</v>
      </c>
      <c r="H64" s="278"/>
      <c r="I64" s="278">
        <f t="shared" ref="I64:N64" si="83">(I65/B65*B64)/B65*B64</f>
        <v>1.888199341</v>
      </c>
      <c r="J64" s="278">
        <f t="shared" si="83"/>
        <v>1.967308001</v>
      </c>
      <c r="K64" s="278">
        <f t="shared" si="83"/>
        <v>1.708584742</v>
      </c>
      <c r="L64" s="278">
        <f t="shared" si="83"/>
        <v>1.868589025</v>
      </c>
      <c r="M64" s="278">
        <f t="shared" si="83"/>
        <v>1.588607961</v>
      </c>
      <c r="N64" s="278">
        <f t="shared" si="83"/>
        <v>49657055.5</v>
      </c>
      <c r="O64" s="278"/>
      <c r="P64" s="254">
        <f t="shared" si="31"/>
        <v>160300.9901</v>
      </c>
      <c r="Q64" s="254">
        <f t="shared" si="74"/>
        <v>79573.38095</v>
      </c>
      <c r="R64" s="254">
        <f t="shared" si="75"/>
        <v>331698.114</v>
      </c>
      <c r="S64" s="254">
        <f t="shared" si="34"/>
        <v>-82304.1848</v>
      </c>
      <c r="T64" s="254">
        <f t="shared" si="35"/>
        <v>-120075.7307</v>
      </c>
      <c r="U64" s="272">
        <f t="shared" si="21"/>
        <v>0.5588928095</v>
      </c>
      <c r="V64" s="282"/>
      <c r="W64" s="254">
        <f t="shared" si="22"/>
        <v>-202379.9155</v>
      </c>
      <c r="X64" s="257">
        <f t="shared" si="23"/>
        <v>2.431066852</v>
      </c>
      <c r="Y64" s="254">
        <f t="shared" si="24"/>
        <v>430640.8825</v>
      </c>
      <c r="Z64" s="254">
        <f t="shared" si="25"/>
        <v>228260.967</v>
      </c>
      <c r="AA64" s="259">
        <f t="shared" si="26"/>
        <v>571572.485</v>
      </c>
      <c r="AB64" s="257">
        <f t="shared" si="27"/>
        <v>0.6350805389</v>
      </c>
      <c r="AC64" s="275">
        <f t="shared" si="28"/>
        <v>369192.5696</v>
      </c>
      <c r="AD64" s="257">
        <f t="shared" si="29"/>
        <v>0.3691925696</v>
      </c>
      <c r="AE64" s="180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2"/>
    </row>
    <row r="65" ht="19.5" customHeight="1">
      <c r="A65" s="279" t="s">
        <v>159</v>
      </c>
      <c r="B65" s="280">
        <v>35.709999</v>
      </c>
      <c r="C65" s="281">
        <v>36.639999</v>
      </c>
      <c r="D65" s="281">
        <v>34.130001</v>
      </c>
      <c r="E65" s="281">
        <v>36.459999</v>
      </c>
      <c r="F65" s="281">
        <v>31.135128</v>
      </c>
      <c r="G65" s="281">
        <v>1.7408286E9</v>
      </c>
      <c r="H65" s="281"/>
      <c r="I65" s="281">
        <f t="shared" ref="I65:N65" si="84">(I66/B66*B65)/B66*B65</f>
        <v>1.918161691</v>
      </c>
      <c r="J65" s="281">
        <f t="shared" si="84"/>
        <v>2.017651429</v>
      </c>
      <c r="K65" s="281">
        <f t="shared" si="84"/>
        <v>1.749348929</v>
      </c>
      <c r="L65" s="281">
        <f t="shared" si="84"/>
        <v>1.984410046</v>
      </c>
      <c r="M65" s="281">
        <f t="shared" si="84"/>
        <v>1.687074472</v>
      </c>
      <c r="N65" s="281">
        <f t="shared" si="84"/>
        <v>67149588.4</v>
      </c>
      <c r="O65" s="281"/>
      <c r="P65" s="254">
        <f t="shared" si="31"/>
        <v>162201.985</v>
      </c>
      <c r="Q65" s="254">
        <f t="shared" si="74"/>
        <v>81471.87862</v>
      </c>
      <c r="R65" s="254">
        <f t="shared" si="75"/>
        <v>332389.1517</v>
      </c>
      <c r="S65" s="254">
        <f t="shared" si="34"/>
        <v>-84313.78557</v>
      </c>
      <c r="T65" s="254">
        <f t="shared" si="35"/>
        <v>-120576.0462</v>
      </c>
      <c r="U65" s="272">
        <f t="shared" si="21"/>
        <v>0.5644273865</v>
      </c>
      <c r="V65" s="257">
        <f>(E65-B54)/B54</f>
        <v>0.4749191131</v>
      </c>
      <c r="W65" s="254">
        <f t="shared" si="22"/>
        <v>-204889.8318</v>
      </c>
      <c r="X65" s="257">
        <f t="shared" si="23"/>
        <v>2.413936955</v>
      </c>
      <c r="Y65" s="254">
        <f t="shared" si="24"/>
        <v>432634.9751</v>
      </c>
      <c r="Z65" s="254">
        <f t="shared" si="25"/>
        <v>227745.1433</v>
      </c>
      <c r="AA65" s="259">
        <f t="shared" si="26"/>
        <v>576063.0153</v>
      </c>
      <c r="AB65" s="257">
        <f t="shared" si="27"/>
        <v>0.640070017</v>
      </c>
      <c r="AC65" s="275">
        <f t="shared" si="28"/>
        <v>371173.1835</v>
      </c>
      <c r="AD65" s="257">
        <f t="shared" si="29"/>
        <v>0.3711731835</v>
      </c>
      <c r="AE65" s="180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2"/>
    </row>
    <row r="66" ht="19.5" customHeight="1">
      <c r="A66" s="276" t="s">
        <v>160</v>
      </c>
      <c r="B66" s="277">
        <v>36.66</v>
      </c>
      <c r="C66" s="278">
        <v>39.0</v>
      </c>
      <c r="D66" s="278">
        <v>36.220001</v>
      </c>
      <c r="E66" s="278">
        <v>37.07</v>
      </c>
      <c r="F66" s="278">
        <v>31.668415</v>
      </c>
      <c r="G66" s="278">
        <v>1.7593004E9</v>
      </c>
      <c r="H66" s="278"/>
      <c r="I66" s="278">
        <f t="shared" ref="I66:N66" si="85">(I67/B67*B66)/B67*B66</f>
        <v>2.021577793</v>
      </c>
      <c r="J66" s="278">
        <f t="shared" si="85"/>
        <v>2.285938</v>
      </c>
      <c r="K66" s="278">
        <f t="shared" si="85"/>
        <v>1.970156643</v>
      </c>
      <c r="L66" s="278">
        <f t="shared" si="85"/>
        <v>2.051366619</v>
      </c>
      <c r="M66" s="278">
        <f t="shared" si="85"/>
        <v>1.745362329</v>
      </c>
      <c r="N66" s="278">
        <f t="shared" si="85"/>
        <v>68582187.25</v>
      </c>
      <c r="O66" s="278"/>
      <c r="P66" s="254">
        <f t="shared" si="31"/>
        <v>172134.6582</v>
      </c>
      <c r="Q66" s="254">
        <f>(Q54+(Q65-Q54)*(1-$Q$3))*K66/K65</f>
        <v>77851.59812</v>
      </c>
      <c r="R66" s="254">
        <f>R65*(1+($S$5/2/12))+(Q65-Q54)*($Q$3)</f>
        <v>345427.2226</v>
      </c>
      <c r="S66" s="254">
        <f t="shared" si="34"/>
        <v>-86331.75968</v>
      </c>
      <c r="T66" s="254">
        <f t="shared" si="35"/>
        <v>-121078.4464</v>
      </c>
      <c r="U66" s="272">
        <f t="shared" si="21"/>
        <v>0.5506053626</v>
      </c>
      <c r="V66" s="282"/>
      <c r="W66" s="254">
        <f t="shared" si="22"/>
        <v>-207410.2061</v>
      </c>
      <c r="X66" s="257">
        <f t="shared" si="23"/>
        <v>2.495353969</v>
      </c>
      <c r="Y66" s="254">
        <f t="shared" si="24"/>
        <v>452104.3945</v>
      </c>
      <c r="Z66" s="254">
        <f t="shared" si="25"/>
        <v>244694.1884</v>
      </c>
      <c r="AA66" s="259">
        <f t="shared" si="26"/>
        <v>595413.479</v>
      </c>
      <c r="AB66" s="257">
        <f t="shared" si="27"/>
        <v>0.6615705322</v>
      </c>
      <c r="AC66" s="275">
        <f t="shared" si="28"/>
        <v>388003.2729</v>
      </c>
      <c r="AD66" s="257">
        <f t="shared" si="29"/>
        <v>0.3880032729</v>
      </c>
      <c r="AE66" s="180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2"/>
    </row>
    <row r="67" ht="19.5" customHeight="1">
      <c r="A67" s="276" t="s">
        <v>161</v>
      </c>
      <c r="B67" s="277">
        <v>37.200001</v>
      </c>
      <c r="C67" s="278">
        <v>37.970001</v>
      </c>
      <c r="D67" s="278">
        <v>36.099998</v>
      </c>
      <c r="E67" s="278">
        <v>36.57</v>
      </c>
      <c r="F67" s="278">
        <v>31.241268</v>
      </c>
      <c r="G67" s="278">
        <v>1.7281108E9</v>
      </c>
      <c r="H67" s="278"/>
      <c r="I67" s="278">
        <f t="shared" ref="I67:N67" si="86">(I68/B68*B67)/B68*B67</f>
        <v>2.081572013</v>
      </c>
      <c r="J67" s="278">
        <f t="shared" si="86"/>
        <v>2.166788142</v>
      </c>
      <c r="K67" s="278">
        <f t="shared" si="86"/>
        <v>1.957123344</v>
      </c>
      <c r="L67" s="278">
        <f t="shared" si="86"/>
        <v>1.996402168</v>
      </c>
      <c r="M67" s="278">
        <f t="shared" si="86"/>
        <v>1.69859659</v>
      </c>
      <c r="N67" s="278">
        <f t="shared" si="86"/>
        <v>66172036.03</v>
      </c>
      <c r="O67" s="278"/>
      <c r="P67" s="254">
        <f t="shared" si="31"/>
        <v>171564.3469</v>
      </c>
      <c r="Q67" s="254">
        <f t="shared" ref="Q67:Q77" si="88">Q66*K67/K66</f>
        <v>77336.58164</v>
      </c>
      <c r="R67" s="254">
        <f t="shared" ref="R67:R77" si="89">R66*(1+$S$5/2/12)</f>
        <v>346146.8627</v>
      </c>
      <c r="S67" s="254">
        <f t="shared" si="34"/>
        <v>-88358.14201</v>
      </c>
      <c r="T67" s="254">
        <f t="shared" si="35"/>
        <v>-121582.9399</v>
      </c>
      <c r="U67" s="272">
        <f t="shared" si="21"/>
        <v>0.5482542999</v>
      </c>
      <c r="V67" s="282"/>
      <c r="W67" s="254">
        <f t="shared" si="22"/>
        <v>-209941.0819</v>
      </c>
      <c r="X67" s="257">
        <f t="shared" si="23"/>
        <v>2.465983336</v>
      </c>
      <c r="Y67" s="254">
        <f t="shared" si="24"/>
        <v>452396.031</v>
      </c>
      <c r="Z67" s="254">
        <f t="shared" si="25"/>
        <v>242454.9491</v>
      </c>
      <c r="AA67" s="259">
        <f t="shared" si="26"/>
        <v>595047.7912</v>
      </c>
      <c r="AB67" s="257">
        <f t="shared" si="27"/>
        <v>0.6611642125</v>
      </c>
      <c r="AC67" s="275">
        <f t="shared" si="28"/>
        <v>385106.7093</v>
      </c>
      <c r="AD67" s="257">
        <f t="shared" si="29"/>
        <v>0.3851067093</v>
      </c>
      <c r="AE67" s="180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2"/>
    </row>
    <row r="68" ht="19.5" customHeight="1">
      <c r="A68" s="276" t="s">
        <v>162</v>
      </c>
      <c r="B68" s="277">
        <v>36.68</v>
      </c>
      <c r="C68" s="278">
        <v>37.18</v>
      </c>
      <c r="D68" s="278">
        <v>34.009998</v>
      </c>
      <c r="E68" s="278">
        <v>35.84</v>
      </c>
      <c r="F68" s="278">
        <v>30.617641</v>
      </c>
      <c r="G68" s="278">
        <v>2.5094653E9</v>
      </c>
      <c r="H68" s="278"/>
      <c r="I68" s="278">
        <f t="shared" ref="I68:N68" si="87">(I69/B69*B68)/B69*B68</f>
        <v>2.023784154</v>
      </c>
      <c r="J68" s="278">
        <f t="shared" si="87"/>
        <v>2.077562052</v>
      </c>
      <c r="K68" s="278">
        <f t="shared" si="87"/>
        <v>1.737068937</v>
      </c>
      <c r="L68" s="278">
        <f t="shared" si="87"/>
        <v>1.917494443</v>
      </c>
      <c r="M68" s="278">
        <f t="shared" si="87"/>
        <v>1.631459872</v>
      </c>
      <c r="N68" s="278">
        <f t="shared" si="87"/>
        <v>139538393.4</v>
      </c>
      <c r="O68" s="278"/>
      <c r="P68" s="254">
        <f t="shared" si="31"/>
        <v>161631.6737</v>
      </c>
      <c r="Q68" s="254">
        <f t="shared" si="88"/>
        <v>68641.03588</v>
      </c>
      <c r="R68" s="254">
        <f t="shared" si="89"/>
        <v>346868.002</v>
      </c>
      <c r="S68" s="254">
        <f t="shared" si="34"/>
        <v>-90392.9676</v>
      </c>
      <c r="T68" s="254">
        <f t="shared" si="35"/>
        <v>-122089.5355</v>
      </c>
      <c r="U68" s="272">
        <f t="shared" si="21"/>
        <v>0.5179217814</v>
      </c>
      <c r="V68" s="282"/>
      <c r="W68" s="254">
        <f t="shared" si="22"/>
        <v>-212482.5031</v>
      </c>
      <c r="X68" s="257">
        <f t="shared" si="23"/>
        <v>2.393136697</v>
      </c>
      <c r="Y68" s="254">
        <f t="shared" si="24"/>
        <v>446135.4535</v>
      </c>
      <c r="Z68" s="254">
        <f t="shared" si="25"/>
        <v>233652.9504</v>
      </c>
      <c r="AA68" s="259">
        <f t="shared" si="26"/>
        <v>577140.7115</v>
      </c>
      <c r="AB68" s="257">
        <f t="shared" si="27"/>
        <v>0.6412674572</v>
      </c>
      <c r="AC68" s="275">
        <f t="shared" si="28"/>
        <v>364658.2084</v>
      </c>
      <c r="AD68" s="257">
        <f t="shared" si="29"/>
        <v>0.3646582084</v>
      </c>
      <c r="AE68" s="180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2"/>
    </row>
    <row r="69" ht="19.5" customHeight="1">
      <c r="A69" s="276" t="s">
        <v>163</v>
      </c>
      <c r="B69" s="277">
        <v>35.810001</v>
      </c>
      <c r="C69" s="278">
        <v>37.5</v>
      </c>
      <c r="D69" s="278">
        <v>34.720001</v>
      </c>
      <c r="E69" s="278">
        <v>34.77</v>
      </c>
      <c r="F69" s="278">
        <v>29.703556</v>
      </c>
      <c r="G69" s="278">
        <v>2.2111731E9</v>
      </c>
      <c r="H69" s="278"/>
      <c r="I69" s="278">
        <f t="shared" ref="I69:N69" si="90">(I70/B70*B69)/B70*B69</f>
        <v>1.928919943</v>
      </c>
      <c r="J69" s="278">
        <f t="shared" si="90"/>
        <v>2.11347818</v>
      </c>
      <c r="K69" s="278">
        <f t="shared" si="90"/>
        <v>1.810353139</v>
      </c>
      <c r="L69" s="278">
        <f t="shared" si="90"/>
        <v>1.804710285</v>
      </c>
      <c r="M69" s="278">
        <f t="shared" si="90"/>
        <v>1.53550004</v>
      </c>
      <c r="N69" s="278">
        <f t="shared" si="90"/>
        <v>108337002.1</v>
      </c>
      <c r="O69" s="278"/>
      <c r="P69" s="254">
        <f t="shared" si="31"/>
        <v>165005.9453</v>
      </c>
      <c r="Q69" s="254">
        <f t="shared" si="88"/>
        <v>71536.89305</v>
      </c>
      <c r="R69" s="254">
        <f t="shared" si="89"/>
        <v>347590.6436</v>
      </c>
      <c r="S69" s="254">
        <f t="shared" si="34"/>
        <v>-92436.27163</v>
      </c>
      <c r="T69" s="254">
        <f t="shared" si="35"/>
        <v>-122598.2419</v>
      </c>
      <c r="U69" s="272">
        <f t="shared" si="21"/>
        <v>0.5274132384</v>
      </c>
      <c r="V69" s="282"/>
      <c r="W69" s="254">
        <f t="shared" si="22"/>
        <v>-215034.5135</v>
      </c>
      <c r="X69" s="257">
        <f t="shared" si="23"/>
        <v>2.383787517</v>
      </c>
      <c r="Y69" s="254">
        <f t="shared" si="24"/>
        <v>449191.1796</v>
      </c>
      <c r="Z69" s="254">
        <f t="shared" si="25"/>
        <v>234156.6661</v>
      </c>
      <c r="AA69" s="259">
        <f t="shared" si="26"/>
        <v>584133.482</v>
      </c>
      <c r="AB69" s="257">
        <f t="shared" si="27"/>
        <v>0.6490372023</v>
      </c>
      <c r="AC69" s="275">
        <f t="shared" si="28"/>
        <v>369098.9685</v>
      </c>
      <c r="AD69" s="257">
        <f t="shared" si="29"/>
        <v>0.3690989685</v>
      </c>
      <c r="AE69" s="180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2"/>
    </row>
    <row r="70" ht="19.5" customHeight="1">
      <c r="A70" s="276" t="s">
        <v>164</v>
      </c>
      <c r="B70" s="277">
        <v>35.0</v>
      </c>
      <c r="C70" s="278">
        <v>36.549999</v>
      </c>
      <c r="D70" s="278">
        <v>34.110001</v>
      </c>
      <c r="E70" s="278">
        <v>36.549999</v>
      </c>
      <c r="F70" s="278">
        <v>31.22418</v>
      </c>
      <c r="G70" s="278">
        <v>2.4296622E9</v>
      </c>
      <c r="H70" s="278"/>
      <c r="I70" s="278">
        <f t="shared" ref="I70:N70" si="91">(I71/B71*B70)/B71*B70</f>
        <v>1.842644799</v>
      </c>
      <c r="J70" s="278">
        <f t="shared" si="91"/>
        <v>2.007751559</v>
      </c>
      <c r="K70" s="278">
        <f t="shared" si="91"/>
        <v>1.747299311</v>
      </c>
      <c r="L70" s="278">
        <f t="shared" si="91"/>
        <v>1.994219006</v>
      </c>
      <c r="M70" s="278">
        <f t="shared" si="91"/>
        <v>1.696738939</v>
      </c>
      <c r="N70" s="278">
        <f t="shared" si="91"/>
        <v>130804631.9</v>
      </c>
      <c r="O70" s="278"/>
      <c r="P70" s="254">
        <f t="shared" si="31"/>
        <v>162106.9354</v>
      </c>
      <c r="Q70" s="254">
        <f t="shared" si="88"/>
        <v>69045.29356</v>
      </c>
      <c r="R70" s="254">
        <f t="shared" si="89"/>
        <v>348314.7908</v>
      </c>
      <c r="S70" s="254">
        <f t="shared" si="34"/>
        <v>-94488.08943</v>
      </c>
      <c r="T70" s="254">
        <f t="shared" si="35"/>
        <v>-123109.0679</v>
      </c>
      <c r="U70" s="272">
        <f t="shared" si="21"/>
        <v>0.5180579952</v>
      </c>
      <c r="V70" s="282"/>
      <c r="W70" s="254">
        <f t="shared" si="22"/>
        <v>-217597.1573</v>
      </c>
      <c r="X70" s="257">
        <f t="shared" si="23"/>
        <v>2.345718724</v>
      </c>
      <c r="Y70" s="254">
        <f t="shared" si="24"/>
        <v>447857.054</v>
      </c>
      <c r="Z70" s="254">
        <f t="shared" si="25"/>
        <v>230259.8967</v>
      </c>
      <c r="AA70" s="259">
        <f t="shared" si="26"/>
        <v>579467.0198</v>
      </c>
      <c r="AB70" s="257">
        <f t="shared" si="27"/>
        <v>0.6438522443</v>
      </c>
      <c r="AC70" s="275">
        <f t="shared" si="28"/>
        <v>361869.8625</v>
      </c>
      <c r="AD70" s="257">
        <f t="shared" si="29"/>
        <v>0.3618698625</v>
      </c>
      <c r="AE70" s="180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2"/>
    </row>
    <row r="71" ht="19.5" customHeight="1">
      <c r="A71" s="276" t="s">
        <v>165</v>
      </c>
      <c r="B71" s="277">
        <v>36.27</v>
      </c>
      <c r="C71" s="278">
        <v>37.900002</v>
      </c>
      <c r="D71" s="278">
        <v>35.82</v>
      </c>
      <c r="E71" s="278">
        <v>37.740002</v>
      </c>
      <c r="F71" s="278">
        <v>32.240784</v>
      </c>
      <c r="G71" s="278">
        <v>1.8110722E9</v>
      </c>
      <c r="H71" s="278"/>
      <c r="I71" s="278">
        <f t="shared" ref="I71:N71" si="92">(I72/B72*B71)/B72*B71</f>
        <v>1.978794289</v>
      </c>
      <c r="J71" s="278">
        <f t="shared" si="92"/>
        <v>2.15880641</v>
      </c>
      <c r="K71" s="278">
        <f t="shared" si="92"/>
        <v>1.926881488</v>
      </c>
      <c r="L71" s="278">
        <f t="shared" si="92"/>
        <v>2.126189406</v>
      </c>
      <c r="M71" s="278">
        <f t="shared" si="92"/>
        <v>1.809023177</v>
      </c>
      <c r="N71" s="278">
        <f t="shared" si="92"/>
        <v>72677981.53</v>
      </c>
      <c r="O71" s="278"/>
      <c r="P71" s="254">
        <f t="shared" si="31"/>
        <v>170233.6634</v>
      </c>
      <c r="Q71" s="254">
        <f t="shared" si="88"/>
        <v>76141.56153</v>
      </c>
      <c r="R71" s="254">
        <f t="shared" si="89"/>
        <v>349040.4466</v>
      </c>
      <c r="S71" s="254">
        <f t="shared" si="34"/>
        <v>-96548.45647</v>
      </c>
      <c r="T71" s="254">
        <f t="shared" si="35"/>
        <v>-123622.0224</v>
      </c>
      <c r="U71" s="272">
        <f t="shared" si="21"/>
        <v>0.5416666068</v>
      </c>
      <c r="V71" s="282"/>
      <c r="W71" s="254">
        <f t="shared" si="22"/>
        <v>-220170.4788</v>
      </c>
      <c r="X71" s="257">
        <f t="shared" si="23"/>
        <v>2.358509246</v>
      </c>
      <c r="Y71" s="254">
        <f t="shared" si="24"/>
        <v>454242.3931</v>
      </c>
      <c r="Z71" s="254">
        <f t="shared" si="25"/>
        <v>234071.9143</v>
      </c>
      <c r="AA71" s="259">
        <f t="shared" si="26"/>
        <v>595415.6715</v>
      </c>
      <c r="AB71" s="257">
        <f t="shared" si="27"/>
        <v>0.6615729684</v>
      </c>
      <c r="AC71" s="275">
        <f t="shared" si="28"/>
        <v>375245.1927</v>
      </c>
      <c r="AD71" s="257">
        <f t="shared" si="29"/>
        <v>0.3752451927</v>
      </c>
      <c r="AE71" s="180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2"/>
    </row>
    <row r="72" ht="19.5" customHeight="1">
      <c r="A72" s="276" t="s">
        <v>166</v>
      </c>
      <c r="B72" s="277">
        <v>37.66</v>
      </c>
      <c r="C72" s="278">
        <v>37.66</v>
      </c>
      <c r="D72" s="278">
        <v>33.700001</v>
      </c>
      <c r="E72" s="278">
        <v>34.889999</v>
      </c>
      <c r="F72" s="278">
        <v>29.806082</v>
      </c>
      <c r="G72" s="278">
        <v>2.2620481E9</v>
      </c>
      <c r="H72" s="278"/>
      <c r="I72" s="278">
        <f t="shared" ref="I72:N72" si="93">(I73/B73*B72)/B73*B72</f>
        <v>2.133369925</v>
      </c>
      <c r="J72" s="278">
        <f t="shared" si="93"/>
        <v>2.131551669</v>
      </c>
      <c r="K72" s="278">
        <f t="shared" si="93"/>
        <v>1.70554691</v>
      </c>
      <c r="L72" s="278">
        <f t="shared" si="93"/>
        <v>1.817188694</v>
      </c>
      <c r="M72" s="278">
        <f t="shared" si="93"/>
        <v>1.546118322</v>
      </c>
      <c r="N72" s="278">
        <f t="shared" si="93"/>
        <v>113379620.7</v>
      </c>
      <c r="O72" s="278"/>
      <c r="P72" s="254">
        <f t="shared" si="31"/>
        <v>160158.4206</v>
      </c>
      <c r="Q72" s="254">
        <f t="shared" si="88"/>
        <v>67395.42924</v>
      </c>
      <c r="R72" s="254">
        <f t="shared" si="89"/>
        <v>349767.6142</v>
      </c>
      <c r="S72" s="254">
        <f t="shared" si="34"/>
        <v>-98617.40837</v>
      </c>
      <c r="T72" s="254">
        <f t="shared" si="35"/>
        <v>-124137.1141</v>
      </c>
      <c r="U72" s="272">
        <f t="shared" si="21"/>
        <v>0.5108926264</v>
      </c>
      <c r="V72" s="282"/>
      <c r="W72" s="254">
        <f t="shared" si="22"/>
        <v>-222754.5225</v>
      </c>
      <c r="X72" s="257">
        <f t="shared" si="23"/>
        <v>2.289183758</v>
      </c>
      <c r="Y72" s="254">
        <f t="shared" si="24"/>
        <v>447887.8041</v>
      </c>
      <c r="Z72" s="254">
        <f t="shared" si="25"/>
        <v>225133.2816</v>
      </c>
      <c r="AA72" s="259">
        <f t="shared" si="26"/>
        <v>577321.4641</v>
      </c>
      <c r="AB72" s="257">
        <f t="shared" si="27"/>
        <v>0.6414682934</v>
      </c>
      <c r="AC72" s="275">
        <f t="shared" si="28"/>
        <v>354566.9416</v>
      </c>
      <c r="AD72" s="257">
        <f t="shared" si="29"/>
        <v>0.3545669416</v>
      </c>
      <c r="AE72" s="180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2"/>
    </row>
    <row r="73" ht="19.5" customHeight="1">
      <c r="A73" s="276" t="s">
        <v>167</v>
      </c>
      <c r="B73" s="277">
        <v>34.610001</v>
      </c>
      <c r="C73" s="278">
        <v>35.02</v>
      </c>
      <c r="D73" s="278">
        <v>32.349998</v>
      </c>
      <c r="E73" s="278">
        <v>34.02</v>
      </c>
      <c r="F73" s="278">
        <v>29.062838</v>
      </c>
      <c r="G73" s="278">
        <v>2.012635E9</v>
      </c>
      <c r="H73" s="278"/>
      <c r="I73" s="278">
        <f t="shared" ref="I73:N73" si="94">(I74/B74*B73)/B74*B73</f>
        <v>1.801809037</v>
      </c>
      <c r="J73" s="278">
        <f t="shared" si="94"/>
        <v>1.843179012</v>
      </c>
      <c r="K73" s="278">
        <f t="shared" si="94"/>
        <v>1.571637409</v>
      </c>
      <c r="L73" s="278">
        <f t="shared" si="94"/>
        <v>1.727693625</v>
      </c>
      <c r="M73" s="278">
        <f t="shared" si="94"/>
        <v>1.469971739</v>
      </c>
      <c r="N73" s="278">
        <f t="shared" si="94"/>
        <v>89755561.99</v>
      </c>
      <c r="O73" s="278"/>
      <c r="P73" s="254">
        <f t="shared" si="31"/>
        <v>153742.5648</v>
      </c>
      <c r="Q73" s="254">
        <f t="shared" si="88"/>
        <v>62103.93698</v>
      </c>
      <c r="R73" s="254">
        <f t="shared" si="89"/>
        <v>350496.2968</v>
      </c>
      <c r="S73" s="254">
        <f t="shared" si="34"/>
        <v>-100694.9809</v>
      </c>
      <c r="T73" s="254">
        <f t="shared" si="35"/>
        <v>-124654.3521</v>
      </c>
      <c r="U73" s="272">
        <f t="shared" si="21"/>
        <v>0.4907812714</v>
      </c>
      <c r="V73" s="282"/>
      <c r="W73" s="254">
        <f t="shared" si="22"/>
        <v>-225349.333</v>
      </c>
      <c r="X73" s="257">
        <f t="shared" si="23"/>
        <v>2.237587548</v>
      </c>
      <c r="Y73" s="254">
        <f t="shared" si="24"/>
        <v>444096.2402</v>
      </c>
      <c r="Z73" s="254">
        <f t="shared" si="25"/>
        <v>218746.9072</v>
      </c>
      <c r="AA73" s="259">
        <f t="shared" si="26"/>
        <v>566342.7985</v>
      </c>
      <c r="AB73" s="257">
        <f t="shared" si="27"/>
        <v>0.6292697761</v>
      </c>
      <c r="AC73" s="275">
        <f t="shared" si="28"/>
        <v>340993.4655</v>
      </c>
      <c r="AD73" s="257">
        <f t="shared" si="29"/>
        <v>0.3409934655</v>
      </c>
      <c r="AE73" s="180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2"/>
    </row>
    <row r="74" ht="19.5" customHeight="1">
      <c r="A74" s="276" t="s">
        <v>168</v>
      </c>
      <c r="B74" s="277">
        <v>33.93</v>
      </c>
      <c r="C74" s="278">
        <v>35.849998</v>
      </c>
      <c r="D74" s="278">
        <v>33.799999</v>
      </c>
      <c r="E74" s="278">
        <v>35.139999</v>
      </c>
      <c r="F74" s="278">
        <v>30.019632</v>
      </c>
      <c r="G74" s="278">
        <v>1.9510891E9</v>
      </c>
      <c r="H74" s="278"/>
      <c r="I74" s="278">
        <f t="shared" ref="I74:N74" si="95">(I75/B75*B74)/B75*B74</f>
        <v>1.73170239</v>
      </c>
      <c r="J74" s="278">
        <f t="shared" si="95"/>
        <v>1.931583579</v>
      </c>
      <c r="K74" s="278">
        <f t="shared" si="95"/>
        <v>1.715683664</v>
      </c>
      <c r="L74" s="278">
        <f t="shared" si="95"/>
        <v>1.843323678</v>
      </c>
      <c r="M74" s="278">
        <f t="shared" si="95"/>
        <v>1.568352466</v>
      </c>
      <c r="N74" s="278">
        <f t="shared" si="95"/>
        <v>84350086.87</v>
      </c>
      <c r="O74" s="278"/>
      <c r="P74" s="254">
        <f t="shared" si="31"/>
        <v>160633.6586</v>
      </c>
      <c r="Q74" s="254">
        <f t="shared" si="88"/>
        <v>67795.98751</v>
      </c>
      <c r="R74" s="254">
        <f t="shared" si="89"/>
        <v>351226.4974</v>
      </c>
      <c r="S74" s="254">
        <f t="shared" si="34"/>
        <v>-102781.21</v>
      </c>
      <c r="T74" s="254">
        <f t="shared" si="35"/>
        <v>-125173.7452</v>
      </c>
      <c r="U74" s="272">
        <f t="shared" si="21"/>
        <v>0.5110368224</v>
      </c>
      <c r="V74" s="282"/>
      <c r="W74" s="254">
        <f t="shared" si="22"/>
        <v>-227954.9552</v>
      </c>
      <c r="X74" s="257">
        <f t="shared" si="23"/>
        <v>2.245444305</v>
      </c>
      <c r="Y74" s="254">
        <f t="shared" si="24"/>
        <v>449620.9985</v>
      </c>
      <c r="Z74" s="254">
        <f t="shared" si="25"/>
        <v>221666.0433</v>
      </c>
      <c r="AA74" s="259">
        <f t="shared" si="26"/>
        <v>579656.1435</v>
      </c>
      <c r="AB74" s="257">
        <f t="shared" si="27"/>
        <v>0.6440623817</v>
      </c>
      <c r="AC74" s="275">
        <f t="shared" si="28"/>
        <v>351701.1883</v>
      </c>
      <c r="AD74" s="257">
        <f t="shared" si="29"/>
        <v>0.3517011883</v>
      </c>
      <c r="AE74" s="180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2"/>
    </row>
    <row r="75" ht="19.5" customHeight="1">
      <c r="A75" s="276" t="s">
        <v>169</v>
      </c>
      <c r="B75" s="277">
        <v>35.450001</v>
      </c>
      <c r="C75" s="278">
        <v>37.240002</v>
      </c>
      <c r="D75" s="278">
        <v>35.200001</v>
      </c>
      <c r="E75" s="278">
        <v>36.900002</v>
      </c>
      <c r="F75" s="278">
        <v>31.523178</v>
      </c>
      <c r="G75" s="278">
        <v>2.2591016E9</v>
      </c>
      <c r="H75" s="278"/>
      <c r="I75" s="278">
        <f t="shared" ref="I75:N75" si="96">(I76/B76*B75)/B76*B75</f>
        <v>1.890331801</v>
      </c>
      <c r="J75" s="278">
        <f t="shared" si="96"/>
        <v>2.084273104</v>
      </c>
      <c r="K75" s="278">
        <f t="shared" si="96"/>
        <v>1.860754993</v>
      </c>
      <c r="L75" s="278">
        <f t="shared" si="96"/>
        <v>2.032595181</v>
      </c>
      <c r="M75" s="278">
        <f t="shared" si="96"/>
        <v>1.729389953</v>
      </c>
      <c r="N75" s="278">
        <f t="shared" si="96"/>
        <v>113084440.9</v>
      </c>
      <c r="O75" s="278"/>
      <c r="P75" s="254">
        <f t="shared" si="31"/>
        <v>167287.1335</v>
      </c>
      <c r="Q75" s="254">
        <f t="shared" si="88"/>
        <v>73528.54427</v>
      </c>
      <c r="R75" s="254">
        <f t="shared" si="89"/>
        <v>351958.2192</v>
      </c>
      <c r="S75" s="254">
        <f t="shared" si="34"/>
        <v>-104876.1317</v>
      </c>
      <c r="T75" s="254">
        <f t="shared" si="35"/>
        <v>-125695.3025</v>
      </c>
      <c r="U75" s="272">
        <f t="shared" si="21"/>
        <v>0.5302936307</v>
      </c>
      <c r="V75" s="282"/>
      <c r="W75" s="254">
        <f t="shared" si="22"/>
        <v>-230571.4342</v>
      </c>
      <c r="X75" s="257">
        <f t="shared" si="23"/>
        <v>2.25199342</v>
      </c>
      <c r="Y75" s="254">
        <f t="shared" si="24"/>
        <v>454980.8839</v>
      </c>
      <c r="Z75" s="254">
        <f t="shared" si="25"/>
        <v>224409.4497</v>
      </c>
      <c r="AA75" s="259">
        <f t="shared" si="26"/>
        <v>592773.897</v>
      </c>
      <c r="AB75" s="257">
        <f t="shared" si="27"/>
        <v>0.6586376633</v>
      </c>
      <c r="AC75" s="275">
        <f t="shared" si="28"/>
        <v>362202.4628</v>
      </c>
      <c r="AD75" s="257">
        <f t="shared" si="29"/>
        <v>0.3622024628</v>
      </c>
      <c r="AE75" s="180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2"/>
    </row>
    <row r="76" ht="19.5" customHeight="1">
      <c r="A76" s="276" t="s">
        <v>170</v>
      </c>
      <c r="B76" s="277">
        <v>36.98</v>
      </c>
      <c r="C76" s="278">
        <v>39.639999</v>
      </c>
      <c r="D76" s="278">
        <v>36.799999</v>
      </c>
      <c r="E76" s="278">
        <v>39.119999</v>
      </c>
      <c r="F76" s="278">
        <v>33.419689</v>
      </c>
      <c r="G76" s="278">
        <v>1.9782253E9</v>
      </c>
      <c r="H76" s="278"/>
      <c r="I76" s="278">
        <f t="shared" ref="I76:N76" si="97">(I77/B77*B76)/B77*B76</f>
        <v>2.057023962</v>
      </c>
      <c r="J76" s="278">
        <f t="shared" si="97"/>
        <v>2.361579133</v>
      </c>
      <c r="K76" s="278">
        <f t="shared" si="97"/>
        <v>2.033758847</v>
      </c>
      <c r="L76" s="278">
        <f t="shared" si="97"/>
        <v>2.284524301</v>
      </c>
      <c r="M76" s="278">
        <f t="shared" si="97"/>
        <v>1.943738116</v>
      </c>
      <c r="N76" s="278">
        <f t="shared" si="97"/>
        <v>86712724.63</v>
      </c>
      <c r="O76" s="278"/>
      <c r="P76" s="254">
        <f t="shared" si="31"/>
        <v>174891.0844</v>
      </c>
      <c r="Q76" s="254">
        <f t="shared" si="88"/>
        <v>80364.86693</v>
      </c>
      <c r="R76" s="254">
        <f t="shared" si="89"/>
        <v>352691.4655</v>
      </c>
      <c r="S76" s="254">
        <f t="shared" si="34"/>
        <v>-106979.7823</v>
      </c>
      <c r="T76" s="254">
        <f t="shared" si="35"/>
        <v>-126219.0329</v>
      </c>
      <c r="U76" s="272">
        <f t="shared" si="21"/>
        <v>0.5520556695</v>
      </c>
      <c r="V76" s="282"/>
      <c r="W76" s="254">
        <f t="shared" si="22"/>
        <v>-233198.8152</v>
      </c>
      <c r="X76" s="257">
        <f t="shared" si="23"/>
        <v>2.262372343</v>
      </c>
      <c r="Y76" s="254">
        <f t="shared" si="24"/>
        <v>461007.566</v>
      </c>
      <c r="Z76" s="254">
        <f t="shared" si="25"/>
        <v>227808.7508</v>
      </c>
      <c r="AA76" s="259">
        <f t="shared" si="26"/>
        <v>607947.4168</v>
      </c>
      <c r="AB76" s="257">
        <f t="shared" si="27"/>
        <v>0.6754971298</v>
      </c>
      <c r="AC76" s="275">
        <f t="shared" si="28"/>
        <v>374748.6016</v>
      </c>
      <c r="AD76" s="257">
        <f t="shared" si="29"/>
        <v>0.3747486016</v>
      </c>
      <c r="AE76" s="180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2"/>
    </row>
    <row r="77" ht="19.5" customHeight="1">
      <c r="A77" s="279" t="s">
        <v>171</v>
      </c>
      <c r="B77" s="280">
        <v>39.27</v>
      </c>
      <c r="C77" s="281">
        <v>40.68</v>
      </c>
      <c r="D77" s="281">
        <v>39.09</v>
      </c>
      <c r="E77" s="281">
        <v>39.919998</v>
      </c>
      <c r="F77" s="281">
        <v>34.103149</v>
      </c>
      <c r="G77" s="281">
        <v>1.7794246E9</v>
      </c>
      <c r="H77" s="281"/>
      <c r="I77" s="281">
        <f t="shared" ref="I77:N77" si="98">(I78/B78*B77)/B78*B77</f>
        <v>2.319676055</v>
      </c>
      <c r="J77" s="281">
        <f t="shared" si="98"/>
        <v>2.487122186</v>
      </c>
      <c r="K77" s="281">
        <f t="shared" si="98"/>
        <v>2.294748963</v>
      </c>
      <c r="L77" s="281">
        <f t="shared" si="98"/>
        <v>2.378916145</v>
      </c>
      <c r="M77" s="281">
        <f t="shared" si="98"/>
        <v>2.024053129</v>
      </c>
      <c r="N77" s="281">
        <f t="shared" si="98"/>
        <v>70160150.08</v>
      </c>
      <c r="O77" s="281"/>
      <c r="P77" s="254">
        <f t="shared" si="31"/>
        <v>185774.2574</v>
      </c>
      <c r="Q77" s="254">
        <f t="shared" si="88"/>
        <v>90678.00508</v>
      </c>
      <c r="R77" s="254">
        <f t="shared" si="89"/>
        <v>353426.2394</v>
      </c>
      <c r="S77" s="254">
        <f t="shared" si="34"/>
        <v>-109092.198</v>
      </c>
      <c r="T77" s="254">
        <f t="shared" si="35"/>
        <v>-126744.9456</v>
      </c>
      <c r="U77" s="272">
        <f t="shared" si="21"/>
        <v>0.5828588632</v>
      </c>
      <c r="V77" s="257">
        <f>(E77-B66)/B66</f>
        <v>0.08892520458</v>
      </c>
      <c r="W77" s="254">
        <f t="shared" si="22"/>
        <v>-235837.1436</v>
      </c>
      <c r="X77" s="257">
        <f t="shared" si="23"/>
        <v>2.286325592</v>
      </c>
      <c r="Y77" s="254">
        <f t="shared" si="24"/>
        <v>469331.17</v>
      </c>
      <c r="Z77" s="254">
        <f t="shared" si="25"/>
        <v>233494.0265</v>
      </c>
      <c r="AA77" s="259">
        <f t="shared" si="26"/>
        <v>629878.5019</v>
      </c>
      <c r="AB77" s="257">
        <f t="shared" si="27"/>
        <v>0.6998650021</v>
      </c>
      <c r="AC77" s="275">
        <f t="shared" si="28"/>
        <v>394041.3584</v>
      </c>
      <c r="AD77" s="257">
        <f t="shared" si="29"/>
        <v>0.3940413584</v>
      </c>
      <c r="AE77" s="180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2"/>
    </row>
    <row r="78" ht="19.5" customHeight="1">
      <c r="A78" s="276" t="s">
        <v>172</v>
      </c>
      <c r="B78" s="277">
        <v>40.09</v>
      </c>
      <c r="C78" s="278">
        <v>40.290001</v>
      </c>
      <c r="D78" s="278">
        <v>36.459999</v>
      </c>
      <c r="E78" s="278">
        <v>37.400002</v>
      </c>
      <c r="F78" s="278">
        <v>32.256325</v>
      </c>
      <c r="G78" s="278">
        <v>2.2347732E9</v>
      </c>
      <c r="H78" s="278"/>
      <c r="I78" s="278">
        <f t="shared" ref="I78:N78" si="99">(I79/B79*B78)/B79*B78</f>
        <v>2.417562161</v>
      </c>
      <c r="J78" s="278">
        <f t="shared" si="99"/>
        <v>2.439662717</v>
      </c>
      <c r="K78" s="278">
        <f t="shared" si="99"/>
        <v>1.996352124</v>
      </c>
      <c r="L78" s="278">
        <f t="shared" si="99"/>
        <v>2.088052255</v>
      </c>
      <c r="M78" s="278">
        <f t="shared" si="99"/>
        <v>1.810767601</v>
      </c>
      <c r="N78" s="278">
        <f t="shared" si="99"/>
        <v>110661929.4</v>
      </c>
      <c r="O78" s="278"/>
      <c r="P78" s="254">
        <f t="shared" si="31"/>
        <v>173275.2428</v>
      </c>
      <c r="Q78" s="254">
        <f>(Q66+(Q77-Q66)*(1-$Q$3))*K78/K77</f>
        <v>75539.16503</v>
      </c>
      <c r="R78" s="254">
        <f>R77*(1+($S$5/2/12))+(Q77-Q66)*($Q$3)</f>
        <v>358010.4662</v>
      </c>
      <c r="S78" s="254">
        <f t="shared" si="34"/>
        <v>-111213.4155</v>
      </c>
      <c r="T78" s="254">
        <f t="shared" si="35"/>
        <v>-127273.0495</v>
      </c>
      <c r="U78" s="272">
        <f t="shared" si="21"/>
        <v>0.5345093564</v>
      </c>
      <c r="V78" s="282"/>
      <c r="W78" s="254">
        <f t="shared" si="22"/>
        <v>-238486.465</v>
      </c>
      <c r="X78" s="257">
        <f t="shared" si="23"/>
        <v>2.227739461</v>
      </c>
      <c r="Y78" s="254">
        <f t="shared" si="24"/>
        <v>464982.7175</v>
      </c>
      <c r="Z78" s="254">
        <f t="shared" si="25"/>
        <v>226496.2525</v>
      </c>
      <c r="AA78" s="259">
        <f t="shared" si="26"/>
        <v>606824.874</v>
      </c>
      <c r="AB78" s="257">
        <f t="shared" si="27"/>
        <v>0.67424986</v>
      </c>
      <c r="AC78" s="275">
        <f t="shared" si="28"/>
        <v>368338.409</v>
      </c>
      <c r="AD78" s="257">
        <f t="shared" si="29"/>
        <v>0.368338409</v>
      </c>
      <c r="AE78" s="180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2"/>
    </row>
    <row r="79" ht="19.5" customHeight="1">
      <c r="A79" s="276" t="s">
        <v>173</v>
      </c>
      <c r="B79" s="277">
        <v>37.490002</v>
      </c>
      <c r="C79" s="278">
        <v>38.48</v>
      </c>
      <c r="D79" s="278">
        <v>36.700001</v>
      </c>
      <c r="E79" s="278">
        <v>37.220001</v>
      </c>
      <c r="F79" s="278">
        <v>32.101101</v>
      </c>
      <c r="G79" s="278">
        <v>1.7656106E9</v>
      </c>
      <c r="H79" s="278"/>
      <c r="I79" s="278">
        <f t="shared" ref="I79:N79" si="100">(I80/B80*B79)/B80*B79</f>
        <v>2.114153246</v>
      </c>
      <c r="J79" s="278">
        <f t="shared" si="100"/>
        <v>2.225386042</v>
      </c>
      <c r="K79" s="278">
        <f t="shared" si="100"/>
        <v>2.022721047</v>
      </c>
      <c r="L79" s="278">
        <f t="shared" si="100"/>
        <v>2.068001612</v>
      </c>
      <c r="M79" s="278">
        <f t="shared" si="100"/>
        <v>1.79338197</v>
      </c>
      <c r="N79" s="278">
        <f t="shared" si="100"/>
        <v>69075046.16</v>
      </c>
      <c r="O79" s="278"/>
      <c r="P79" s="254">
        <f t="shared" si="31"/>
        <v>174415.8463</v>
      </c>
      <c r="Q79" s="254">
        <f t="shared" ref="Q79:Q89" si="102">Q78*K79/K78</f>
        <v>76536.92812</v>
      </c>
      <c r="R79" s="254">
        <f t="shared" ref="R79:R89" si="103">R78*(1+$S$5/2/12)</f>
        <v>358756.3213</v>
      </c>
      <c r="S79" s="254">
        <f t="shared" si="34"/>
        <v>-113343.4714</v>
      </c>
      <c r="T79" s="254">
        <f t="shared" si="35"/>
        <v>-127803.3539</v>
      </c>
      <c r="U79" s="272">
        <f t="shared" si="21"/>
        <v>0.5371245154</v>
      </c>
      <c r="V79" s="282"/>
      <c r="W79" s="254">
        <f t="shared" si="22"/>
        <v>-241146.8253</v>
      </c>
      <c r="X79" s="257">
        <f t="shared" si="23"/>
        <v>2.210985639</v>
      </c>
      <c r="Y79" s="254">
        <f t="shared" si="24"/>
        <v>466497.1609</v>
      </c>
      <c r="Z79" s="254">
        <f t="shared" si="25"/>
        <v>225350.3356</v>
      </c>
      <c r="AA79" s="259">
        <f t="shared" si="26"/>
        <v>609709.0958</v>
      </c>
      <c r="AB79" s="257">
        <f t="shared" si="27"/>
        <v>0.6774545509</v>
      </c>
      <c r="AC79" s="275">
        <f t="shared" si="28"/>
        <v>368562.2705</v>
      </c>
      <c r="AD79" s="257">
        <f t="shared" si="29"/>
        <v>0.3685622705</v>
      </c>
      <c r="AE79" s="180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2"/>
    </row>
    <row r="80" ht="19.5" customHeight="1">
      <c r="A80" s="276" t="s">
        <v>174</v>
      </c>
      <c r="B80" s="277">
        <v>37.369999</v>
      </c>
      <c r="C80" s="278">
        <v>38.290001</v>
      </c>
      <c r="D80" s="278">
        <v>35.939999</v>
      </c>
      <c r="E80" s="278">
        <v>36.57</v>
      </c>
      <c r="F80" s="278">
        <v>31.540487</v>
      </c>
      <c r="G80" s="278">
        <v>2.1339737E9</v>
      </c>
      <c r="H80" s="278"/>
      <c r="I80" s="278">
        <f t="shared" ref="I80:N80" si="101">(I81/B81*B80)/B81*B80</f>
        <v>2.10064038</v>
      </c>
      <c r="J80" s="278">
        <f t="shared" si="101"/>
        <v>2.203464147</v>
      </c>
      <c r="K80" s="278">
        <f t="shared" si="101"/>
        <v>1.939813434</v>
      </c>
      <c r="L80" s="278">
        <f t="shared" si="101"/>
        <v>1.996402168</v>
      </c>
      <c r="M80" s="278">
        <f t="shared" si="101"/>
        <v>1.731289649</v>
      </c>
      <c r="N80" s="278">
        <f t="shared" si="101"/>
        <v>100904248.9</v>
      </c>
      <c r="O80" s="278"/>
      <c r="P80" s="254">
        <f t="shared" si="31"/>
        <v>170803.9556</v>
      </c>
      <c r="Q80" s="254">
        <f t="shared" si="102"/>
        <v>73399.82029</v>
      </c>
      <c r="R80" s="254">
        <f t="shared" si="103"/>
        <v>359503.7303</v>
      </c>
      <c r="S80" s="254">
        <f t="shared" si="34"/>
        <v>-115482.4025</v>
      </c>
      <c r="T80" s="254">
        <f t="shared" si="35"/>
        <v>-128335.8679</v>
      </c>
      <c r="U80" s="272">
        <f t="shared" si="21"/>
        <v>0.5260885328</v>
      </c>
      <c r="V80" s="282"/>
      <c r="W80" s="254">
        <f t="shared" si="22"/>
        <v>-243818.2704</v>
      </c>
      <c r="X80" s="257">
        <f t="shared" si="23"/>
        <v>2.17501209</v>
      </c>
      <c r="Y80" s="254">
        <f t="shared" si="24"/>
        <v>464686.3501</v>
      </c>
      <c r="Z80" s="254">
        <f t="shared" si="25"/>
        <v>220868.0797</v>
      </c>
      <c r="AA80" s="259">
        <f t="shared" si="26"/>
        <v>603707.5063</v>
      </c>
      <c r="AB80" s="257">
        <f t="shared" si="27"/>
        <v>0.6707861181</v>
      </c>
      <c r="AC80" s="275">
        <f t="shared" si="28"/>
        <v>359889.2359</v>
      </c>
      <c r="AD80" s="257">
        <f t="shared" si="29"/>
        <v>0.3598892359</v>
      </c>
      <c r="AE80" s="180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2"/>
    </row>
    <row r="81" ht="19.5" customHeight="1">
      <c r="A81" s="276" t="s">
        <v>175</v>
      </c>
      <c r="B81" s="277">
        <v>36.82</v>
      </c>
      <c r="C81" s="278">
        <v>37.07</v>
      </c>
      <c r="D81" s="278">
        <v>34.349998</v>
      </c>
      <c r="E81" s="278">
        <v>34.98</v>
      </c>
      <c r="F81" s="278">
        <v>30.169159</v>
      </c>
      <c r="G81" s="278">
        <v>2.3454336E9</v>
      </c>
      <c r="H81" s="278"/>
      <c r="I81" s="278">
        <f t="shared" ref="I81:N81" si="104">(I82/B82*B81)/B82*B81</f>
        <v>2.03926237</v>
      </c>
      <c r="J81" s="278">
        <f t="shared" si="104"/>
        <v>2.06528697</v>
      </c>
      <c r="K81" s="278">
        <f t="shared" si="104"/>
        <v>1.771973708</v>
      </c>
      <c r="L81" s="278">
        <f t="shared" si="104"/>
        <v>1.826575897</v>
      </c>
      <c r="M81" s="278">
        <f t="shared" si="104"/>
        <v>1.584015222</v>
      </c>
      <c r="N81" s="278">
        <f t="shared" si="104"/>
        <v>121892676.6</v>
      </c>
      <c r="O81" s="278"/>
      <c r="P81" s="254">
        <f t="shared" si="31"/>
        <v>163247.5152</v>
      </c>
      <c r="Q81" s="254">
        <f t="shared" si="102"/>
        <v>67049.00039</v>
      </c>
      <c r="R81" s="254">
        <f t="shared" si="103"/>
        <v>360252.6964</v>
      </c>
      <c r="S81" s="254">
        <f t="shared" si="34"/>
        <v>-117630.2459</v>
      </c>
      <c r="T81" s="254">
        <f t="shared" si="35"/>
        <v>-128870.6006</v>
      </c>
      <c r="U81" s="272">
        <f t="shared" si="21"/>
        <v>0.5035067526</v>
      </c>
      <c r="V81" s="282"/>
      <c r="W81" s="254">
        <f t="shared" si="22"/>
        <v>-246500.8465</v>
      </c>
      <c r="X81" s="257">
        <f t="shared" si="23"/>
        <v>2.123725817</v>
      </c>
      <c r="Y81" s="254">
        <f t="shared" si="24"/>
        <v>460115.8492</v>
      </c>
      <c r="Z81" s="254">
        <f t="shared" si="25"/>
        <v>213615.0027</v>
      </c>
      <c r="AA81" s="259">
        <f t="shared" si="26"/>
        <v>590549.2121</v>
      </c>
      <c r="AB81" s="257">
        <f t="shared" si="27"/>
        <v>0.6561657912</v>
      </c>
      <c r="AC81" s="275">
        <f t="shared" si="28"/>
        <v>344048.3655</v>
      </c>
      <c r="AD81" s="257">
        <f t="shared" si="29"/>
        <v>0.3440483655</v>
      </c>
      <c r="AE81" s="180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2"/>
    </row>
    <row r="82" ht="19.5" customHeight="1">
      <c r="A82" s="276" t="s">
        <v>176</v>
      </c>
      <c r="B82" s="277">
        <v>35.099998</v>
      </c>
      <c r="C82" s="278">
        <v>38.27</v>
      </c>
      <c r="D82" s="278">
        <v>34.889999</v>
      </c>
      <c r="E82" s="278">
        <v>38.080002</v>
      </c>
      <c r="F82" s="278">
        <v>32.842834</v>
      </c>
      <c r="G82" s="278">
        <v>1.88134E9</v>
      </c>
      <c r="H82" s="278"/>
      <c r="I82" s="278">
        <f t="shared" ref="I82:N82" si="105">(I83/B83*B82)/B83*B82</f>
        <v>1.853189029</v>
      </c>
      <c r="J82" s="278">
        <f t="shared" si="105"/>
        <v>2.201162764</v>
      </c>
      <c r="K82" s="278">
        <f t="shared" si="105"/>
        <v>1.828124443</v>
      </c>
      <c r="L82" s="278">
        <f t="shared" si="105"/>
        <v>2.164671689</v>
      </c>
      <c r="M82" s="278">
        <f t="shared" si="105"/>
        <v>1.877215768</v>
      </c>
      <c r="N82" s="278">
        <f t="shared" si="105"/>
        <v>78427055.05</v>
      </c>
      <c r="O82" s="278"/>
      <c r="P82" s="254">
        <f t="shared" si="31"/>
        <v>165813.8566</v>
      </c>
      <c r="Q82" s="254">
        <f t="shared" si="102"/>
        <v>69173.66546</v>
      </c>
      <c r="R82" s="254">
        <f t="shared" si="103"/>
        <v>361003.2229</v>
      </c>
      <c r="S82" s="254">
        <f t="shared" si="34"/>
        <v>-119787.0386</v>
      </c>
      <c r="T82" s="254">
        <f t="shared" si="35"/>
        <v>-129407.5615</v>
      </c>
      <c r="U82" s="272">
        <f t="shared" si="21"/>
        <v>0.510345488</v>
      </c>
      <c r="V82" s="282"/>
      <c r="W82" s="254">
        <f t="shared" si="22"/>
        <v>-249194.6</v>
      </c>
      <c r="X82" s="257">
        <f t="shared" si="23"/>
        <v>2.114079035</v>
      </c>
      <c r="Y82" s="254">
        <f t="shared" si="24"/>
        <v>462632.7936</v>
      </c>
      <c r="Z82" s="254">
        <f t="shared" si="25"/>
        <v>213438.1936</v>
      </c>
      <c r="AA82" s="259">
        <f t="shared" si="26"/>
        <v>595990.745</v>
      </c>
      <c r="AB82" s="257">
        <f t="shared" si="27"/>
        <v>0.6622119389</v>
      </c>
      <c r="AC82" s="275">
        <f t="shared" si="28"/>
        <v>346796.1449</v>
      </c>
      <c r="AD82" s="257">
        <f t="shared" si="29"/>
        <v>0.3467961449</v>
      </c>
      <c r="AE82" s="180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2"/>
    </row>
    <row r="83" ht="19.5" customHeight="1">
      <c r="A83" s="276" t="s">
        <v>177</v>
      </c>
      <c r="B83" s="277">
        <v>38.029999</v>
      </c>
      <c r="C83" s="278">
        <v>38.68</v>
      </c>
      <c r="D83" s="278">
        <v>36.700001</v>
      </c>
      <c r="E83" s="278">
        <v>36.779999</v>
      </c>
      <c r="F83" s="278">
        <v>31.721611</v>
      </c>
      <c r="G83" s="278">
        <v>1.9436275E9</v>
      </c>
      <c r="H83" s="278"/>
      <c r="I83" s="278">
        <f t="shared" ref="I83:N83" si="106">(I84/B84*B83)/B84*B83</f>
        <v>2.175495378</v>
      </c>
      <c r="J83" s="278">
        <f t="shared" si="106"/>
        <v>2.24857907</v>
      </c>
      <c r="K83" s="278">
        <f t="shared" si="106"/>
        <v>2.022721047</v>
      </c>
      <c r="L83" s="278">
        <f t="shared" si="106"/>
        <v>2.019396217</v>
      </c>
      <c r="M83" s="278">
        <f t="shared" si="106"/>
        <v>1.751230906</v>
      </c>
      <c r="N83" s="278">
        <f t="shared" si="106"/>
        <v>83706156.14</v>
      </c>
      <c r="O83" s="278"/>
      <c r="P83" s="254">
        <f t="shared" si="31"/>
        <v>174415.8463</v>
      </c>
      <c r="Q83" s="254">
        <f t="shared" si="102"/>
        <v>76536.92812</v>
      </c>
      <c r="R83" s="254">
        <f t="shared" si="103"/>
        <v>361755.3129</v>
      </c>
      <c r="S83" s="254">
        <f t="shared" si="34"/>
        <v>-121952.8179</v>
      </c>
      <c r="T83" s="254">
        <f t="shared" si="35"/>
        <v>-129946.7596</v>
      </c>
      <c r="U83" s="272">
        <f t="shared" si="21"/>
        <v>0.5344954789</v>
      </c>
      <c r="V83" s="282"/>
      <c r="W83" s="254">
        <f t="shared" si="22"/>
        <v>-251899.5775</v>
      </c>
      <c r="X83" s="257">
        <f t="shared" si="23"/>
        <v>2.128511546</v>
      </c>
      <c r="Y83" s="254">
        <f t="shared" si="24"/>
        <v>469376.1928</v>
      </c>
      <c r="Z83" s="254">
        <f t="shared" si="25"/>
        <v>217476.6153</v>
      </c>
      <c r="AA83" s="259">
        <f t="shared" si="26"/>
        <v>612708.0874</v>
      </c>
      <c r="AB83" s="257">
        <f t="shared" si="27"/>
        <v>0.6807867638</v>
      </c>
      <c r="AC83" s="275">
        <f t="shared" si="28"/>
        <v>360808.5098</v>
      </c>
      <c r="AD83" s="257">
        <f t="shared" si="29"/>
        <v>0.3608085098</v>
      </c>
      <c r="AE83" s="180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2"/>
    </row>
    <row r="84" ht="19.5" customHeight="1">
      <c r="A84" s="276" t="s">
        <v>178</v>
      </c>
      <c r="B84" s="277">
        <v>36.860001</v>
      </c>
      <c r="C84" s="278">
        <v>39.919998</v>
      </c>
      <c r="D84" s="278">
        <v>36.549999</v>
      </c>
      <c r="E84" s="278">
        <v>39.580002</v>
      </c>
      <c r="F84" s="278">
        <v>34.168079</v>
      </c>
      <c r="G84" s="278">
        <v>1.620613E9</v>
      </c>
      <c r="H84" s="278"/>
      <c r="I84" s="278">
        <f t="shared" ref="I84:N84" si="107">(I85/B85*B84)/B85*B84</f>
        <v>2.043695659</v>
      </c>
      <c r="J84" s="278">
        <f t="shared" si="107"/>
        <v>2.395059212</v>
      </c>
      <c r="K84" s="278">
        <f t="shared" si="107"/>
        <v>2.006220114</v>
      </c>
      <c r="L84" s="278">
        <f t="shared" si="107"/>
        <v>2.338566563</v>
      </c>
      <c r="M84" s="278">
        <f t="shared" si="107"/>
        <v>2.031767776</v>
      </c>
      <c r="N84" s="278">
        <f t="shared" si="107"/>
        <v>58195575.26</v>
      </c>
      <c r="O84" s="278"/>
      <c r="P84" s="254">
        <f t="shared" si="31"/>
        <v>173702.9655</v>
      </c>
      <c r="Q84" s="254">
        <f t="shared" si="102"/>
        <v>75912.55592</v>
      </c>
      <c r="R84" s="254">
        <f t="shared" si="103"/>
        <v>362508.9698</v>
      </c>
      <c r="S84" s="254">
        <f t="shared" si="34"/>
        <v>-124127.6213</v>
      </c>
      <c r="T84" s="254">
        <f t="shared" si="35"/>
        <v>-130488.2045</v>
      </c>
      <c r="U84" s="272">
        <f t="shared" si="21"/>
        <v>0.5318004459</v>
      </c>
      <c r="V84" s="282"/>
      <c r="W84" s="254">
        <f t="shared" si="22"/>
        <v>-254615.8258</v>
      </c>
      <c r="X84" s="257">
        <f t="shared" si="23"/>
        <v>2.105964677</v>
      </c>
      <c r="Y84" s="254">
        <f t="shared" si="24"/>
        <v>469600.6869</v>
      </c>
      <c r="Z84" s="254">
        <f t="shared" si="25"/>
        <v>214984.8611</v>
      </c>
      <c r="AA84" s="259">
        <f t="shared" si="26"/>
        <v>612124.4913</v>
      </c>
      <c r="AB84" s="257">
        <f t="shared" si="27"/>
        <v>0.6801383237</v>
      </c>
      <c r="AC84" s="275">
        <f t="shared" si="28"/>
        <v>357508.6655</v>
      </c>
      <c r="AD84" s="257">
        <f t="shared" si="29"/>
        <v>0.3575086655</v>
      </c>
      <c r="AE84" s="180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2"/>
    </row>
    <row r="85" ht="19.5" customHeight="1">
      <c r="A85" s="276" t="s">
        <v>179</v>
      </c>
      <c r="B85" s="277">
        <v>39.639999</v>
      </c>
      <c r="C85" s="278">
        <v>40.139999</v>
      </c>
      <c r="D85" s="278">
        <v>38.259998</v>
      </c>
      <c r="E85" s="278">
        <v>38.98</v>
      </c>
      <c r="F85" s="278">
        <v>33.650127</v>
      </c>
      <c r="G85" s="278">
        <v>1.7148903E9</v>
      </c>
      <c r="H85" s="278"/>
      <c r="I85" s="278">
        <f t="shared" ref="I85:N85" si="108">(I86/B86*B85)/B86*B85</f>
        <v>2.363593608</v>
      </c>
      <c r="J85" s="278">
        <f t="shared" si="108"/>
        <v>2.421530524</v>
      </c>
      <c r="K85" s="278">
        <f t="shared" si="108"/>
        <v>2.198334256</v>
      </c>
      <c r="L85" s="278">
        <f t="shared" si="108"/>
        <v>2.268202275</v>
      </c>
      <c r="M85" s="278">
        <f t="shared" si="108"/>
        <v>1.970635755</v>
      </c>
      <c r="N85" s="278">
        <f t="shared" si="108"/>
        <v>65163442.06</v>
      </c>
      <c r="O85" s="278"/>
      <c r="P85" s="254">
        <f t="shared" si="31"/>
        <v>181829.6935</v>
      </c>
      <c r="Q85" s="254">
        <f t="shared" si="102"/>
        <v>83181.88566</v>
      </c>
      <c r="R85" s="254">
        <f t="shared" si="103"/>
        <v>363264.1968</v>
      </c>
      <c r="S85" s="254">
        <f t="shared" si="34"/>
        <v>-126311.4864</v>
      </c>
      <c r="T85" s="254">
        <f t="shared" si="35"/>
        <v>-131031.9053</v>
      </c>
      <c r="U85" s="272">
        <f t="shared" si="21"/>
        <v>0.5542048223</v>
      </c>
      <c r="V85" s="282"/>
      <c r="W85" s="254">
        <f t="shared" si="22"/>
        <v>-257343.3917</v>
      </c>
      <c r="X85" s="257">
        <f t="shared" si="23"/>
        <v>2.118157714</v>
      </c>
      <c r="Y85" s="254">
        <f t="shared" si="24"/>
        <v>476014.4144</v>
      </c>
      <c r="Z85" s="254">
        <f t="shared" si="25"/>
        <v>218671.0227</v>
      </c>
      <c r="AA85" s="259">
        <f t="shared" si="26"/>
        <v>628275.776</v>
      </c>
      <c r="AB85" s="257">
        <f t="shared" si="27"/>
        <v>0.6980841955</v>
      </c>
      <c r="AC85" s="275">
        <f t="shared" si="28"/>
        <v>370932.3843</v>
      </c>
      <c r="AD85" s="257">
        <f t="shared" si="29"/>
        <v>0.3709323843</v>
      </c>
      <c r="AE85" s="180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2"/>
    </row>
    <row r="86" ht="19.5" customHeight="1">
      <c r="A86" s="276" t="s">
        <v>180</v>
      </c>
      <c r="B86" s="277">
        <v>39.0</v>
      </c>
      <c r="C86" s="278">
        <v>39.91</v>
      </c>
      <c r="D86" s="278">
        <v>38.240002</v>
      </c>
      <c r="E86" s="278">
        <v>39.459999</v>
      </c>
      <c r="F86" s="278">
        <v>34.064476</v>
      </c>
      <c r="G86" s="278">
        <v>1.6766625E9</v>
      </c>
      <c r="H86" s="278"/>
      <c r="I86" s="278">
        <f t="shared" ref="I86:N86" si="109">(I87/B87*B86)/B87*B86</f>
        <v>2.287887951</v>
      </c>
      <c r="J86" s="278">
        <f t="shared" si="109"/>
        <v>2.393859673</v>
      </c>
      <c r="K86" s="278">
        <f t="shared" si="109"/>
        <v>2.196037005</v>
      </c>
      <c r="L86" s="278">
        <f t="shared" si="109"/>
        <v>2.324407414</v>
      </c>
      <c r="M86" s="278">
        <f t="shared" si="109"/>
        <v>2.019465176</v>
      </c>
      <c r="N86" s="278">
        <f t="shared" si="109"/>
        <v>62290616.76</v>
      </c>
      <c r="O86" s="278"/>
      <c r="P86" s="254">
        <f t="shared" si="31"/>
        <v>181734.663</v>
      </c>
      <c r="Q86" s="254">
        <f t="shared" si="102"/>
        <v>83094.96091</v>
      </c>
      <c r="R86" s="254">
        <f t="shared" si="103"/>
        <v>364020.9973</v>
      </c>
      <c r="S86" s="254">
        <f t="shared" si="34"/>
        <v>-128504.4509</v>
      </c>
      <c r="T86" s="254">
        <f t="shared" si="35"/>
        <v>-131577.8716</v>
      </c>
      <c r="U86" s="272">
        <f t="shared" si="21"/>
        <v>0.5532706387</v>
      </c>
      <c r="V86" s="282"/>
      <c r="W86" s="254">
        <f t="shared" si="22"/>
        <v>-260082.3225</v>
      </c>
      <c r="X86" s="257">
        <f t="shared" si="23"/>
        <v>2.098395827</v>
      </c>
      <c r="Y86" s="254">
        <f t="shared" si="24"/>
        <v>476674.4214</v>
      </c>
      <c r="Z86" s="254">
        <f t="shared" si="25"/>
        <v>216592.0989</v>
      </c>
      <c r="AA86" s="259">
        <f t="shared" si="26"/>
        <v>628850.6211</v>
      </c>
      <c r="AB86" s="257">
        <f t="shared" si="27"/>
        <v>0.6987229124</v>
      </c>
      <c r="AC86" s="275">
        <f t="shared" si="28"/>
        <v>368768.2986</v>
      </c>
      <c r="AD86" s="257">
        <f t="shared" si="29"/>
        <v>0.3687682986</v>
      </c>
      <c r="AE86" s="180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2"/>
    </row>
    <row r="87" ht="19.5" customHeight="1">
      <c r="A87" s="276" t="s">
        <v>181</v>
      </c>
      <c r="B87" s="277">
        <v>39.540001</v>
      </c>
      <c r="C87" s="278">
        <v>39.880001</v>
      </c>
      <c r="D87" s="278">
        <v>37.330002</v>
      </c>
      <c r="E87" s="278">
        <v>38.869999</v>
      </c>
      <c r="F87" s="278">
        <v>33.555145</v>
      </c>
      <c r="G87" s="278">
        <v>2.2791697E9</v>
      </c>
      <c r="H87" s="278"/>
      <c r="I87" s="278">
        <f t="shared" ref="I87:N87" si="110">(I88/B88*B87)/B88*B87</f>
        <v>2.351683591</v>
      </c>
      <c r="J87" s="278">
        <f t="shared" si="110"/>
        <v>2.390262258</v>
      </c>
      <c r="K87" s="278">
        <f t="shared" si="110"/>
        <v>2.09276213</v>
      </c>
      <c r="L87" s="278">
        <f t="shared" si="110"/>
        <v>2.255418669</v>
      </c>
      <c r="M87" s="278">
        <f t="shared" si="110"/>
        <v>1.959526688</v>
      </c>
      <c r="N87" s="278">
        <f t="shared" si="110"/>
        <v>115102472.8</v>
      </c>
      <c r="O87" s="278"/>
      <c r="P87" s="254">
        <f t="shared" si="31"/>
        <v>177409.9105</v>
      </c>
      <c r="Q87" s="254">
        <f t="shared" si="102"/>
        <v>79187.18445</v>
      </c>
      <c r="R87" s="254">
        <f t="shared" si="103"/>
        <v>364779.3743</v>
      </c>
      <c r="S87" s="254">
        <f t="shared" si="34"/>
        <v>-130706.5528</v>
      </c>
      <c r="T87" s="254">
        <f t="shared" si="35"/>
        <v>-132126.1127</v>
      </c>
      <c r="U87" s="272">
        <f t="shared" si="21"/>
        <v>0.5403878261</v>
      </c>
      <c r="V87" s="282"/>
      <c r="W87" s="254">
        <f t="shared" si="22"/>
        <v>-262832.6655</v>
      </c>
      <c r="X87" s="257">
        <f t="shared" si="23"/>
        <v>2.062868722</v>
      </c>
      <c r="Y87" s="254">
        <f t="shared" si="24"/>
        <v>474375.1367</v>
      </c>
      <c r="Z87" s="254">
        <f t="shared" si="25"/>
        <v>211542.4712</v>
      </c>
      <c r="AA87" s="259">
        <f t="shared" si="26"/>
        <v>621376.4693</v>
      </c>
      <c r="AB87" s="257">
        <f t="shared" si="27"/>
        <v>0.6904182992</v>
      </c>
      <c r="AC87" s="275">
        <f t="shared" si="28"/>
        <v>358543.8038</v>
      </c>
      <c r="AD87" s="257">
        <f t="shared" si="29"/>
        <v>0.3585438038</v>
      </c>
      <c r="AE87" s="180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2"/>
    </row>
    <row r="88" ht="19.5" customHeight="1">
      <c r="A88" s="276" t="s">
        <v>182</v>
      </c>
      <c r="B88" s="277">
        <v>38.779999</v>
      </c>
      <c r="C88" s="278">
        <v>42.02</v>
      </c>
      <c r="D88" s="278">
        <v>38.709999</v>
      </c>
      <c r="E88" s="278">
        <v>41.240002</v>
      </c>
      <c r="F88" s="278">
        <v>35.601101</v>
      </c>
      <c r="G88" s="278">
        <v>1.7184917E9</v>
      </c>
      <c r="H88" s="278"/>
      <c r="I88" s="278">
        <f t="shared" ref="I88:N88" si="111">(I89/B89*B88)/B89*B88</f>
        <v>2.262148568</v>
      </c>
      <c r="J88" s="278">
        <f t="shared" si="111"/>
        <v>2.653672533</v>
      </c>
      <c r="K88" s="278">
        <f t="shared" si="111"/>
        <v>2.250350476</v>
      </c>
      <c r="L88" s="278">
        <f t="shared" si="111"/>
        <v>2.538840791</v>
      </c>
      <c r="M88" s="278">
        <f t="shared" si="111"/>
        <v>2.205767845</v>
      </c>
      <c r="N88" s="278">
        <f t="shared" si="111"/>
        <v>65437425.81</v>
      </c>
      <c r="O88" s="278"/>
      <c r="P88" s="254">
        <f t="shared" si="31"/>
        <v>183968.3121</v>
      </c>
      <c r="Q88" s="254">
        <f t="shared" si="102"/>
        <v>85150.10649</v>
      </c>
      <c r="R88" s="254">
        <f t="shared" si="103"/>
        <v>365539.3314</v>
      </c>
      <c r="S88" s="254">
        <f t="shared" si="34"/>
        <v>-132917.8301</v>
      </c>
      <c r="T88" s="254">
        <f t="shared" si="35"/>
        <v>-132676.6382</v>
      </c>
      <c r="U88" s="272">
        <f t="shared" si="21"/>
        <v>0.5582040479</v>
      </c>
      <c r="V88" s="282"/>
      <c r="W88" s="254">
        <f t="shared" si="22"/>
        <v>-265594.4683</v>
      </c>
      <c r="X88" s="257">
        <f t="shared" si="23"/>
        <v>2.068972471</v>
      </c>
      <c r="Y88" s="254">
        <f t="shared" si="24"/>
        <v>479695.5766</v>
      </c>
      <c r="Z88" s="254">
        <f t="shared" si="25"/>
        <v>214101.1083</v>
      </c>
      <c r="AA88" s="259">
        <f t="shared" si="26"/>
        <v>634657.7499</v>
      </c>
      <c r="AB88" s="257">
        <f t="shared" si="27"/>
        <v>0.7051752777</v>
      </c>
      <c r="AC88" s="275">
        <f t="shared" si="28"/>
        <v>369063.2816</v>
      </c>
      <c r="AD88" s="257">
        <f t="shared" si="29"/>
        <v>0.3690632816</v>
      </c>
      <c r="AE88" s="180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2"/>
    </row>
    <row r="89" ht="19.5" customHeight="1">
      <c r="A89" s="279" t="s">
        <v>183</v>
      </c>
      <c r="B89" s="280">
        <v>41.509998</v>
      </c>
      <c r="C89" s="281">
        <v>42.310001</v>
      </c>
      <c r="D89" s="281">
        <v>40.360001</v>
      </c>
      <c r="E89" s="281">
        <v>40.41</v>
      </c>
      <c r="F89" s="281">
        <v>34.884583</v>
      </c>
      <c r="G89" s="281">
        <v>1.4167064E9</v>
      </c>
      <c r="H89" s="281"/>
      <c r="I89" s="281">
        <f t="shared" ref="I89:N89" si="112">(I90/B90*B89)/B90*B89</f>
        <v>2.591856554</v>
      </c>
      <c r="J89" s="281">
        <f t="shared" si="112"/>
        <v>2.690427567</v>
      </c>
      <c r="K89" s="281">
        <f t="shared" si="112"/>
        <v>2.446280075</v>
      </c>
      <c r="L89" s="281">
        <f t="shared" si="112"/>
        <v>2.437675054</v>
      </c>
      <c r="M89" s="281">
        <f t="shared" si="112"/>
        <v>2.117873493</v>
      </c>
      <c r="N89" s="281">
        <f t="shared" si="112"/>
        <v>44472448.46</v>
      </c>
      <c r="O89" s="281"/>
      <c r="P89" s="254">
        <f t="shared" si="31"/>
        <v>191809.9057</v>
      </c>
      <c r="Q89" s="254">
        <f t="shared" si="102"/>
        <v>92563.8078</v>
      </c>
      <c r="R89" s="254">
        <f t="shared" si="103"/>
        <v>366300.8716</v>
      </c>
      <c r="S89" s="254">
        <f t="shared" si="34"/>
        <v>-135138.3211</v>
      </c>
      <c r="T89" s="254">
        <f t="shared" si="35"/>
        <v>-133229.4575</v>
      </c>
      <c r="U89" s="272">
        <f t="shared" si="21"/>
        <v>0.5793026652</v>
      </c>
      <c r="V89" s="257">
        <f>(E89-B78)/B78</f>
        <v>0.007982040409</v>
      </c>
      <c r="W89" s="254">
        <f t="shared" si="22"/>
        <v>-268367.7786</v>
      </c>
      <c r="X89" s="257">
        <f t="shared" si="23"/>
        <v>2.079648981</v>
      </c>
      <c r="Y89" s="254">
        <f t="shared" si="24"/>
        <v>485915.7708</v>
      </c>
      <c r="Z89" s="254">
        <f t="shared" si="25"/>
        <v>217547.9922</v>
      </c>
      <c r="AA89" s="259">
        <f t="shared" si="26"/>
        <v>650674.5852</v>
      </c>
      <c r="AB89" s="257">
        <f t="shared" si="27"/>
        <v>0.7229717613</v>
      </c>
      <c r="AC89" s="275">
        <f t="shared" si="28"/>
        <v>382306.8066</v>
      </c>
      <c r="AD89" s="257">
        <f t="shared" si="29"/>
        <v>0.3823068066</v>
      </c>
      <c r="AE89" s="180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2"/>
    </row>
    <row r="90" ht="19.5" customHeight="1">
      <c r="A90" s="276" t="s">
        <v>184</v>
      </c>
      <c r="B90" s="277">
        <v>40.650002</v>
      </c>
      <c r="C90" s="278">
        <v>43.310001</v>
      </c>
      <c r="D90" s="278">
        <v>40.16</v>
      </c>
      <c r="E90" s="278">
        <v>42.0</v>
      </c>
      <c r="F90" s="278">
        <v>36.344654</v>
      </c>
      <c r="G90" s="278">
        <v>1.9689058E9</v>
      </c>
      <c r="H90" s="278"/>
      <c r="I90" s="278">
        <f t="shared" ref="I90:N90" si="113">(I91/B91*B90)/B91*B90</f>
        <v>2.485573898</v>
      </c>
      <c r="J90" s="278">
        <f t="shared" si="113"/>
        <v>2.819107394</v>
      </c>
      <c r="K90" s="278">
        <f t="shared" si="113"/>
        <v>2.422095427</v>
      </c>
      <c r="L90" s="278">
        <f t="shared" si="113"/>
        <v>2.633277892</v>
      </c>
      <c r="M90" s="278">
        <f t="shared" si="113"/>
        <v>2.298867923</v>
      </c>
      <c r="N90" s="278">
        <f t="shared" si="113"/>
        <v>85897634.76</v>
      </c>
      <c r="O90" s="278"/>
      <c r="P90" s="254">
        <f t="shared" si="31"/>
        <v>190859.4059</v>
      </c>
      <c r="Q90" s="254">
        <f>(Q78+(Q89-Q78)*(1-$Q$3))*K90/K89</f>
        <v>86591.79498</v>
      </c>
      <c r="R90" s="254">
        <f>R89*(1+($S$5/2/12))+(Q89-Q78)*($Q$3)</f>
        <v>372171.3913</v>
      </c>
      <c r="S90" s="254">
        <f t="shared" si="34"/>
        <v>-137368.0641</v>
      </c>
      <c r="T90" s="254">
        <f t="shared" si="35"/>
        <v>-133784.5803</v>
      </c>
      <c r="U90" s="272">
        <f t="shared" si="21"/>
        <v>0.5603915262</v>
      </c>
      <c r="V90" s="282"/>
      <c r="W90" s="254">
        <f t="shared" si="22"/>
        <v>-271152.6443</v>
      </c>
      <c r="X90" s="257">
        <f t="shared" si="23"/>
        <v>2.076434838</v>
      </c>
      <c r="Y90" s="254">
        <f t="shared" si="24"/>
        <v>490886.1198</v>
      </c>
      <c r="Z90" s="254">
        <f t="shared" si="25"/>
        <v>219733.4755</v>
      </c>
      <c r="AA90" s="259">
        <f t="shared" si="26"/>
        <v>649622.5922</v>
      </c>
      <c r="AB90" s="257">
        <f t="shared" si="27"/>
        <v>0.7218028802</v>
      </c>
      <c r="AC90" s="275">
        <f t="shared" si="28"/>
        <v>378469.9479</v>
      </c>
      <c r="AD90" s="257">
        <f t="shared" si="29"/>
        <v>0.3784699479</v>
      </c>
      <c r="AE90" s="180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2"/>
    </row>
    <row r="91" ht="19.5" customHeight="1">
      <c r="A91" s="276" t="s">
        <v>185</v>
      </c>
      <c r="B91" s="277">
        <v>41.740002</v>
      </c>
      <c r="C91" s="278">
        <v>42.169998</v>
      </c>
      <c r="D91" s="278">
        <v>40.259998</v>
      </c>
      <c r="E91" s="278">
        <v>41.099998</v>
      </c>
      <c r="F91" s="278">
        <v>35.565819</v>
      </c>
      <c r="G91" s="278">
        <v>1.6465621E9</v>
      </c>
      <c r="H91" s="278"/>
      <c r="I91" s="278">
        <f t="shared" ref="I91:N91" si="114">(I92/B92*B91)/B92*B91</f>
        <v>2.620658722</v>
      </c>
      <c r="J91" s="278">
        <f t="shared" si="114"/>
        <v>2.672651877</v>
      </c>
      <c r="K91" s="278">
        <f t="shared" si="114"/>
        <v>2.434172431</v>
      </c>
      <c r="L91" s="278">
        <f t="shared" si="114"/>
        <v>2.521632038</v>
      </c>
      <c r="M91" s="278">
        <f t="shared" si="114"/>
        <v>2.201398017</v>
      </c>
      <c r="N91" s="278">
        <f t="shared" si="114"/>
        <v>60074139.45</v>
      </c>
      <c r="O91" s="278"/>
      <c r="P91" s="254">
        <f t="shared" si="31"/>
        <v>191334.644</v>
      </c>
      <c r="Q91" s="254">
        <f t="shared" ref="Q91:Q101" si="116">Q90*K91/K90</f>
        <v>87023.55727</v>
      </c>
      <c r="R91" s="254">
        <f t="shared" ref="R91:R101" si="117">R90*(1+$S$5/2/12)</f>
        <v>372946.7483</v>
      </c>
      <c r="S91" s="254">
        <f t="shared" si="34"/>
        <v>-139607.0977</v>
      </c>
      <c r="T91" s="254">
        <f t="shared" si="35"/>
        <v>-134342.016</v>
      </c>
      <c r="U91" s="272">
        <f t="shared" si="21"/>
        <v>0.5609995114</v>
      </c>
      <c r="V91" s="282"/>
      <c r="W91" s="254">
        <f t="shared" si="22"/>
        <v>-273949.1137</v>
      </c>
      <c r="X91" s="257">
        <f t="shared" si="23"/>
        <v>2.059803679</v>
      </c>
      <c r="Y91" s="254">
        <f t="shared" si="24"/>
        <v>491963.1292</v>
      </c>
      <c r="Z91" s="254">
        <f t="shared" si="25"/>
        <v>218014.0155</v>
      </c>
      <c r="AA91" s="259">
        <f t="shared" si="26"/>
        <v>651304.9496</v>
      </c>
      <c r="AB91" s="257">
        <f t="shared" si="27"/>
        <v>0.7236721662</v>
      </c>
      <c r="AC91" s="275">
        <f t="shared" si="28"/>
        <v>377355.8359</v>
      </c>
      <c r="AD91" s="257">
        <f t="shared" si="29"/>
        <v>0.3773558359</v>
      </c>
      <c r="AE91" s="180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2"/>
    </row>
    <row r="92" ht="19.5" customHeight="1">
      <c r="A92" s="276" t="s">
        <v>186</v>
      </c>
      <c r="B92" s="277">
        <v>41.23</v>
      </c>
      <c r="C92" s="278">
        <v>42.299999</v>
      </c>
      <c r="D92" s="278">
        <v>40.189999</v>
      </c>
      <c r="E92" s="278">
        <v>41.93</v>
      </c>
      <c r="F92" s="278">
        <v>36.284084</v>
      </c>
      <c r="G92" s="278">
        <v>2.1858623E9</v>
      </c>
      <c r="H92" s="278"/>
      <c r="I92" s="278">
        <f t="shared" ref="I92:N92" si="115">(I93/B93*B92)/B93*B92</f>
        <v>2.557008706</v>
      </c>
      <c r="J92" s="278">
        <f t="shared" si="115"/>
        <v>2.689155694</v>
      </c>
      <c r="K92" s="278">
        <f t="shared" si="115"/>
        <v>2.425715326</v>
      </c>
      <c r="L92" s="278">
        <f t="shared" si="115"/>
        <v>2.624507613</v>
      </c>
      <c r="M92" s="278">
        <f t="shared" si="115"/>
        <v>2.291211975</v>
      </c>
      <c r="N92" s="278">
        <f t="shared" si="115"/>
        <v>105870978.8</v>
      </c>
      <c r="O92" s="278"/>
      <c r="P92" s="254">
        <f t="shared" si="31"/>
        <v>191001.9754</v>
      </c>
      <c r="Q92" s="254">
        <f t="shared" si="116"/>
        <v>86721.20919</v>
      </c>
      <c r="R92" s="254">
        <f t="shared" si="117"/>
        <v>373723.7207</v>
      </c>
      <c r="S92" s="254">
        <f t="shared" si="34"/>
        <v>-141855.4606</v>
      </c>
      <c r="T92" s="254">
        <f t="shared" si="35"/>
        <v>-134901.7744</v>
      </c>
      <c r="U92" s="272">
        <f t="shared" si="21"/>
        <v>0.5594383684</v>
      </c>
      <c r="V92" s="282"/>
      <c r="W92" s="254">
        <f t="shared" si="22"/>
        <v>-276757.235</v>
      </c>
      <c r="X92" s="257">
        <f t="shared" si="23"/>
        <v>2.040509243</v>
      </c>
      <c r="Y92" s="254">
        <f t="shared" si="24"/>
        <v>492476.1547</v>
      </c>
      <c r="Z92" s="254">
        <f t="shared" si="25"/>
        <v>215718.9197</v>
      </c>
      <c r="AA92" s="259">
        <f t="shared" si="26"/>
        <v>651446.9054</v>
      </c>
      <c r="AB92" s="257">
        <f t="shared" si="27"/>
        <v>0.7238298949</v>
      </c>
      <c r="AC92" s="275">
        <f t="shared" si="28"/>
        <v>374689.6704</v>
      </c>
      <c r="AD92" s="257">
        <f t="shared" si="29"/>
        <v>0.3746896704</v>
      </c>
      <c r="AE92" s="180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2"/>
    </row>
    <row r="93" ht="19.5" customHeight="1">
      <c r="A93" s="276" t="s">
        <v>187</v>
      </c>
      <c r="B93" s="277">
        <v>42.150002</v>
      </c>
      <c r="C93" s="278">
        <v>43.049999</v>
      </c>
      <c r="D93" s="278">
        <v>41.389999</v>
      </c>
      <c r="E93" s="278">
        <v>41.849998</v>
      </c>
      <c r="F93" s="278">
        <v>36.240246</v>
      </c>
      <c r="G93" s="278">
        <v>1.7639047E9</v>
      </c>
      <c r="H93" s="278"/>
      <c r="I93" s="278">
        <f t="shared" ref="I93:N93" si="118">(I94/B94*B93)/B94*B93</f>
        <v>2.672395527</v>
      </c>
      <c r="J93" s="278">
        <f t="shared" si="118"/>
        <v>2.785361219</v>
      </c>
      <c r="K93" s="278">
        <f t="shared" si="118"/>
        <v>2.572732739</v>
      </c>
      <c r="L93" s="278">
        <f t="shared" si="118"/>
        <v>2.614502102</v>
      </c>
      <c r="M93" s="278">
        <f t="shared" si="118"/>
        <v>2.285678889</v>
      </c>
      <c r="N93" s="278">
        <f t="shared" si="118"/>
        <v>68941632.6</v>
      </c>
      <c r="O93" s="278"/>
      <c r="P93" s="254">
        <f t="shared" si="31"/>
        <v>196704.9457</v>
      </c>
      <c r="Q93" s="254">
        <f t="shared" si="116"/>
        <v>91977.19605</v>
      </c>
      <c r="R93" s="254">
        <f t="shared" si="117"/>
        <v>374502.3118</v>
      </c>
      <c r="S93" s="254">
        <f t="shared" si="34"/>
        <v>-144113.1917</v>
      </c>
      <c r="T93" s="254">
        <f t="shared" si="35"/>
        <v>-135463.8651</v>
      </c>
      <c r="U93" s="272">
        <f t="shared" si="21"/>
        <v>0.5739871249</v>
      </c>
      <c r="V93" s="282"/>
      <c r="W93" s="254">
        <f t="shared" si="22"/>
        <v>-279577.0568</v>
      </c>
      <c r="X93" s="257">
        <f t="shared" si="23"/>
        <v>2.043112064</v>
      </c>
      <c r="Y93" s="254">
        <f t="shared" si="24"/>
        <v>497215.6814</v>
      </c>
      <c r="Z93" s="254">
        <f t="shared" si="25"/>
        <v>217638.6246</v>
      </c>
      <c r="AA93" s="259">
        <f t="shared" si="26"/>
        <v>663184.4536</v>
      </c>
      <c r="AB93" s="257">
        <f t="shared" si="27"/>
        <v>0.7368716151</v>
      </c>
      <c r="AC93" s="275">
        <f t="shared" si="28"/>
        <v>383607.3968</v>
      </c>
      <c r="AD93" s="257">
        <f t="shared" si="29"/>
        <v>0.3836073968</v>
      </c>
      <c r="AE93" s="180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2"/>
    </row>
    <row r="94" ht="19.5" customHeight="1">
      <c r="A94" s="276" t="s">
        <v>188</v>
      </c>
      <c r="B94" s="277">
        <v>41.919998</v>
      </c>
      <c r="C94" s="278">
        <v>42.279999</v>
      </c>
      <c r="D94" s="278">
        <v>38.23</v>
      </c>
      <c r="E94" s="278">
        <v>38.82</v>
      </c>
      <c r="F94" s="278">
        <v>33.61639</v>
      </c>
      <c r="G94" s="278">
        <v>2.7095353E9</v>
      </c>
      <c r="H94" s="278"/>
      <c r="I94" s="278">
        <f t="shared" ref="I94:N94" si="119">(I95/B95*B94)/B95*B94</f>
        <v>2.643309663</v>
      </c>
      <c r="J94" s="278">
        <f t="shared" si="119"/>
        <v>2.686613358</v>
      </c>
      <c r="K94" s="278">
        <f t="shared" si="119"/>
        <v>2.19488837</v>
      </c>
      <c r="L94" s="278">
        <f t="shared" si="119"/>
        <v>2.249620051</v>
      </c>
      <c r="M94" s="278">
        <f t="shared" si="119"/>
        <v>1.966686289</v>
      </c>
      <c r="N94" s="278">
        <f t="shared" si="119"/>
        <v>162675052.5</v>
      </c>
      <c r="O94" s="278"/>
      <c r="P94" s="254">
        <f t="shared" si="31"/>
        <v>181687.1287</v>
      </c>
      <c r="Q94" s="254">
        <f t="shared" si="116"/>
        <v>78468.96604</v>
      </c>
      <c r="R94" s="254">
        <f t="shared" si="117"/>
        <v>375282.525</v>
      </c>
      <c r="S94" s="254">
        <f t="shared" si="34"/>
        <v>-146380.33</v>
      </c>
      <c r="T94" s="254">
        <f t="shared" si="35"/>
        <v>-136028.2979</v>
      </c>
      <c r="U94" s="272">
        <f t="shared" si="21"/>
        <v>0.5328997173</v>
      </c>
      <c r="V94" s="282"/>
      <c r="W94" s="254">
        <f t="shared" si="22"/>
        <v>-282408.6279</v>
      </c>
      <c r="X94" s="257">
        <f t="shared" si="23"/>
        <v>1.97221189</v>
      </c>
      <c r="Y94" s="254">
        <f t="shared" si="24"/>
        <v>487452.2141</v>
      </c>
      <c r="Z94" s="254">
        <f t="shared" si="25"/>
        <v>205043.5862</v>
      </c>
      <c r="AA94" s="259">
        <f t="shared" si="26"/>
        <v>635438.6197</v>
      </c>
      <c r="AB94" s="257">
        <f t="shared" si="27"/>
        <v>0.7060429108</v>
      </c>
      <c r="AC94" s="275">
        <f t="shared" si="28"/>
        <v>353029.9919</v>
      </c>
      <c r="AD94" s="257">
        <f t="shared" si="29"/>
        <v>0.3530299919</v>
      </c>
      <c r="AE94" s="180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2"/>
    </row>
    <row r="95" ht="19.5" customHeight="1">
      <c r="A95" s="276" t="s">
        <v>189</v>
      </c>
      <c r="B95" s="277">
        <v>38.93</v>
      </c>
      <c r="C95" s="278">
        <v>40.0</v>
      </c>
      <c r="D95" s="278">
        <v>37.16</v>
      </c>
      <c r="E95" s="278">
        <v>38.77</v>
      </c>
      <c r="F95" s="278">
        <v>33.573109</v>
      </c>
      <c r="G95" s="278">
        <v>3.052135E9</v>
      </c>
      <c r="H95" s="278"/>
      <c r="I95" s="278">
        <f t="shared" ref="I95:N95" si="120">(I96/B96*B95)/B96*B95</f>
        <v>2.27968239</v>
      </c>
      <c r="J95" s="278">
        <f t="shared" si="120"/>
        <v>2.404668508</v>
      </c>
      <c r="K95" s="278">
        <f t="shared" si="120"/>
        <v>2.073744523</v>
      </c>
      <c r="L95" s="278">
        <f t="shared" si="120"/>
        <v>2.24382878</v>
      </c>
      <c r="M95" s="278">
        <f t="shared" si="120"/>
        <v>1.961625344</v>
      </c>
      <c r="N95" s="278">
        <f t="shared" si="120"/>
        <v>206413837.1</v>
      </c>
      <c r="O95" s="278"/>
      <c r="P95" s="254">
        <f t="shared" si="31"/>
        <v>176601.9802</v>
      </c>
      <c r="Q95" s="254">
        <f t="shared" si="116"/>
        <v>74137.97929</v>
      </c>
      <c r="R95" s="254">
        <f t="shared" si="117"/>
        <v>376064.3636</v>
      </c>
      <c r="S95" s="254">
        <f t="shared" si="34"/>
        <v>-148656.9147</v>
      </c>
      <c r="T95" s="254">
        <f t="shared" si="35"/>
        <v>-136595.0825</v>
      </c>
      <c r="U95" s="272">
        <f t="shared" si="21"/>
        <v>0.5183083888</v>
      </c>
      <c r="V95" s="282"/>
      <c r="W95" s="254">
        <f t="shared" si="22"/>
        <v>-285251.9972</v>
      </c>
      <c r="X95" s="257">
        <f t="shared" si="23"/>
        <v>1.937467044</v>
      </c>
      <c r="Y95" s="254">
        <f t="shared" si="24"/>
        <v>484643.1752</v>
      </c>
      <c r="Z95" s="254">
        <f t="shared" si="25"/>
        <v>199391.178</v>
      </c>
      <c r="AA95" s="259">
        <f t="shared" si="26"/>
        <v>626804.3231</v>
      </c>
      <c r="AB95" s="257">
        <f t="shared" si="27"/>
        <v>0.6964492478</v>
      </c>
      <c r="AC95" s="275">
        <f t="shared" si="28"/>
        <v>341552.3259</v>
      </c>
      <c r="AD95" s="257">
        <f t="shared" si="29"/>
        <v>0.3415523259</v>
      </c>
      <c r="AE95" s="180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2"/>
    </row>
    <row r="96" ht="19.5" customHeight="1">
      <c r="A96" s="276" t="s">
        <v>190</v>
      </c>
      <c r="B96" s="277">
        <v>38.889999</v>
      </c>
      <c r="C96" s="278">
        <v>39.0</v>
      </c>
      <c r="D96" s="278">
        <v>35.540001</v>
      </c>
      <c r="E96" s="278">
        <v>37.099998</v>
      </c>
      <c r="F96" s="278">
        <v>32.14859</v>
      </c>
      <c r="G96" s="278">
        <v>2.462886E9</v>
      </c>
      <c r="H96" s="283" t="s">
        <v>190</v>
      </c>
      <c r="I96" s="278">
        <v>2.275</v>
      </c>
      <c r="J96" s="278">
        <v>2.285938</v>
      </c>
      <c r="K96" s="278">
        <v>1.896875</v>
      </c>
      <c r="L96" s="278">
        <v>2.054688</v>
      </c>
      <c r="M96" s="278">
        <v>1.798692</v>
      </c>
      <c r="N96" s="278">
        <v>1.344064E8</v>
      </c>
      <c r="O96" s="278"/>
      <c r="P96" s="254">
        <f t="shared" si="31"/>
        <v>168902.975</v>
      </c>
      <c r="Q96" s="254">
        <f t="shared" si="116"/>
        <v>67814.7563</v>
      </c>
      <c r="R96" s="254">
        <f t="shared" si="117"/>
        <v>376847.831</v>
      </c>
      <c r="S96" s="254">
        <f t="shared" si="34"/>
        <v>-150942.9851</v>
      </c>
      <c r="T96" s="254">
        <f t="shared" si="35"/>
        <v>-137164.2287</v>
      </c>
      <c r="U96" s="272">
        <f t="shared" si="21"/>
        <v>0.4963324318</v>
      </c>
      <c r="V96" s="282"/>
      <c r="W96" s="254">
        <f t="shared" si="22"/>
        <v>-288107.2138</v>
      </c>
      <c r="X96" s="257">
        <f t="shared" si="23"/>
        <v>1.894262899</v>
      </c>
      <c r="Y96" s="254">
        <f t="shared" si="24"/>
        <v>480006.0003</v>
      </c>
      <c r="Z96" s="254">
        <f t="shared" si="25"/>
        <v>191898.7865</v>
      </c>
      <c r="AA96" s="259">
        <f t="shared" si="26"/>
        <v>613565.5623</v>
      </c>
      <c r="AB96" s="257">
        <f t="shared" si="27"/>
        <v>0.6817395137</v>
      </c>
      <c r="AC96" s="275">
        <f t="shared" si="28"/>
        <v>325458.3485</v>
      </c>
      <c r="AD96" s="257">
        <f t="shared" si="29"/>
        <v>0.3254583485</v>
      </c>
      <c r="AE96" s="180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2"/>
    </row>
    <row r="97" ht="19.5" customHeight="1">
      <c r="A97" s="276" t="s">
        <v>191</v>
      </c>
      <c r="B97" s="277">
        <v>36.77</v>
      </c>
      <c r="C97" s="278">
        <v>39.029999</v>
      </c>
      <c r="D97" s="278">
        <v>36.259998</v>
      </c>
      <c r="E97" s="278">
        <v>38.869999</v>
      </c>
      <c r="F97" s="278">
        <v>33.682358</v>
      </c>
      <c r="G97" s="278">
        <v>2.2819291E9</v>
      </c>
      <c r="H97" s="283" t="s">
        <v>191</v>
      </c>
      <c r="I97" s="278">
        <v>2.017188</v>
      </c>
      <c r="J97" s="278">
        <v>2.259375</v>
      </c>
      <c r="K97" s="278">
        <v>1.9625</v>
      </c>
      <c r="L97" s="278">
        <v>2.240625</v>
      </c>
      <c r="M97" s="278">
        <v>1.961462</v>
      </c>
      <c r="N97" s="278">
        <v>2.36656E8</v>
      </c>
      <c r="O97" s="278"/>
      <c r="P97" s="254">
        <f t="shared" si="31"/>
        <v>172324.743</v>
      </c>
      <c r="Q97" s="254">
        <f t="shared" si="116"/>
        <v>70160.90108</v>
      </c>
      <c r="R97" s="254">
        <f t="shared" si="117"/>
        <v>377632.9306</v>
      </c>
      <c r="S97" s="254">
        <f t="shared" si="34"/>
        <v>-153238.5809</v>
      </c>
      <c r="T97" s="254">
        <f t="shared" si="35"/>
        <v>-137735.7463</v>
      </c>
      <c r="U97" s="272">
        <f t="shared" si="21"/>
        <v>0.5041721985</v>
      </c>
      <c r="V97" s="282"/>
      <c r="W97" s="254">
        <f t="shared" si="22"/>
        <v>-290974.3272</v>
      </c>
      <c r="X97" s="257">
        <f t="shared" si="23"/>
        <v>1.890055659</v>
      </c>
      <c r="Y97" s="254">
        <f t="shared" si="24"/>
        <v>483154.9335</v>
      </c>
      <c r="Z97" s="254">
        <f t="shared" si="25"/>
        <v>192180.6063</v>
      </c>
      <c r="AA97" s="259">
        <f t="shared" si="26"/>
        <v>620118.5747</v>
      </c>
      <c r="AB97" s="257">
        <f t="shared" si="27"/>
        <v>0.6890206385</v>
      </c>
      <c r="AC97" s="275">
        <f t="shared" si="28"/>
        <v>329144.2475</v>
      </c>
      <c r="AD97" s="257">
        <f t="shared" si="29"/>
        <v>0.3291442475</v>
      </c>
      <c r="AE97" s="180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2"/>
    </row>
    <row r="98" ht="19.5" customHeight="1">
      <c r="A98" s="276" t="s">
        <v>192</v>
      </c>
      <c r="B98" s="277">
        <v>39.080002</v>
      </c>
      <c r="C98" s="278">
        <v>40.950001</v>
      </c>
      <c r="D98" s="278">
        <v>38.32</v>
      </c>
      <c r="E98" s="278">
        <v>40.650002</v>
      </c>
      <c r="F98" s="278">
        <v>35.224796</v>
      </c>
      <c r="G98" s="278">
        <v>2.234461E9</v>
      </c>
      <c r="H98" s="283" t="s">
        <v>192</v>
      </c>
      <c r="I98" s="278">
        <v>2.271875</v>
      </c>
      <c r="J98" s="278">
        <v>2.550938</v>
      </c>
      <c r="K98" s="278">
        <v>2.16875</v>
      </c>
      <c r="L98" s="278">
        <v>2.434375</v>
      </c>
      <c r="M98" s="278">
        <v>2.131073</v>
      </c>
      <c r="N98" s="278">
        <v>2.230688E8</v>
      </c>
      <c r="O98" s="278"/>
      <c r="P98" s="254">
        <f t="shared" si="31"/>
        <v>182114.8515</v>
      </c>
      <c r="Q98" s="254">
        <f t="shared" si="116"/>
        <v>77534.49897</v>
      </c>
      <c r="R98" s="254">
        <f t="shared" si="117"/>
        <v>378419.6659</v>
      </c>
      <c r="S98" s="254">
        <f t="shared" si="34"/>
        <v>-155543.7417</v>
      </c>
      <c r="T98" s="254">
        <f t="shared" si="35"/>
        <v>-138309.6452</v>
      </c>
      <c r="U98" s="272">
        <f t="shared" si="21"/>
        <v>0.5284441663</v>
      </c>
      <c r="V98" s="282"/>
      <c r="W98" s="254">
        <f t="shared" si="22"/>
        <v>-293853.3869</v>
      </c>
      <c r="X98" s="257">
        <f t="shared" si="23"/>
        <v>1.907531247</v>
      </c>
      <c r="Y98" s="254">
        <f t="shared" si="24"/>
        <v>490763.2753</v>
      </c>
      <c r="Z98" s="254">
        <f t="shared" si="25"/>
        <v>196909.8884</v>
      </c>
      <c r="AA98" s="259">
        <f t="shared" si="26"/>
        <v>638069.0164</v>
      </c>
      <c r="AB98" s="257">
        <f t="shared" si="27"/>
        <v>0.7089655737</v>
      </c>
      <c r="AC98" s="275">
        <f t="shared" si="28"/>
        <v>344215.6295</v>
      </c>
      <c r="AD98" s="257">
        <f t="shared" si="29"/>
        <v>0.3442156295</v>
      </c>
      <c r="AE98" s="180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2"/>
    </row>
    <row r="99" ht="19.5" customHeight="1">
      <c r="A99" s="276" t="s">
        <v>193</v>
      </c>
      <c r="B99" s="277">
        <v>40.599998</v>
      </c>
      <c r="C99" s="278">
        <v>42.919998</v>
      </c>
      <c r="D99" s="278">
        <v>39.880001</v>
      </c>
      <c r="E99" s="278">
        <v>42.580002</v>
      </c>
      <c r="F99" s="278">
        <v>36.918461</v>
      </c>
      <c r="G99" s="278">
        <v>2.410484E9</v>
      </c>
      <c r="H99" s="283" t="s">
        <v>193</v>
      </c>
      <c r="I99" s="278">
        <v>2.423438</v>
      </c>
      <c r="J99" s="278">
        <v>2.697188</v>
      </c>
      <c r="K99" s="278">
        <v>2.33875</v>
      </c>
      <c r="L99" s="278">
        <v>2.653125</v>
      </c>
      <c r="M99" s="278">
        <v>2.322569</v>
      </c>
      <c r="N99" s="278">
        <v>2.854912E8</v>
      </c>
      <c r="O99" s="278"/>
      <c r="P99" s="254">
        <f t="shared" si="31"/>
        <v>189528.7176</v>
      </c>
      <c r="Q99" s="254">
        <f t="shared" si="116"/>
        <v>83612.13116</v>
      </c>
      <c r="R99" s="254">
        <f t="shared" si="117"/>
        <v>379208.0402</v>
      </c>
      <c r="S99" s="254">
        <f t="shared" si="34"/>
        <v>-157858.5073</v>
      </c>
      <c r="T99" s="254">
        <f t="shared" si="35"/>
        <v>-138885.9354</v>
      </c>
      <c r="U99" s="272">
        <f t="shared" si="21"/>
        <v>0.5468745114</v>
      </c>
      <c r="V99" s="282"/>
      <c r="W99" s="254">
        <f t="shared" si="22"/>
        <v>-296744.4427</v>
      </c>
      <c r="X99" s="257">
        <f t="shared" si="23"/>
        <v>1.91658773</v>
      </c>
      <c r="Y99" s="254">
        <f t="shared" si="24"/>
        <v>496709.8209</v>
      </c>
      <c r="Z99" s="254">
        <f t="shared" si="25"/>
        <v>199965.3783</v>
      </c>
      <c r="AA99" s="259">
        <f t="shared" si="26"/>
        <v>652348.889</v>
      </c>
      <c r="AB99" s="257">
        <f t="shared" si="27"/>
        <v>0.7248320989</v>
      </c>
      <c r="AC99" s="275">
        <f t="shared" si="28"/>
        <v>355604.4463</v>
      </c>
      <c r="AD99" s="257">
        <f t="shared" si="29"/>
        <v>0.3556044463</v>
      </c>
      <c r="AE99" s="180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2"/>
    </row>
    <row r="100" ht="19.5" customHeight="1">
      <c r="A100" s="276" t="s">
        <v>194</v>
      </c>
      <c r="B100" s="277">
        <v>42.73</v>
      </c>
      <c r="C100" s="278">
        <v>44.860001</v>
      </c>
      <c r="D100" s="278">
        <v>41.610001</v>
      </c>
      <c r="E100" s="278">
        <v>44.040001</v>
      </c>
      <c r="F100" s="278">
        <v>38.184303</v>
      </c>
      <c r="G100" s="278">
        <v>2.370363E9</v>
      </c>
      <c r="H100" s="283" t="s">
        <v>194</v>
      </c>
      <c r="I100" s="278">
        <v>2.671875</v>
      </c>
      <c r="J100" s="278">
        <v>2.929688</v>
      </c>
      <c r="K100" s="278">
        <v>2.53</v>
      </c>
      <c r="L100" s="278">
        <v>2.813125</v>
      </c>
      <c r="M100" s="278">
        <v>2.462634</v>
      </c>
      <c r="N100" s="278">
        <v>3.429184E8</v>
      </c>
      <c r="O100" s="278"/>
      <c r="P100" s="254">
        <f t="shared" si="31"/>
        <v>197750.4998</v>
      </c>
      <c r="Q100" s="254">
        <f t="shared" si="116"/>
        <v>90449.46738</v>
      </c>
      <c r="R100" s="254">
        <f t="shared" si="117"/>
        <v>379998.057</v>
      </c>
      <c r="S100" s="254">
        <f t="shared" si="34"/>
        <v>-160182.9177</v>
      </c>
      <c r="T100" s="254">
        <f t="shared" si="35"/>
        <v>-139464.6268</v>
      </c>
      <c r="U100" s="272">
        <f t="shared" si="21"/>
        <v>0.5666724846</v>
      </c>
      <c r="V100" s="282"/>
      <c r="W100" s="254">
        <f t="shared" si="22"/>
        <v>-299647.5445</v>
      </c>
      <c r="X100" s="257">
        <f t="shared" si="23"/>
        <v>1.928093747</v>
      </c>
      <c r="Y100" s="254">
        <f t="shared" si="24"/>
        <v>503223.4845</v>
      </c>
      <c r="Z100" s="254">
        <f t="shared" si="25"/>
        <v>203575.94</v>
      </c>
      <c r="AA100" s="259">
        <f t="shared" si="26"/>
        <v>668198.0242</v>
      </c>
      <c r="AB100" s="257">
        <f t="shared" si="27"/>
        <v>0.7424422491</v>
      </c>
      <c r="AC100" s="275">
        <f t="shared" si="28"/>
        <v>368550.4796</v>
      </c>
      <c r="AD100" s="257">
        <f t="shared" si="29"/>
        <v>0.3685504796</v>
      </c>
      <c r="AE100" s="180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2"/>
    </row>
    <row r="101" ht="19.5" customHeight="1">
      <c r="A101" s="279" t="s">
        <v>195</v>
      </c>
      <c r="B101" s="280">
        <v>44.0</v>
      </c>
      <c r="C101" s="281">
        <v>44.759998</v>
      </c>
      <c r="D101" s="281">
        <v>42.880001</v>
      </c>
      <c r="E101" s="281">
        <v>43.16</v>
      </c>
      <c r="F101" s="281">
        <v>37.421341</v>
      </c>
      <c r="G101" s="281">
        <v>1.8982755E9</v>
      </c>
      <c r="H101" s="284" t="s">
        <v>195</v>
      </c>
      <c r="I101" s="281">
        <v>2.819688</v>
      </c>
      <c r="J101" s="281">
        <v>2.908125</v>
      </c>
      <c r="K101" s="281">
        <v>2.503125</v>
      </c>
      <c r="L101" s="281">
        <v>2.5325</v>
      </c>
      <c r="M101" s="281">
        <v>2.216972</v>
      </c>
      <c r="N101" s="281">
        <v>3.636512E8</v>
      </c>
      <c r="O101" s="281"/>
      <c r="P101" s="254">
        <f t="shared" si="31"/>
        <v>203786.1434</v>
      </c>
      <c r="Q101" s="254">
        <f t="shared" si="116"/>
        <v>89488.66523</v>
      </c>
      <c r="R101" s="254">
        <f t="shared" si="117"/>
        <v>380789.7196</v>
      </c>
      <c r="S101" s="254">
        <f t="shared" si="34"/>
        <v>-162517.0132</v>
      </c>
      <c r="T101" s="254">
        <f t="shared" si="35"/>
        <v>-140045.7294</v>
      </c>
      <c r="U101" s="272">
        <f t="shared" si="21"/>
        <v>0.5678439642</v>
      </c>
      <c r="V101" s="257">
        <f>(E101-B90)/B90</f>
        <v>0.06174656523</v>
      </c>
      <c r="W101" s="254">
        <f t="shared" si="22"/>
        <v>-302562.7426</v>
      </c>
      <c r="X101" s="257">
        <f t="shared" si="23"/>
        <v>1.932081452</v>
      </c>
      <c r="Y101" s="254">
        <f t="shared" si="24"/>
        <v>508208.4312</v>
      </c>
      <c r="Z101" s="254">
        <f t="shared" si="25"/>
        <v>205645.6885</v>
      </c>
      <c r="AA101" s="259">
        <f t="shared" si="26"/>
        <v>674064.5282</v>
      </c>
      <c r="AB101" s="257">
        <f t="shared" si="27"/>
        <v>0.7489605869</v>
      </c>
      <c r="AC101" s="275">
        <f t="shared" si="28"/>
        <v>371501.7856</v>
      </c>
      <c r="AD101" s="257">
        <f t="shared" si="29"/>
        <v>0.3715017856</v>
      </c>
      <c r="AE101" s="180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2"/>
    </row>
    <row r="102" ht="19.5" customHeight="1">
      <c r="A102" s="276" t="s">
        <v>196</v>
      </c>
      <c r="B102" s="277">
        <v>43.459999</v>
      </c>
      <c r="C102" s="278">
        <v>45.400002</v>
      </c>
      <c r="D102" s="278">
        <v>42.52</v>
      </c>
      <c r="E102" s="278">
        <v>44.07</v>
      </c>
      <c r="F102" s="278">
        <v>38.256889</v>
      </c>
      <c r="G102" s="278">
        <v>2.6205577E9</v>
      </c>
      <c r="H102" s="283" t="s">
        <v>196</v>
      </c>
      <c r="I102" s="278">
        <v>2.58625</v>
      </c>
      <c r="J102" s="278">
        <v>2.794375</v>
      </c>
      <c r="K102" s="278">
        <v>2.4625</v>
      </c>
      <c r="L102" s="278">
        <v>2.607813</v>
      </c>
      <c r="M102" s="278">
        <v>2.430443</v>
      </c>
      <c r="N102" s="278">
        <v>4.98256E8</v>
      </c>
      <c r="O102" s="278"/>
      <c r="P102" s="254">
        <f t="shared" si="31"/>
        <v>202075.2475</v>
      </c>
      <c r="Q102" s="254">
        <f>(Q90+(Q101-Q90)*(1-$Q$3))*K102/K101</f>
        <v>87181.33343</v>
      </c>
      <c r="R102" s="254">
        <f>R101*(1+($S$5/2/12))+(Q101-Q90)*($Q$3)</f>
        <v>382452.0926</v>
      </c>
      <c r="S102" s="254">
        <f t="shared" si="34"/>
        <v>-164860.8341</v>
      </c>
      <c r="T102" s="254">
        <f t="shared" si="35"/>
        <v>-140629.2533</v>
      </c>
      <c r="U102" s="272">
        <f t="shared" si="21"/>
        <v>0.5604184213</v>
      </c>
      <c r="V102" s="282"/>
      <c r="W102" s="254">
        <f t="shared" si="22"/>
        <v>-305490.0874</v>
      </c>
      <c r="X102" s="257">
        <f t="shared" si="23"/>
        <v>1.913408534</v>
      </c>
      <c r="Y102" s="254">
        <f t="shared" si="24"/>
        <v>508606.6821</v>
      </c>
      <c r="Z102" s="254">
        <f t="shared" si="25"/>
        <v>203116.5948</v>
      </c>
      <c r="AA102" s="259">
        <f t="shared" si="26"/>
        <v>671708.6735</v>
      </c>
      <c r="AB102" s="257">
        <f t="shared" si="27"/>
        <v>0.7463429706</v>
      </c>
      <c r="AC102" s="275">
        <f t="shared" si="28"/>
        <v>366218.5862</v>
      </c>
      <c r="AD102" s="257">
        <f t="shared" si="29"/>
        <v>0.3662185862</v>
      </c>
      <c r="AE102" s="180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2"/>
    </row>
    <row r="103" ht="19.5" customHeight="1">
      <c r="A103" s="276" t="s">
        <v>197</v>
      </c>
      <c r="B103" s="277">
        <v>44.27</v>
      </c>
      <c r="C103" s="278">
        <v>45.549999</v>
      </c>
      <c r="D103" s="278">
        <v>42.93</v>
      </c>
      <c r="E103" s="278">
        <v>43.330002</v>
      </c>
      <c r="F103" s="278">
        <v>37.614506</v>
      </c>
      <c r="G103" s="278">
        <v>2.3943033E9</v>
      </c>
      <c r="H103" s="283" t="s">
        <v>197</v>
      </c>
      <c r="I103" s="278">
        <v>2.639688</v>
      </c>
      <c r="J103" s="278">
        <v>2.785313</v>
      </c>
      <c r="K103" s="278">
        <v>2.453125</v>
      </c>
      <c r="L103" s="278">
        <v>2.515313</v>
      </c>
      <c r="M103" s="278">
        <v>2.344234</v>
      </c>
      <c r="N103" s="278">
        <v>4.683744E8</v>
      </c>
      <c r="O103" s="278"/>
      <c r="P103" s="254">
        <f t="shared" si="31"/>
        <v>204023.7624</v>
      </c>
      <c r="Q103" s="254">
        <f t="shared" ref="Q103:Q113" si="121">Q102*K103/K102</f>
        <v>86849.4248</v>
      </c>
      <c r="R103" s="254">
        <f t="shared" ref="R103:R113" si="122">R102*(1+$S$5/2/12)</f>
        <v>383248.8678</v>
      </c>
      <c r="S103" s="254">
        <f t="shared" si="34"/>
        <v>-167214.4209</v>
      </c>
      <c r="T103" s="254">
        <f t="shared" si="35"/>
        <v>-141215.2085</v>
      </c>
      <c r="U103" s="272">
        <f t="shared" si="21"/>
        <v>0.5603178374</v>
      </c>
      <c r="V103" s="282"/>
      <c r="W103" s="254">
        <f t="shared" si="22"/>
        <v>-308429.6294</v>
      </c>
      <c r="X103" s="257">
        <f t="shared" si="23"/>
        <v>1.904073325</v>
      </c>
      <c r="Y103" s="254">
        <f t="shared" si="24"/>
        <v>510735.5467</v>
      </c>
      <c r="Z103" s="254">
        <f t="shared" si="25"/>
        <v>202305.9173</v>
      </c>
      <c r="AA103" s="259">
        <f t="shared" si="26"/>
        <v>674122.0549</v>
      </c>
      <c r="AB103" s="257">
        <f t="shared" si="27"/>
        <v>0.7490245055</v>
      </c>
      <c r="AC103" s="275">
        <f t="shared" si="28"/>
        <v>365692.4255</v>
      </c>
      <c r="AD103" s="257">
        <f t="shared" si="29"/>
        <v>0.3656924255</v>
      </c>
      <c r="AE103" s="180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2"/>
    </row>
    <row r="104" ht="19.5" customHeight="1">
      <c r="A104" s="276" t="s">
        <v>198</v>
      </c>
      <c r="B104" s="277">
        <v>42.549999</v>
      </c>
      <c r="C104" s="278">
        <v>44.450001</v>
      </c>
      <c r="D104" s="278">
        <v>42.060001</v>
      </c>
      <c r="E104" s="278">
        <v>43.529999</v>
      </c>
      <c r="F104" s="278">
        <v>37.788136</v>
      </c>
      <c r="G104" s="278">
        <v>2.8868317E9</v>
      </c>
      <c r="H104" s="283" t="s">
        <v>198</v>
      </c>
      <c r="I104" s="278">
        <v>2.439063</v>
      </c>
      <c r="J104" s="278">
        <v>2.6325</v>
      </c>
      <c r="K104" s="278">
        <v>2.363438</v>
      </c>
      <c r="L104" s="278">
        <v>2.530625</v>
      </c>
      <c r="M104" s="278">
        <v>2.358504</v>
      </c>
      <c r="N104" s="278">
        <v>9.582016E8</v>
      </c>
      <c r="O104" s="278"/>
      <c r="P104" s="254">
        <f t="shared" si="31"/>
        <v>199889.1137</v>
      </c>
      <c r="Q104" s="254">
        <f t="shared" si="121"/>
        <v>83674.18328</v>
      </c>
      <c r="R104" s="254">
        <f t="shared" si="122"/>
        <v>384047.3029</v>
      </c>
      <c r="S104" s="254">
        <f t="shared" si="34"/>
        <v>-169577.8143</v>
      </c>
      <c r="T104" s="254">
        <f t="shared" si="35"/>
        <v>-141803.6052</v>
      </c>
      <c r="U104" s="272">
        <f t="shared" si="21"/>
        <v>0.5500773659</v>
      </c>
      <c r="V104" s="282"/>
      <c r="W104" s="254">
        <f t="shared" si="22"/>
        <v>-311381.4195</v>
      </c>
      <c r="X104" s="257">
        <f t="shared" si="23"/>
        <v>1.875309122</v>
      </c>
      <c r="Y104" s="254">
        <f t="shared" si="24"/>
        <v>508607.7904</v>
      </c>
      <c r="Z104" s="254">
        <f t="shared" si="25"/>
        <v>197226.3708</v>
      </c>
      <c r="AA104" s="259">
        <f t="shared" si="26"/>
        <v>667610.5999</v>
      </c>
      <c r="AB104" s="257">
        <f t="shared" si="27"/>
        <v>0.7417895554</v>
      </c>
      <c r="AC104" s="275">
        <f t="shared" si="28"/>
        <v>356229.1803</v>
      </c>
      <c r="AD104" s="257">
        <f t="shared" si="29"/>
        <v>0.3562291803</v>
      </c>
      <c r="AE104" s="180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2"/>
    </row>
    <row r="105" ht="19.5" customHeight="1">
      <c r="A105" s="276" t="s">
        <v>199</v>
      </c>
      <c r="B105" s="277">
        <v>43.669998</v>
      </c>
      <c r="C105" s="278">
        <v>46.700001</v>
      </c>
      <c r="D105" s="278">
        <v>43.299999</v>
      </c>
      <c r="E105" s="278">
        <v>45.959999</v>
      </c>
      <c r="F105" s="278">
        <v>39.922726</v>
      </c>
      <c r="G105" s="278">
        <v>1.8404487E9</v>
      </c>
      <c r="H105" s="283" t="s">
        <v>199</v>
      </c>
      <c r="I105" s="278">
        <v>2.539063</v>
      </c>
      <c r="J105" s="278">
        <v>2.878125</v>
      </c>
      <c r="K105" s="278">
        <v>2.495</v>
      </c>
      <c r="L105" s="278">
        <v>2.795313</v>
      </c>
      <c r="M105" s="278">
        <v>2.605565</v>
      </c>
      <c r="N105" s="278">
        <v>5.435744E8</v>
      </c>
      <c r="O105" s="278"/>
      <c r="P105" s="254">
        <f t="shared" si="31"/>
        <v>205782.1735</v>
      </c>
      <c r="Q105" s="254">
        <f t="shared" si="121"/>
        <v>88331.95001</v>
      </c>
      <c r="R105" s="254">
        <f t="shared" si="122"/>
        <v>384847.4015</v>
      </c>
      <c r="S105" s="254">
        <f t="shared" si="34"/>
        <v>-171951.0552</v>
      </c>
      <c r="T105" s="254">
        <f t="shared" si="35"/>
        <v>-142394.4536</v>
      </c>
      <c r="U105" s="272">
        <f t="shared" si="21"/>
        <v>0.5632809216</v>
      </c>
      <c r="V105" s="282"/>
      <c r="W105" s="254">
        <f t="shared" si="22"/>
        <v>-314345.5088</v>
      </c>
      <c r="X105" s="257">
        <f t="shared" si="23"/>
        <v>1.878918446</v>
      </c>
      <c r="Y105" s="254">
        <f t="shared" si="24"/>
        <v>513501.0268</v>
      </c>
      <c r="Z105" s="254">
        <f t="shared" si="25"/>
        <v>199155.518</v>
      </c>
      <c r="AA105" s="259">
        <f t="shared" si="26"/>
        <v>678961.5249</v>
      </c>
      <c r="AB105" s="257">
        <f t="shared" si="27"/>
        <v>0.7544016944</v>
      </c>
      <c r="AC105" s="275">
        <f t="shared" si="28"/>
        <v>364616.0162</v>
      </c>
      <c r="AD105" s="257">
        <f t="shared" si="29"/>
        <v>0.3646160162</v>
      </c>
      <c r="AE105" s="180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2"/>
    </row>
    <row r="106" ht="19.5" customHeight="1">
      <c r="A106" s="276" t="s">
        <v>200</v>
      </c>
      <c r="B106" s="277">
        <v>45.970001</v>
      </c>
      <c r="C106" s="278">
        <v>47.52</v>
      </c>
      <c r="D106" s="278">
        <v>45.66</v>
      </c>
      <c r="E106" s="278">
        <v>47.41</v>
      </c>
      <c r="F106" s="278">
        <v>41.182247</v>
      </c>
      <c r="G106" s="278">
        <v>2.5755019E9</v>
      </c>
      <c r="H106" s="283" t="s">
        <v>200</v>
      </c>
      <c r="I106" s="278">
        <v>2.796875</v>
      </c>
      <c r="J106" s="278">
        <v>2.963125</v>
      </c>
      <c r="K106" s="278">
        <v>2.755625</v>
      </c>
      <c r="L106" s="278">
        <v>2.959688</v>
      </c>
      <c r="M106" s="278">
        <v>2.758782</v>
      </c>
      <c r="N106" s="278">
        <v>7.289664E8</v>
      </c>
      <c r="O106" s="278"/>
      <c r="P106" s="254">
        <f t="shared" si="31"/>
        <v>216998.0198</v>
      </c>
      <c r="Q106" s="254">
        <f t="shared" si="121"/>
        <v>97559.00992</v>
      </c>
      <c r="R106" s="254">
        <f t="shared" si="122"/>
        <v>385649.1669</v>
      </c>
      <c r="S106" s="254">
        <f t="shared" si="34"/>
        <v>-174334.1846</v>
      </c>
      <c r="T106" s="254">
        <f t="shared" si="35"/>
        <v>-142987.7638</v>
      </c>
      <c r="U106" s="272">
        <f t="shared" si="21"/>
        <v>0.5885638283</v>
      </c>
      <c r="V106" s="282"/>
      <c r="W106" s="254">
        <f t="shared" si="22"/>
        <v>-317321.9484</v>
      </c>
      <c r="X106" s="257">
        <f t="shared" si="23"/>
        <v>1.899166414</v>
      </c>
      <c r="Y106" s="254">
        <f t="shared" si="24"/>
        <v>522121.8141</v>
      </c>
      <c r="Z106" s="254">
        <f t="shared" si="25"/>
        <v>204799.8657</v>
      </c>
      <c r="AA106" s="259">
        <f t="shared" si="26"/>
        <v>700206.1966</v>
      </c>
      <c r="AB106" s="257">
        <f t="shared" si="27"/>
        <v>0.7780068851</v>
      </c>
      <c r="AC106" s="275">
        <f t="shared" si="28"/>
        <v>382884.2482</v>
      </c>
      <c r="AD106" s="257">
        <f t="shared" si="29"/>
        <v>0.3828842482</v>
      </c>
      <c r="AE106" s="180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2"/>
    </row>
    <row r="107" ht="19.5" customHeight="1">
      <c r="A107" s="276" t="s">
        <v>201</v>
      </c>
      <c r="B107" s="277">
        <v>47.580002</v>
      </c>
      <c r="C107" s="278">
        <v>47.919998</v>
      </c>
      <c r="D107" s="278">
        <v>46.16</v>
      </c>
      <c r="E107" s="278">
        <v>47.599998</v>
      </c>
      <c r="F107" s="278">
        <v>41.347279</v>
      </c>
      <c r="G107" s="278">
        <v>2.8152099E9</v>
      </c>
      <c r="H107" s="283" t="s">
        <v>201</v>
      </c>
      <c r="I107" s="278">
        <v>2.970938</v>
      </c>
      <c r="J107" s="278">
        <v>3.006563</v>
      </c>
      <c r="K107" s="278">
        <v>2.792188</v>
      </c>
      <c r="L107" s="278">
        <v>2.972813</v>
      </c>
      <c r="M107" s="278">
        <v>2.771016</v>
      </c>
      <c r="N107" s="278">
        <v>8.598144E8</v>
      </c>
      <c r="O107" s="278"/>
      <c r="P107" s="254">
        <f t="shared" si="31"/>
        <v>219374.2574</v>
      </c>
      <c r="Q107" s="254">
        <f t="shared" si="121"/>
        <v>98853.47128</v>
      </c>
      <c r="R107" s="254">
        <f t="shared" si="122"/>
        <v>386452.6026</v>
      </c>
      <c r="S107" s="254">
        <f t="shared" si="34"/>
        <v>-176727.2437</v>
      </c>
      <c r="T107" s="254">
        <f t="shared" si="35"/>
        <v>-143583.5462</v>
      </c>
      <c r="U107" s="272">
        <f t="shared" si="21"/>
        <v>0.5918729123</v>
      </c>
      <c r="V107" s="282"/>
      <c r="W107" s="254">
        <f t="shared" si="22"/>
        <v>-320310.7899</v>
      </c>
      <c r="X107" s="257">
        <f t="shared" si="23"/>
        <v>1.891372003</v>
      </c>
      <c r="Y107" s="254">
        <f t="shared" si="24"/>
        <v>524556.4787</v>
      </c>
      <c r="Z107" s="254">
        <f t="shared" si="25"/>
        <v>204245.6889</v>
      </c>
      <c r="AA107" s="259">
        <f t="shared" si="26"/>
        <v>704680.3313</v>
      </c>
      <c r="AB107" s="257">
        <f t="shared" si="27"/>
        <v>0.7829781459</v>
      </c>
      <c r="AC107" s="275">
        <f t="shared" si="28"/>
        <v>384369.5415</v>
      </c>
      <c r="AD107" s="257">
        <f t="shared" si="29"/>
        <v>0.3843695415</v>
      </c>
      <c r="AE107" s="180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2"/>
    </row>
    <row r="108" ht="19.5" customHeight="1">
      <c r="A108" s="276" t="s">
        <v>202</v>
      </c>
      <c r="B108" s="277">
        <v>47.709999</v>
      </c>
      <c r="C108" s="278">
        <v>50.66</v>
      </c>
      <c r="D108" s="278">
        <v>47.43</v>
      </c>
      <c r="E108" s="278">
        <v>47.529999</v>
      </c>
      <c r="F108" s="278">
        <v>41.318756</v>
      </c>
      <c r="G108" s="278">
        <v>2.7804525E9</v>
      </c>
      <c r="H108" s="283" t="s">
        <v>202</v>
      </c>
      <c r="I108" s="278">
        <v>2.973438</v>
      </c>
      <c r="J108" s="278">
        <v>3.339375</v>
      </c>
      <c r="K108" s="278">
        <v>2.9225</v>
      </c>
      <c r="L108" s="278">
        <v>2.9375</v>
      </c>
      <c r="M108" s="278">
        <v>2.738101</v>
      </c>
      <c r="N108" s="278">
        <v>1.0265664E9</v>
      </c>
      <c r="O108" s="278"/>
      <c r="P108" s="254">
        <f t="shared" si="31"/>
        <v>225409.901</v>
      </c>
      <c r="Q108" s="254">
        <f t="shared" si="121"/>
        <v>103466.9835</v>
      </c>
      <c r="R108" s="254">
        <f t="shared" si="122"/>
        <v>387257.7122</v>
      </c>
      <c r="S108" s="254">
        <f t="shared" si="34"/>
        <v>-179130.2739</v>
      </c>
      <c r="T108" s="254">
        <f t="shared" si="35"/>
        <v>-144181.8109</v>
      </c>
      <c r="U108" s="272">
        <f t="shared" si="21"/>
        <v>0.6037187283</v>
      </c>
      <c r="V108" s="282"/>
      <c r="W108" s="254">
        <f t="shared" si="22"/>
        <v>-323312.0848</v>
      </c>
      <c r="X108" s="257">
        <f t="shared" si="23"/>
        <v>1.89497282</v>
      </c>
      <c r="Y108" s="254">
        <f t="shared" si="24"/>
        <v>529554.3344</v>
      </c>
      <c r="Z108" s="254">
        <f t="shared" si="25"/>
        <v>206242.2496</v>
      </c>
      <c r="AA108" s="259">
        <f t="shared" si="26"/>
        <v>716134.5968</v>
      </c>
      <c r="AB108" s="257">
        <f t="shared" si="27"/>
        <v>0.7957051075</v>
      </c>
      <c r="AC108" s="275">
        <f t="shared" si="28"/>
        <v>392822.5119</v>
      </c>
      <c r="AD108" s="257">
        <f t="shared" si="29"/>
        <v>0.3928225119</v>
      </c>
      <c r="AE108" s="180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2"/>
    </row>
    <row r="109" ht="19.5" customHeight="1">
      <c r="A109" s="276" t="s">
        <v>203</v>
      </c>
      <c r="B109" s="277">
        <v>47.389999</v>
      </c>
      <c r="C109" s="278">
        <v>49.060001</v>
      </c>
      <c r="D109" s="278">
        <v>44.389999</v>
      </c>
      <c r="E109" s="278">
        <v>48.869999</v>
      </c>
      <c r="F109" s="278">
        <v>42.483643</v>
      </c>
      <c r="G109" s="278">
        <v>3.8355835E9</v>
      </c>
      <c r="H109" s="283" t="s">
        <v>203</v>
      </c>
      <c r="I109" s="278">
        <v>2.916563</v>
      </c>
      <c r="J109" s="278">
        <v>3.1125</v>
      </c>
      <c r="K109" s="278">
        <v>2.543125</v>
      </c>
      <c r="L109" s="278">
        <v>3.060313</v>
      </c>
      <c r="M109" s="278">
        <v>2.852576</v>
      </c>
      <c r="N109" s="278">
        <v>2.0026688E9</v>
      </c>
      <c r="O109" s="278"/>
      <c r="P109" s="254">
        <f t="shared" si="31"/>
        <v>210962.3715</v>
      </c>
      <c r="Q109" s="254">
        <f t="shared" si="121"/>
        <v>90035.74764</v>
      </c>
      <c r="R109" s="254">
        <f t="shared" si="122"/>
        <v>388064.4991</v>
      </c>
      <c r="S109" s="254">
        <f t="shared" si="34"/>
        <v>-181543.3167</v>
      </c>
      <c r="T109" s="254">
        <f t="shared" si="35"/>
        <v>-144782.5685</v>
      </c>
      <c r="U109" s="272">
        <f t="shared" si="21"/>
        <v>0.5674866934</v>
      </c>
      <c r="V109" s="282"/>
      <c r="W109" s="254">
        <f t="shared" si="22"/>
        <v>-326325.8852</v>
      </c>
      <c r="X109" s="257">
        <f t="shared" si="23"/>
        <v>1.835670714</v>
      </c>
      <c r="Y109" s="254">
        <f t="shared" si="24"/>
        <v>520215.5792</v>
      </c>
      <c r="Z109" s="254">
        <f t="shared" si="25"/>
        <v>193889.694</v>
      </c>
      <c r="AA109" s="259">
        <f t="shared" si="26"/>
        <v>689062.6183</v>
      </c>
      <c r="AB109" s="257">
        <f t="shared" si="27"/>
        <v>0.7656251314</v>
      </c>
      <c r="AC109" s="275">
        <f t="shared" si="28"/>
        <v>362736.7331</v>
      </c>
      <c r="AD109" s="257">
        <f t="shared" si="29"/>
        <v>0.3627367331</v>
      </c>
      <c r="AE109" s="180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2"/>
    </row>
    <row r="110" ht="19.5" customHeight="1">
      <c r="A110" s="276" t="s">
        <v>204</v>
      </c>
      <c r="B110" s="277">
        <v>48.93</v>
      </c>
      <c r="C110" s="278">
        <v>51.68</v>
      </c>
      <c r="D110" s="278">
        <v>47.810001</v>
      </c>
      <c r="E110" s="278">
        <v>51.41</v>
      </c>
      <c r="F110" s="278">
        <v>44.691727</v>
      </c>
      <c r="G110" s="278">
        <v>1.9806399E9</v>
      </c>
      <c r="H110" s="283" t="s">
        <v>204</v>
      </c>
      <c r="I110" s="278">
        <v>3.0775</v>
      </c>
      <c r="J110" s="278">
        <v>3.406875</v>
      </c>
      <c r="K110" s="278">
        <v>2.927188</v>
      </c>
      <c r="L110" s="278">
        <v>3.378125</v>
      </c>
      <c r="M110" s="278">
        <v>3.148816</v>
      </c>
      <c r="N110" s="278">
        <v>1.138864E9</v>
      </c>
      <c r="O110" s="278"/>
      <c r="P110" s="254">
        <f t="shared" si="31"/>
        <v>227215.8463</v>
      </c>
      <c r="Q110" s="254">
        <f t="shared" si="121"/>
        <v>103632.9555</v>
      </c>
      <c r="R110" s="254">
        <f t="shared" si="122"/>
        <v>388872.9668</v>
      </c>
      <c r="S110" s="254">
        <f t="shared" si="34"/>
        <v>-183966.4138</v>
      </c>
      <c r="T110" s="254">
        <f t="shared" si="35"/>
        <v>-145385.8292</v>
      </c>
      <c r="U110" s="272">
        <f t="shared" si="21"/>
        <v>0.6036801669</v>
      </c>
      <c r="V110" s="282"/>
      <c r="W110" s="254">
        <f t="shared" si="22"/>
        <v>-329352.243</v>
      </c>
      <c r="X110" s="257">
        <f t="shared" si="23"/>
        <v>1.870607613</v>
      </c>
      <c r="Y110" s="254">
        <f t="shared" si="24"/>
        <v>532369.1406</v>
      </c>
      <c r="Z110" s="254">
        <f t="shared" si="25"/>
        <v>203016.8976</v>
      </c>
      <c r="AA110" s="259">
        <f t="shared" si="26"/>
        <v>719721.7687</v>
      </c>
      <c r="AB110" s="257">
        <f t="shared" si="27"/>
        <v>0.7996908541</v>
      </c>
      <c r="AC110" s="275">
        <f t="shared" si="28"/>
        <v>390369.5257</v>
      </c>
      <c r="AD110" s="257">
        <f t="shared" si="29"/>
        <v>0.3903695257</v>
      </c>
      <c r="AE110" s="180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2"/>
    </row>
    <row r="111" ht="19.5" customHeight="1">
      <c r="A111" s="276" t="s">
        <v>205</v>
      </c>
      <c r="B111" s="277">
        <v>51.450001</v>
      </c>
      <c r="C111" s="278">
        <v>55.07</v>
      </c>
      <c r="D111" s="278">
        <v>51.34</v>
      </c>
      <c r="E111" s="278">
        <v>55.029999</v>
      </c>
      <c r="F111" s="278">
        <v>47.863544</v>
      </c>
      <c r="G111" s="278">
        <v>3.4002851E9</v>
      </c>
      <c r="H111" s="283" t="s">
        <v>205</v>
      </c>
      <c r="I111" s="278">
        <v>3.383438</v>
      </c>
      <c r="J111" s="278">
        <v>3.835938</v>
      </c>
      <c r="K111" s="278">
        <v>3.36</v>
      </c>
      <c r="L111" s="278">
        <v>3.827188</v>
      </c>
      <c r="M111" s="278">
        <v>3.567395</v>
      </c>
      <c r="N111" s="278">
        <v>1.8249248E9</v>
      </c>
      <c r="O111" s="278"/>
      <c r="P111" s="254">
        <f t="shared" si="31"/>
        <v>243992.0792</v>
      </c>
      <c r="Q111" s="254">
        <f t="shared" si="121"/>
        <v>118956.0529</v>
      </c>
      <c r="R111" s="254">
        <f t="shared" si="122"/>
        <v>389683.1189</v>
      </c>
      <c r="S111" s="254">
        <f t="shared" si="34"/>
        <v>-186399.6072</v>
      </c>
      <c r="T111" s="254">
        <f t="shared" si="35"/>
        <v>-145991.6035</v>
      </c>
      <c r="U111" s="272">
        <f t="shared" si="21"/>
        <v>0.6402925529</v>
      </c>
      <c r="V111" s="282"/>
      <c r="W111" s="254">
        <f t="shared" si="22"/>
        <v>-332391.2107</v>
      </c>
      <c r="X111" s="257">
        <f t="shared" si="23"/>
        <v>1.906413821</v>
      </c>
      <c r="Y111" s="254">
        <f t="shared" si="24"/>
        <v>544890.2495</v>
      </c>
      <c r="Z111" s="254">
        <f t="shared" si="25"/>
        <v>212499.0388</v>
      </c>
      <c r="AA111" s="259">
        <f t="shared" si="26"/>
        <v>752631.251</v>
      </c>
      <c r="AB111" s="257">
        <f t="shared" si="27"/>
        <v>0.8362569455</v>
      </c>
      <c r="AC111" s="275">
        <f t="shared" si="28"/>
        <v>420240.0403</v>
      </c>
      <c r="AD111" s="257">
        <f t="shared" si="29"/>
        <v>0.4202400403</v>
      </c>
      <c r="AE111" s="180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2"/>
    </row>
    <row r="112" ht="19.5" customHeight="1">
      <c r="A112" s="276" t="s">
        <v>206</v>
      </c>
      <c r="B112" s="277">
        <v>54.68</v>
      </c>
      <c r="C112" s="278">
        <v>54.77</v>
      </c>
      <c r="D112" s="278">
        <v>48.650002</v>
      </c>
      <c r="E112" s="278">
        <v>51.310001</v>
      </c>
      <c r="F112" s="278">
        <v>44.627987</v>
      </c>
      <c r="G112" s="278">
        <v>4.5677763E9</v>
      </c>
      <c r="H112" s="283" t="s">
        <v>206</v>
      </c>
      <c r="I112" s="278">
        <v>3.78125</v>
      </c>
      <c r="J112" s="278">
        <v>3.803125</v>
      </c>
      <c r="K112" s="278">
        <v>2.975</v>
      </c>
      <c r="L112" s="278">
        <v>3.295625</v>
      </c>
      <c r="M112" s="278">
        <v>3.071915</v>
      </c>
      <c r="N112" s="278">
        <v>3.321216E9</v>
      </c>
      <c r="O112" s="278"/>
      <c r="P112" s="254">
        <f t="shared" si="31"/>
        <v>231207.9303</v>
      </c>
      <c r="Q112" s="254">
        <f t="shared" si="121"/>
        <v>105325.6719</v>
      </c>
      <c r="R112" s="254">
        <f t="shared" si="122"/>
        <v>390494.9587</v>
      </c>
      <c r="S112" s="254">
        <f t="shared" si="34"/>
        <v>-188842.9389</v>
      </c>
      <c r="T112" s="254">
        <f t="shared" si="35"/>
        <v>-146599.9018</v>
      </c>
      <c r="U112" s="272">
        <f t="shared" si="21"/>
        <v>0.6077605445</v>
      </c>
      <c r="V112" s="282"/>
      <c r="W112" s="254">
        <f t="shared" si="22"/>
        <v>-335442.8407</v>
      </c>
      <c r="X112" s="257">
        <f t="shared" si="23"/>
        <v>1.853379513</v>
      </c>
      <c r="Y112" s="254">
        <f t="shared" si="24"/>
        <v>536720.7115</v>
      </c>
      <c r="Z112" s="254">
        <f t="shared" si="25"/>
        <v>201277.8708</v>
      </c>
      <c r="AA112" s="259">
        <f t="shared" si="26"/>
        <v>727028.5608</v>
      </c>
      <c r="AB112" s="257">
        <f t="shared" si="27"/>
        <v>0.807809512</v>
      </c>
      <c r="AC112" s="275">
        <f t="shared" si="28"/>
        <v>391585.7201</v>
      </c>
      <c r="AD112" s="257">
        <f t="shared" si="29"/>
        <v>0.3915857201</v>
      </c>
      <c r="AE112" s="180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2"/>
    </row>
    <row r="113" ht="19.5" customHeight="1">
      <c r="A113" s="279" t="s">
        <v>207</v>
      </c>
      <c r="B113" s="280">
        <v>51.09</v>
      </c>
      <c r="C113" s="281">
        <v>52.84</v>
      </c>
      <c r="D113" s="281">
        <v>49.18</v>
      </c>
      <c r="E113" s="281">
        <v>51.220001</v>
      </c>
      <c r="F113" s="281">
        <v>44.549709</v>
      </c>
      <c r="G113" s="281">
        <v>2.2338677E9</v>
      </c>
      <c r="H113" s="284" t="s">
        <v>207</v>
      </c>
      <c r="I113" s="281">
        <v>3.258125</v>
      </c>
      <c r="J113" s="281">
        <v>3.481563</v>
      </c>
      <c r="K113" s="281">
        <v>2.971875</v>
      </c>
      <c r="L113" s="281">
        <v>3.100625</v>
      </c>
      <c r="M113" s="281">
        <v>2.890152</v>
      </c>
      <c r="N113" s="281">
        <v>2.4572352E9</v>
      </c>
      <c r="O113" s="281"/>
      <c r="P113" s="254">
        <f t="shared" si="31"/>
        <v>233726.7327</v>
      </c>
      <c r="Q113" s="254">
        <f t="shared" si="121"/>
        <v>105215.0356</v>
      </c>
      <c r="R113" s="254">
        <f t="shared" si="122"/>
        <v>391308.4898</v>
      </c>
      <c r="S113" s="254">
        <f t="shared" si="34"/>
        <v>-191296.4512</v>
      </c>
      <c r="T113" s="254">
        <f t="shared" si="35"/>
        <v>-147210.7347</v>
      </c>
      <c r="U113" s="272">
        <f t="shared" si="21"/>
        <v>0.6082254665</v>
      </c>
      <c r="V113" s="257">
        <f>(E113-B102)/B102</f>
        <v>0.1785550432</v>
      </c>
      <c r="W113" s="254">
        <f t="shared" si="22"/>
        <v>-338507.1859</v>
      </c>
      <c r="X113" s="257">
        <f t="shared" si="23"/>
        <v>1.84644595</v>
      </c>
      <c r="Y113" s="254">
        <f t="shared" si="24"/>
        <v>539264.8631</v>
      </c>
      <c r="Z113" s="254">
        <f t="shared" si="25"/>
        <v>200757.6772</v>
      </c>
      <c r="AA113" s="259">
        <f t="shared" si="26"/>
        <v>730250.2582</v>
      </c>
      <c r="AB113" s="257">
        <f t="shared" si="27"/>
        <v>0.8113891757</v>
      </c>
      <c r="AC113" s="275">
        <f t="shared" si="28"/>
        <v>391743.0723</v>
      </c>
      <c r="AD113" s="257">
        <f t="shared" si="29"/>
        <v>0.3917430723</v>
      </c>
      <c r="AE113" s="180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2"/>
    </row>
    <row r="114" ht="19.5" customHeight="1">
      <c r="A114" s="276" t="s">
        <v>208</v>
      </c>
      <c r="B114" s="277">
        <v>51.27</v>
      </c>
      <c r="C114" s="278">
        <v>51.470001</v>
      </c>
      <c r="D114" s="278">
        <v>41.610001</v>
      </c>
      <c r="E114" s="278">
        <v>45.130001</v>
      </c>
      <c r="F114" s="278">
        <v>39.293713</v>
      </c>
      <c r="G114" s="278">
        <v>4.8286946E9</v>
      </c>
      <c r="H114" s="283" t="s">
        <v>208</v>
      </c>
      <c r="I114" s="278">
        <v>3.10625</v>
      </c>
      <c r="J114" s="278">
        <v>3.125</v>
      </c>
      <c r="K114" s="278">
        <v>2.016563</v>
      </c>
      <c r="L114" s="278">
        <v>2.345313</v>
      </c>
      <c r="M114" s="278">
        <v>2.303613</v>
      </c>
      <c r="N114" s="278">
        <v>8.814496E9</v>
      </c>
      <c r="O114" s="278"/>
      <c r="P114" s="254">
        <f t="shared" si="31"/>
        <v>197750.4998</v>
      </c>
      <c r="Q114" s="254">
        <f>(Q102+(Q113-Q102)*(1-$Q$3))*K114/K113</f>
        <v>67722.53844</v>
      </c>
      <c r="R114" s="254">
        <f>R113*(1+($S$5/2/12))+(Q113-Q102)*($Q$3)</f>
        <v>397533.8265</v>
      </c>
      <c r="S114" s="254">
        <f t="shared" si="34"/>
        <v>-193760.1864</v>
      </c>
      <c r="T114" s="254">
        <f t="shared" si="35"/>
        <v>-147824.1128</v>
      </c>
      <c r="U114" s="272">
        <f t="shared" si="21"/>
        <v>0.5025522274</v>
      </c>
      <c r="V114" s="282"/>
      <c r="W114" s="254">
        <f t="shared" si="22"/>
        <v>-341584.2992</v>
      </c>
      <c r="X114" s="257">
        <f t="shared" si="23"/>
        <v>1.742715715</v>
      </c>
      <c r="Y114" s="254">
        <f t="shared" si="24"/>
        <v>520057.8233</v>
      </c>
      <c r="Z114" s="254">
        <f t="shared" si="25"/>
        <v>178473.5241</v>
      </c>
      <c r="AA114" s="259">
        <f t="shared" si="26"/>
        <v>663006.8648</v>
      </c>
      <c r="AB114" s="257">
        <f t="shared" si="27"/>
        <v>0.7366742942</v>
      </c>
      <c r="AC114" s="275">
        <f t="shared" si="28"/>
        <v>321422.5656</v>
      </c>
      <c r="AD114" s="257">
        <f t="shared" si="29"/>
        <v>0.3214225656</v>
      </c>
      <c r="AE114" s="180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2"/>
    </row>
    <row r="115" ht="19.5" customHeight="1">
      <c r="A115" s="276" t="s">
        <v>209</v>
      </c>
      <c r="B115" s="277">
        <v>45.5</v>
      </c>
      <c r="C115" s="278">
        <v>45.880001</v>
      </c>
      <c r="D115" s="278">
        <v>42.150002</v>
      </c>
      <c r="E115" s="278">
        <v>42.950001</v>
      </c>
      <c r="F115" s="278">
        <v>37.395638</v>
      </c>
      <c r="G115" s="278">
        <v>3.0205166E9</v>
      </c>
      <c r="H115" s="283" t="s">
        <v>209</v>
      </c>
      <c r="I115" s="278">
        <v>2.406563</v>
      </c>
      <c r="J115" s="278">
        <v>2.449688</v>
      </c>
      <c r="K115" s="278">
        <v>2.066563</v>
      </c>
      <c r="L115" s="278">
        <v>2.148125</v>
      </c>
      <c r="M115" s="278">
        <v>2.109931</v>
      </c>
      <c r="N115" s="278">
        <v>6.5404352E9</v>
      </c>
      <c r="O115" s="278"/>
      <c r="P115" s="254">
        <f t="shared" si="31"/>
        <v>200316.8412</v>
      </c>
      <c r="Q115" s="254">
        <f t="shared" ref="Q115:Q125" si="123">Q114*K115/K114</f>
        <v>69401.69596</v>
      </c>
      <c r="R115" s="254">
        <f t="shared" ref="R115:R125" si="124">R114*(1+$S$5/2/12)</f>
        <v>398362.022</v>
      </c>
      <c r="S115" s="254">
        <f t="shared" si="34"/>
        <v>-196234.1872</v>
      </c>
      <c r="T115" s="254">
        <f t="shared" si="35"/>
        <v>-148440.0466</v>
      </c>
      <c r="U115" s="272">
        <f t="shared" si="21"/>
        <v>0.5076038039</v>
      </c>
      <c r="V115" s="282"/>
      <c r="W115" s="254">
        <f t="shared" si="22"/>
        <v>-344674.2338</v>
      </c>
      <c r="X115" s="257">
        <f t="shared" si="23"/>
        <v>1.736941159</v>
      </c>
      <c r="Y115" s="254">
        <f t="shared" si="24"/>
        <v>522649.33</v>
      </c>
      <c r="Z115" s="254">
        <f t="shared" si="25"/>
        <v>177975.0962</v>
      </c>
      <c r="AA115" s="259">
        <f t="shared" si="26"/>
        <v>668080.5592</v>
      </c>
      <c r="AB115" s="257">
        <f t="shared" si="27"/>
        <v>0.7423117324</v>
      </c>
      <c r="AC115" s="275">
        <f t="shared" si="28"/>
        <v>323406.3254</v>
      </c>
      <c r="AD115" s="257">
        <f t="shared" si="29"/>
        <v>0.3234063254</v>
      </c>
      <c r="AE115" s="180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2"/>
    </row>
    <row r="116" ht="19.5" customHeight="1">
      <c r="A116" s="276" t="s">
        <v>210</v>
      </c>
      <c r="B116" s="277">
        <v>42.919998</v>
      </c>
      <c r="C116" s="278">
        <v>45.07</v>
      </c>
      <c r="D116" s="278">
        <v>41.049999</v>
      </c>
      <c r="E116" s="278">
        <v>43.720001</v>
      </c>
      <c r="F116" s="278">
        <v>38.066055</v>
      </c>
      <c r="G116" s="278">
        <v>3.4042797E9</v>
      </c>
      <c r="H116" s="283" t="s">
        <v>210</v>
      </c>
      <c r="I116" s="278">
        <v>2.130313</v>
      </c>
      <c r="J116" s="278">
        <v>2.326563</v>
      </c>
      <c r="K116" s="278">
        <v>1.937813</v>
      </c>
      <c r="L116" s="278">
        <v>2.185938</v>
      </c>
      <c r="M116" s="278">
        <v>2.147072</v>
      </c>
      <c r="N116" s="278">
        <v>8.8120896E9</v>
      </c>
      <c r="O116" s="278"/>
      <c r="P116" s="254">
        <f t="shared" si="31"/>
        <v>195089.1042</v>
      </c>
      <c r="Q116" s="254">
        <f t="shared" si="123"/>
        <v>65077.86535</v>
      </c>
      <c r="R116" s="254">
        <f t="shared" si="124"/>
        <v>399191.9429</v>
      </c>
      <c r="S116" s="254">
        <f t="shared" si="34"/>
        <v>-198718.4963</v>
      </c>
      <c r="T116" s="254">
        <f t="shared" si="35"/>
        <v>-149058.5468</v>
      </c>
      <c r="U116" s="272">
        <f t="shared" si="21"/>
        <v>0.4932743438</v>
      </c>
      <c r="V116" s="282"/>
      <c r="W116" s="254">
        <f t="shared" si="22"/>
        <v>-347777.0431</v>
      </c>
      <c r="X116" s="257">
        <f t="shared" si="23"/>
        <v>1.708798953</v>
      </c>
      <c r="Y116" s="254">
        <f t="shared" si="24"/>
        <v>519786.6381</v>
      </c>
      <c r="Z116" s="254">
        <f t="shared" si="25"/>
        <v>172009.595</v>
      </c>
      <c r="AA116" s="259">
        <f t="shared" si="26"/>
        <v>659358.9124</v>
      </c>
      <c r="AB116" s="257">
        <f t="shared" si="27"/>
        <v>0.7326210138</v>
      </c>
      <c r="AC116" s="275">
        <f t="shared" si="28"/>
        <v>311581.8693</v>
      </c>
      <c r="AD116" s="257">
        <f t="shared" si="29"/>
        <v>0.3115818693</v>
      </c>
      <c r="AE116" s="180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2"/>
    </row>
    <row r="117" ht="19.5" customHeight="1">
      <c r="A117" s="276" t="s">
        <v>211</v>
      </c>
      <c r="B117" s="277">
        <v>44.419998</v>
      </c>
      <c r="C117" s="278">
        <v>48.060001</v>
      </c>
      <c r="D117" s="278">
        <v>43.68</v>
      </c>
      <c r="E117" s="278">
        <v>47.209999</v>
      </c>
      <c r="F117" s="278">
        <v>41.136848</v>
      </c>
      <c r="G117" s="278">
        <v>2.6168109E9</v>
      </c>
      <c r="H117" s="283" t="s">
        <v>211</v>
      </c>
      <c r="I117" s="278">
        <v>2.264063</v>
      </c>
      <c r="J117" s="278">
        <v>2.623125</v>
      </c>
      <c r="K117" s="278">
        <v>2.175938</v>
      </c>
      <c r="L117" s="278">
        <v>2.526563</v>
      </c>
      <c r="M117" s="278">
        <v>2.48164</v>
      </c>
      <c r="N117" s="278">
        <v>8.311296E9</v>
      </c>
      <c r="O117" s="278"/>
      <c r="P117" s="254">
        <f t="shared" si="31"/>
        <v>207588.1188</v>
      </c>
      <c r="Q117" s="254">
        <f t="shared" si="123"/>
        <v>73074.85303</v>
      </c>
      <c r="R117" s="254">
        <f t="shared" si="124"/>
        <v>400023.5928</v>
      </c>
      <c r="S117" s="254">
        <f t="shared" si="34"/>
        <v>-201213.1567</v>
      </c>
      <c r="T117" s="254">
        <f t="shared" si="35"/>
        <v>-149679.6241</v>
      </c>
      <c r="U117" s="272">
        <f t="shared" si="21"/>
        <v>0.5196779888</v>
      </c>
      <c r="V117" s="282"/>
      <c r="W117" s="254">
        <f t="shared" si="22"/>
        <v>-350892.7808</v>
      </c>
      <c r="X117" s="257">
        <f t="shared" si="23"/>
        <v>1.731616451</v>
      </c>
      <c r="Y117" s="254">
        <f t="shared" si="24"/>
        <v>529334.3322</v>
      </c>
      <c r="Z117" s="254">
        <f t="shared" si="25"/>
        <v>178441.5515</v>
      </c>
      <c r="AA117" s="259">
        <f t="shared" si="26"/>
        <v>680686.5646</v>
      </c>
      <c r="AB117" s="257">
        <f t="shared" si="27"/>
        <v>0.7563184051</v>
      </c>
      <c r="AC117" s="275">
        <f t="shared" si="28"/>
        <v>329793.7839</v>
      </c>
      <c r="AD117" s="257">
        <f t="shared" si="29"/>
        <v>0.3297937839</v>
      </c>
      <c r="AE117" s="180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2"/>
    </row>
    <row r="118" ht="19.5" customHeight="1">
      <c r="A118" s="276" t="s">
        <v>212</v>
      </c>
      <c r="B118" s="277">
        <v>47.23</v>
      </c>
      <c r="C118" s="278">
        <v>50.470001</v>
      </c>
      <c r="D118" s="278">
        <v>47.220001</v>
      </c>
      <c r="E118" s="278">
        <v>50.009998</v>
      </c>
      <c r="F118" s="278">
        <v>43.576656</v>
      </c>
      <c r="G118" s="278">
        <v>2.6827977E9</v>
      </c>
      <c r="H118" s="283" t="s">
        <v>212</v>
      </c>
      <c r="I118" s="278">
        <v>2.529375</v>
      </c>
      <c r="J118" s="278">
        <v>2.880938</v>
      </c>
      <c r="K118" s="278">
        <v>2.529375</v>
      </c>
      <c r="L118" s="278">
        <v>2.828125</v>
      </c>
      <c r="M118" s="278">
        <v>2.777841</v>
      </c>
      <c r="N118" s="278">
        <v>9.3869152E9</v>
      </c>
      <c r="O118" s="278"/>
      <c r="P118" s="254">
        <f t="shared" si="31"/>
        <v>224411.8859</v>
      </c>
      <c r="Q118" s="254">
        <f t="shared" si="123"/>
        <v>84944.38095</v>
      </c>
      <c r="R118" s="254">
        <f t="shared" si="124"/>
        <v>400856.9753</v>
      </c>
      <c r="S118" s="254">
        <f t="shared" si="34"/>
        <v>-203718.2115</v>
      </c>
      <c r="T118" s="254">
        <f t="shared" si="35"/>
        <v>-150303.2892</v>
      </c>
      <c r="U118" s="272">
        <f t="shared" si="21"/>
        <v>0.5551862799</v>
      </c>
      <c r="V118" s="282"/>
      <c r="W118" s="254">
        <f t="shared" si="22"/>
        <v>-354021.5007</v>
      </c>
      <c r="X118" s="257">
        <f t="shared" si="23"/>
        <v>1.766188946</v>
      </c>
      <c r="Y118" s="254">
        <f t="shared" si="24"/>
        <v>541911.0164</v>
      </c>
      <c r="Z118" s="254">
        <f t="shared" si="25"/>
        <v>187889.5157</v>
      </c>
      <c r="AA118" s="259">
        <f t="shared" si="26"/>
        <v>710213.2421</v>
      </c>
      <c r="AB118" s="257">
        <f t="shared" si="27"/>
        <v>0.7891258246</v>
      </c>
      <c r="AC118" s="275">
        <f t="shared" si="28"/>
        <v>356191.7415</v>
      </c>
      <c r="AD118" s="257">
        <f t="shared" si="29"/>
        <v>0.3561917415</v>
      </c>
      <c r="AE118" s="180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2"/>
    </row>
    <row r="119" ht="19.5" customHeight="1">
      <c r="A119" s="276" t="s">
        <v>213</v>
      </c>
      <c r="B119" s="277">
        <v>49.919998</v>
      </c>
      <c r="C119" s="278">
        <v>50.610001</v>
      </c>
      <c r="D119" s="278">
        <v>44.970001</v>
      </c>
      <c r="E119" s="278">
        <v>45.169998</v>
      </c>
      <c r="F119" s="278">
        <v>39.35928</v>
      </c>
      <c r="G119" s="278">
        <v>3.5429091E9</v>
      </c>
      <c r="H119" s="283" t="s">
        <v>213</v>
      </c>
      <c r="I119" s="278">
        <v>2.811563</v>
      </c>
      <c r="J119" s="278">
        <v>2.892188</v>
      </c>
      <c r="K119" s="278">
        <v>2.265625</v>
      </c>
      <c r="L119" s="278">
        <v>2.292188</v>
      </c>
      <c r="M119" s="278">
        <v>2.251433</v>
      </c>
      <c r="N119" s="278">
        <v>1.03091968E10</v>
      </c>
      <c r="O119" s="278"/>
      <c r="P119" s="254">
        <f t="shared" si="31"/>
        <v>213718.8166</v>
      </c>
      <c r="Q119" s="254">
        <f t="shared" si="123"/>
        <v>76086.82504</v>
      </c>
      <c r="R119" s="254">
        <f t="shared" si="124"/>
        <v>401692.094</v>
      </c>
      <c r="S119" s="254">
        <f t="shared" si="34"/>
        <v>-206233.7041</v>
      </c>
      <c r="T119" s="254">
        <f t="shared" si="35"/>
        <v>-150929.5529</v>
      </c>
      <c r="U119" s="272">
        <f t="shared" si="21"/>
        <v>0.5291303903</v>
      </c>
      <c r="V119" s="282"/>
      <c r="W119" s="254">
        <f t="shared" si="22"/>
        <v>-357163.2569</v>
      </c>
      <c r="X119" s="257">
        <f t="shared" si="23"/>
        <v>1.72305213</v>
      </c>
      <c r="Y119" s="254">
        <f t="shared" si="24"/>
        <v>535227.5818</v>
      </c>
      <c r="Z119" s="254">
        <f t="shared" si="25"/>
        <v>178064.3249</v>
      </c>
      <c r="AA119" s="259">
        <f t="shared" si="26"/>
        <v>691497.7356</v>
      </c>
      <c r="AB119" s="257">
        <f t="shared" si="27"/>
        <v>0.7683308174</v>
      </c>
      <c r="AC119" s="275">
        <f t="shared" si="28"/>
        <v>334334.4787</v>
      </c>
      <c r="AD119" s="257">
        <f t="shared" si="29"/>
        <v>0.3343344787</v>
      </c>
      <c r="AE119" s="180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2"/>
    </row>
    <row r="120" ht="19.5" customHeight="1">
      <c r="A120" s="276" t="s">
        <v>214</v>
      </c>
      <c r="B120" s="277">
        <v>44.810001</v>
      </c>
      <c r="C120" s="278">
        <v>46.150002</v>
      </c>
      <c r="D120" s="278">
        <v>43.299999</v>
      </c>
      <c r="E120" s="278">
        <v>45.459999</v>
      </c>
      <c r="F120" s="278">
        <v>39.639614</v>
      </c>
      <c r="G120" s="278">
        <v>3.9532643E9</v>
      </c>
      <c r="H120" s="283" t="s">
        <v>214</v>
      </c>
      <c r="I120" s="278">
        <v>2.250938</v>
      </c>
      <c r="J120" s="278">
        <v>2.38375</v>
      </c>
      <c r="K120" s="278">
        <v>2.091875</v>
      </c>
      <c r="L120" s="278">
        <v>2.302188</v>
      </c>
      <c r="M120" s="278">
        <v>2.262195</v>
      </c>
      <c r="N120" s="278">
        <v>1.24590432E10</v>
      </c>
      <c r="O120" s="278"/>
      <c r="P120" s="254">
        <f t="shared" si="31"/>
        <v>205782.1735</v>
      </c>
      <c r="Q120" s="254">
        <f t="shared" si="123"/>
        <v>70251.75266</v>
      </c>
      <c r="R120" s="254">
        <f t="shared" si="124"/>
        <v>402528.9525</v>
      </c>
      <c r="S120" s="254">
        <f t="shared" si="34"/>
        <v>-208759.6778</v>
      </c>
      <c r="T120" s="254">
        <f t="shared" si="35"/>
        <v>-151558.426</v>
      </c>
      <c r="U120" s="272">
        <f t="shared" si="21"/>
        <v>0.5103221672</v>
      </c>
      <c r="V120" s="282"/>
      <c r="W120" s="254">
        <f t="shared" si="22"/>
        <v>-360318.1038</v>
      </c>
      <c r="X120" s="257">
        <f t="shared" si="23"/>
        <v>1.688261343</v>
      </c>
      <c r="Y120" s="254">
        <f t="shared" si="24"/>
        <v>530475.3158</v>
      </c>
      <c r="Z120" s="254">
        <f t="shared" si="25"/>
        <v>170157.212</v>
      </c>
      <c r="AA120" s="259">
        <f t="shared" si="26"/>
        <v>678562.8786</v>
      </c>
      <c r="AB120" s="257">
        <f t="shared" si="27"/>
        <v>0.753958754</v>
      </c>
      <c r="AC120" s="275">
        <f t="shared" si="28"/>
        <v>318244.7748</v>
      </c>
      <c r="AD120" s="257">
        <f t="shared" si="29"/>
        <v>0.3182447748</v>
      </c>
      <c r="AE120" s="180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2"/>
    </row>
    <row r="121" ht="19.5" customHeight="1">
      <c r="A121" s="276" t="s">
        <v>215</v>
      </c>
      <c r="B121" s="277">
        <v>45.509998</v>
      </c>
      <c r="C121" s="278">
        <v>48.57</v>
      </c>
      <c r="D121" s="278">
        <v>44.299999</v>
      </c>
      <c r="E121" s="278">
        <v>46.119999</v>
      </c>
      <c r="F121" s="278">
        <v>40.215099</v>
      </c>
      <c r="G121" s="278">
        <v>2.8938663E9</v>
      </c>
      <c r="H121" s="283" t="s">
        <v>215</v>
      </c>
      <c r="I121" s="278">
        <v>2.303125</v>
      </c>
      <c r="J121" s="278">
        <v>2.610938</v>
      </c>
      <c r="K121" s="278">
        <v>2.180313</v>
      </c>
      <c r="L121" s="278">
        <v>2.34625</v>
      </c>
      <c r="M121" s="278">
        <v>2.305491</v>
      </c>
      <c r="N121" s="278">
        <v>8.982672E9</v>
      </c>
      <c r="O121" s="278"/>
      <c r="P121" s="254">
        <f t="shared" si="31"/>
        <v>210534.6487</v>
      </c>
      <c r="Q121" s="254">
        <f t="shared" si="123"/>
        <v>73221.77932</v>
      </c>
      <c r="R121" s="254">
        <f t="shared" si="124"/>
        <v>403367.5545</v>
      </c>
      <c r="S121" s="254">
        <f t="shared" si="34"/>
        <v>-211296.1765</v>
      </c>
      <c r="T121" s="254">
        <f t="shared" si="35"/>
        <v>-152189.9195</v>
      </c>
      <c r="U121" s="272">
        <f t="shared" si="21"/>
        <v>0.5195251751</v>
      </c>
      <c r="V121" s="282"/>
      <c r="W121" s="254">
        <f t="shared" si="22"/>
        <v>-363486.0959</v>
      </c>
      <c r="X121" s="257">
        <f t="shared" si="23"/>
        <v>1.688928985</v>
      </c>
      <c r="Y121" s="254">
        <f t="shared" si="24"/>
        <v>534607.1064</v>
      </c>
      <c r="Z121" s="254">
        <f t="shared" si="25"/>
        <v>171121.0105</v>
      </c>
      <c r="AA121" s="259">
        <f t="shared" si="26"/>
        <v>687123.9825</v>
      </c>
      <c r="AB121" s="257">
        <f t="shared" si="27"/>
        <v>0.7634710917</v>
      </c>
      <c r="AC121" s="275">
        <f t="shared" si="28"/>
        <v>323637.8866</v>
      </c>
      <c r="AD121" s="257">
        <f t="shared" si="29"/>
        <v>0.3236378866</v>
      </c>
      <c r="AE121" s="180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2"/>
    </row>
    <row r="122" ht="19.5" customHeight="1">
      <c r="A122" s="276" t="s">
        <v>216</v>
      </c>
      <c r="B122" s="277">
        <v>46.869999</v>
      </c>
      <c r="C122" s="278">
        <v>47.080002</v>
      </c>
      <c r="D122" s="278">
        <v>37.18</v>
      </c>
      <c r="E122" s="278">
        <v>38.91</v>
      </c>
      <c r="F122" s="278">
        <v>33.928226</v>
      </c>
      <c r="G122" s="278">
        <v>5.1886704E9</v>
      </c>
      <c r="H122" s="283" t="s">
        <v>216</v>
      </c>
      <c r="I122" s="278">
        <v>2.424063</v>
      </c>
      <c r="J122" s="278">
        <v>2.444063</v>
      </c>
      <c r="K122" s="278">
        <v>1.4625</v>
      </c>
      <c r="L122" s="278">
        <v>1.636875</v>
      </c>
      <c r="M122" s="278">
        <v>1.60844</v>
      </c>
      <c r="N122" s="278">
        <v>1.62776288E10</v>
      </c>
      <c r="O122" s="278"/>
      <c r="P122" s="254">
        <f t="shared" si="31"/>
        <v>176697.0297</v>
      </c>
      <c r="Q122" s="254">
        <f t="shared" si="123"/>
        <v>49115.3574</v>
      </c>
      <c r="R122" s="254">
        <f t="shared" si="124"/>
        <v>404207.9035</v>
      </c>
      <c r="S122" s="254">
        <f t="shared" si="34"/>
        <v>-213843.2439</v>
      </c>
      <c r="T122" s="254">
        <f t="shared" si="35"/>
        <v>-152824.0441</v>
      </c>
      <c r="U122" s="272">
        <f t="shared" si="21"/>
        <v>0.4363791906</v>
      </c>
      <c r="V122" s="282"/>
      <c r="W122" s="254">
        <f t="shared" si="22"/>
        <v>-366667.288</v>
      </c>
      <c r="X122" s="257">
        <f t="shared" si="23"/>
        <v>1.584283497</v>
      </c>
      <c r="Y122" s="254">
        <f t="shared" si="24"/>
        <v>511727.5082</v>
      </c>
      <c r="Z122" s="254">
        <f t="shared" si="25"/>
        <v>145060.2202</v>
      </c>
      <c r="AA122" s="259">
        <f t="shared" si="26"/>
        <v>630020.2906</v>
      </c>
      <c r="AB122" s="257">
        <f t="shared" si="27"/>
        <v>0.7000225452</v>
      </c>
      <c r="AC122" s="275">
        <f t="shared" si="28"/>
        <v>263353.0026</v>
      </c>
      <c r="AD122" s="257">
        <f t="shared" si="29"/>
        <v>0.2633530026</v>
      </c>
      <c r="AE122" s="180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2"/>
    </row>
    <row r="123" ht="19.5" customHeight="1">
      <c r="A123" s="276" t="s">
        <v>217</v>
      </c>
      <c r="B123" s="277">
        <v>38.84</v>
      </c>
      <c r="C123" s="278">
        <v>38.970001</v>
      </c>
      <c r="D123" s="278">
        <v>28.09</v>
      </c>
      <c r="E123" s="278">
        <v>32.889999</v>
      </c>
      <c r="F123" s="278">
        <v>28.698313</v>
      </c>
      <c r="G123" s="278">
        <v>7.2407798E9</v>
      </c>
      <c r="H123" s="283" t="s">
        <v>217</v>
      </c>
      <c r="I123" s="278">
        <v>1.6125</v>
      </c>
      <c r="J123" s="278">
        <v>1.627188</v>
      </c>
      <c r="K123" s="278">
        <v>0.798125</v>
      </c>
      <c r="L123" s="278">
        <v>1.086875</v>
      </c>
      <c r="M123" s="278">
        <v>1.067994</v>
      </c>
      <c r="N123" s="278">
        <v>3.89495552E10</v>
      </c>
      <c r="O123" s="278"/>
      <c r="P123" s="254">
        <f t="shared" si="31"/>
        <v>133497.0297</v>
      </c>
      <c r="Q123" s="254">
        <f t="shared" si="123"/>
        <v>26803.55188</v>
      </c>
      <c r="R123" s="254">
        <f t="shared" si="124"/>
        <v>405050.0033</v>
      </c>
      <c r="S123" s="254">
        <f t="shared" si="34"/>
        <v>-216400.9241</v>
      </c>
      <c r="T123" s="254">
        <f t="shared" si="35"/>
        <v>-153460.811</v>
      </c>
      <c r="U123" s="272">
        <f t="shared" si="21"/>
        <v>0.330952401</v>
      </c>
      <c r="V123" s="282"/>
      <c r="W123" s="254">
        <f t="shared" si="22"/>
        <v>-369861.735</v>
      </c>
      <c r="X123" s="257">
        <f t="shared" si="23"/>
        <v>1.456076642</v>
      </c>
      <c r="Y123" s="254">
        <f t="shared" si="24"/>
        <v>482295.924</v>
      </c>
      <c r="Z123" s="254">
        <f t="shared" si="25"/>
        <v>112434.189</v>
      </c>
      <c r="AA123" s="259">
        <f t="shared" si="26"/>
        <v>565350.5849</v>
      </c>
      <c r="AB123" s="257">
        <f t="shared" si="27"/>
        <v>0.6281673166</v>
      </c>
      <c r="AC123" s="275">
        <f t="shared" si="28"/>
        <v>195488.8499</v>
      </c>
      <c r="AD123" s="257">
        <f t="shared" si="29"/>
        <v>0.1954888499</v>
      </c>
      <c r="AE123" s="180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2"/>
    </row>
    <row r="124" ht="21.0" customHeight="1">
      <c r="A124" s="276" t="s">
        <v>218</v>
      </c>
      <c r="B124" s="277">
        <v>32.810001</v>
      </c>
      <c r="C124" s="278">
        <v>34.009998</v>
      </c>
      <c r="D124" s="278">
        <v>25.049999</v>
      </c>
      <c r="E124" s="278">
        <v>29.120001</v>
      </c>
      <c r="F124" s="278">
        <v>25.408783</v>
      </c>
      <c r="G124" s="278">
        <v>3.9192859E9</v>
      </c>
      <c r="H124" s="283" t="s">
        <v>218</v>
      </c>
      <c r="I124" s="278">
        <v>1.085625</v>
      </c>
      <c r="J124" s="278">
        <v>1.165313</v>
      </c>
      <c r="K124" s="278">
        <v>0.61625</v>
      </c>
      <c r="L124" s="278">
        <v>0.82625</v>
      </c>
      <c r="M124" s="278">
        <v>0.811897</v>
      </c>
      <c r="N124" s="278">
        <v>3.02495424E10</v>
      </c>
      <c r="O124" s="278"/>
      <c r="P124" s="254">
        <f t="shared" si="31"/>
        <v>119049.5002</v>
      </c>
      <c r="Q124" s="254">
        <f t="shared" si="123"/>
        <v>20695.61641</v>
      </c>
      <c r="R124" s="254">
        <f t="shared" si="124"/>
        <v>405893.8575</v>
      </c>
      <c r="S124" s="254">
        <f t="shared" si="34"/>
        <v>-218969.2612</v>
      </c>
      <c r="T124" s="254">
        <f t="shared" si="35"/>
        <v>-154100.231</v>
      </c>
      <c r="U124" s="272">
        <f t="shared" si="21"/>
        <v>0.2940419226</v>
      </c>
      <c r="V124" s="282"/>
      <c r="W124" s="254">
        <f t="shared" si="22"/>
        <v>-373069.4923</v>
      </c>
      <c r="X124" s="257">
        <f t="shared" si="23"/>
        <v>1.407092696</v>
      </c>
      <c r="Y124" s="285">
        <f t="shared" si="24"/>
        <v>472992.7533</v>
      </c>
      <c r="Z124" s="254">
        <f t="shared" si="25"/>
        <v>99923.26109</v>
      </c>
      <c r="AA124" s="286">
        <f t="shared" si="26"/>
        <v>545638.9741</v>
      </c>
      <c r="AB124" s="257">
        <f t="shared" si="27"/>
        <v>0.6062655268</v>
      </c>
      <c r="AC124" s="275">
        <f t="shared" si="28"/>
        <v>172569.4819</v>
      </c>
      <c r="AD124" s="257">
        <f t="shared" si="29"/>
        <v>0.1725694819</v>
      </c>
      <c r="AE124" s="180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2"/>
    </row>
    <row r="125" ht="19.5" customHeight="1">
      <c r="A125" s="279" t="s">
        <v>219</v>
      </c>
      <c r="B125" s="280">
        <v>28.5</v>
      </c>
      <c r="C125" s="281">
        <v>30.83</v>
      </c>
      <c r="D125" s="281">
        <v>26.84</v>
      </c>
      <c r="E125" s="281">
        <v>29.74</v>
      </c>
      <c r="F125" s="281">
        <v>25.949766</v>
      </c>
      <c r="G125" s="281">
        <v>2.9442387E9</v>
      </c>
      <c r="H125" s="284" t="s">
        <v>219</v>
      </c>
      <c r="I125" s="281">
        <v>0.791563</v>
      </c>
      <c r="J125" s="281">
        <v>0.911563</v>
      </c>
      <c r="K125" s="281">
        <v>0.697188</v>
      </c>
      <c r="L125" s="281">
        <v>0.840313</v>
      </c>
      <c r="M125" s="281">
        <v>0.825715</v>
      </c>
      <c r="N125" s="281">
        <v>2.20434048E10</v>
      </c>
      <c r="O125" s="281"/>
      <c r="P125" s="254">
        <f t="shared" si="31"/>
        <v>127556.4356</v>
      </c>
      <c r="Q125" s="254">
        <f t="shared" si="123"/>
        <v>23413.76943</v>
      </c>
      <c r="R125" s="254">
        <f t="shared" si="124"/>
        <v>406739.4697</v>
      </c>
      <c r="S125" s="254">
        <f t="shared" si="34"/>
        <v>-221548.2998</v>
      </c>
      <c r="T125" s="254">
        <f t="shared" si="35"/>
        <v>-154742.3153</v>
      </c>
      <c r="U125" s="272">
        <f t="shared" si="21"/>
        <v>0.3126787689</v>
      </c>
      <c r="V125" s="257">
        <f>(E125-B114)/B114</f>
        <v>-0.4199336844</v>
      </c>
      <c r="W125" s="254">
        <f t="shared" si="22"/>
        <v>-376290.6151</v>
      </c>
      <c r="X125" s="257">
        <f t="shared" si="23"/>
        <v>1.419902288</v>
      </c>
      <c r="Y125" s="254">
        <f t="shared" si="24"/>
        <v>479759.3959</v>
      </c>
      <c r="Z125" s="254">
        <f t="shared" si="25"/>
        <v>103468.7807</v>
      </c>
      <c r="AA125" s="259">
        <f t="shared" si="26"/>
        <v>557709.6748</v>
      </c>
      <c r="AB125" s="257">
        <f t="shared" si="27"/>
        <v>0.6196774164</v>
      </c>
      <c r="AC125" s="275">
        <f t="shared" si="28"/>
        <v>181419.0596</v>
      </c>
      <c r="AD125" s="257">
        <f t="shared" si="29"/>
        <v>0.1814190596</v>
      </c>
      <c r="AE125" s="180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2"/>
    </row>
    <row r="126" ht="19.5" customHeight="1">
      <c r="A126" s="276" t="s">
        <v>220</v>
      </c>
      <c r="B126" s="277">
        <v>29.75</v>
      </c>
      <c r="C126" s="278">
        <v>31.629999</v>
      </c>
      <c r="D126" s="278">
        <v>27.959999</v>
      </c>
      <c r="E126" s="278">
        <v>29.059999</v>
      </c>
      <c r="F126" s="278">
        <v>25.393248</v>
      </c>
      <c r="G126" s="278">
        <v>2.8295426E9</v>
      </c>
      <c r="H126" s="283" t="s">
        <v>220</v>
      </c>
      <c r="I126" s="278">
        <v>0.84625</v>
      </c>
      <c r="J126" s="278">
        <v>0.951563</v>
      </c>
      <c r="K126" s="278">
        <v>0.73875</v>
      </c>
      <c r="L126" s="278">
        <v>0.791563</v>
      </c>
      <c r="M126" s="278">
        <v>0.777812</v>
      </c>
      <c r="N126" s="278">
        <v>1.90438528E10</v>
      </c>
      <c r="O126" s="278"/>
      <c r="P126" s="254">
        <f t="shared" si="31"/>
        <v>132879.2032</v>
      </c>
      <c r="Q126" s="254">
        <f>(Q125+$S$3)*K126/K125</f>
        <v>46001.82758</v>
      </c>
      <c r="R126" s="254">
        <f>R125*(1+($S$5)/2/12)-$S$3</f>
        <v>387586.8436</v>
      </c>
      <c r="S126" s="254">
        <f t="shared" si="34"/>
        <v>-224138.0844</v>
      </c>
      <c r="T126" s="254">
        <f t="shared" si="35"/>
        <v>-155387.075</v>
      </c>
      <c r="U126" s="272">
        <f t="shared" si="21"/>
        <v>0.3969913715</v>
      </c>
      <c r="V126" s="282"/>
      <c r="W126" s="254">
        <f t="shared" si="22"/>
        <v>-379525.1594</v>
      </c>
      <c r="X126" s="257">
        <f t="shared" si="23"/>
        <v>1.371361118</v>
      </c>
      <c r="Y126" s="254">
        <f t="shared" si="24"/>
        <v>465098.8121</v>
      </c>
      <c r="Z126" s="254">
        <f t="shared" si="25"/>
        <v>85573.65271</v>
      </c>
      <c r="AA126" s="259">
        <f t="shared" si="26"/>
        <v>566467.8744</v>
      </c>
      <c r="AB126" s="257">
        <f t="shared" si="27"/>
        <v>0.6294087493</v>
      </c>
      <c r="AC126" s="275">
        <f t="shared" si="28"/>
        <v>186942.715</v>
      </c>
      <c r="AD126" s="257">
        <f t="shared" si="29"/>
        <v>0.186942715</v>
      </c>
      <c r="AE126" s="180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2"/>
    </row>
    <row r="127" ht="19.5" customHeight="1">
      <c r="A127" s="276" t="s">
        <v>221</v>
      </c>
      <c r="B127" s="277">
        <v>28.780001</v>
      </c>
      <c r="C127" s="278">
        <v>31.68</v>
      </c>
      <c r="D127" s="278">
        <v>27.389999</v>
      </c>
      <c r="E127" s="278">
        <v>27.530001</v>
      </c>
      <c r="F127" s="278">
        <v>24.056301</v>
      </c>
      <c r="G127" s="278">
        <v>3.3240742E9</v>
      </c>
      <c r="H127" s="283" t="s">
        <v>221</v>
      </c>
      <c r="I127" s="278">
        <v>0.776875</v>
      </c>
      <c r="J127" s="278">
        <v>0.940938</v>
      </c>
      <c r="K127" s="278">
        <v>0.6975</v>
      </c>
      <c r="L127" s="278">
        <v>0.70375</v>
      </c>
      <c r="M127" s="278">
        <v>0.691525</v>
      </c>
      <c r="N127" s="278">
        <v>2.3277392E10</v>
      </c>
      <c r="O127" s="278"/>
      <c r="P127" s="254">
        <f t="shared" si="31"/>
        <v>130170.2923</v>
      </c>
      <c r="Q127" s="254">
        <f t="shared" ref="Q127:Q137" si="125">Q126*K127/K126</f>
        <v>43433.19762</v>
      </c>
      <c r="R127" s="254">
        <f t="shared" ref="R127:R137" si="126">R126*(1+$S$5/2/12)</f>
        <v>388394.3162</v>
      </c>
      <c r="S127" s="254">
        <f t="shared" si="34"/>
        <v>-226738.6598</v>
      </c>
      <c r="T127" s="254">
        <f t="shared" si="35"/>
        <v>-156034.5211</v>
      </c>
      <c r="U127" s="272">
        <f t="shared" si="21"/>
        <v>0.3861877843</v>
      </c>
      <c r="V127" s="282"/>
      <c r="W127" s="254">
        <f t="shared" si="22"/>
        <v>-382773.1809</v>
      </c>
      <c r="X127" s="257">
        <f t="shared" si="23"/>
        <v>1.354756901</v>
      </c>
      <c r="Y127" s="254">
        <f t="shared" si="24"/>
        <v>463977.7481</v>
      </c>
      <c r="Z127" s="254">
        <f t="shared" si="25"/>
        <v>81204.56727</v>
      </c>
      <c r="AA127" s="259">
        <f t="shared" si="26"/>
        <v>561997.8061</v>
      </c>
      <c r="AB127" s="257">
        <f t="shared" si="27"/>
        <v>0.6244420068</v>
      </c>
      <c r="AC127" s="275">
        <f t="shared" si="28"/>
        <v>179224.6252</v>
      </c>
      <c r="AD127" s="257">
        <f t="shared" si="29"/>
        <v>0.1792246252</v>
      </c>
      <c r="AE127" s="180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2"/>
    </row>
    <row r="128" ht="22.5" customHeight="1">
      <c r="A128" s="276" t="s">
        <v>222</v>
      </c>
      <c r="B128" s="277">
        <v>27.120001</v>
      </c>
      <c r="C128" s="278">
        <v>31.459999</v>
      </c>
      <c r="D128" s="278">
        <v>25.629999</v>
      </c>
      <c r="E128" s="278">
        <v>30.32</v>
      </c>
      <c r="F128" s="278">
        <v>26.494261</v>
      </c>
      <c r="G128" s="278">
        <v>3.8051238E9</v>
      </c>
      <c r="H128" s="283" t="s">
        <v>222</v>
      </c>
      <c r="I128" s="278">
        <v>0.683438</v>
      </c>
      <c r="J128" s="278">
        <v>0.90625</v>
      </c>
      <c r="K128" s="278">
        <v>0.608125</v>
      </c>
      <c r="L128" s="278">
        <v>0.844063</v>
      </c>
      <c r="M128" s="278">
        <v>0.8294</v>
      </c>
      <c r="N128" s="278">
        <v>2.59328192E10</v>
      </c>
      <c r="O128" s="278"/>
      <c r="P128" s="254">
        <f t="shared" si="31"/>
        <v>121805.9358</v>
      </c>
      <c r="Q128" s="254">
        <f t="shared" si="125"/>
        <v>37867.83269</v>
      </c>
      <c r="R128" s="254">
        <f t="shared" si="126"/>
        <v>389203.471</v>
      </c>
      <c r="S128" s="254">
        <f t="shared" si="34"/>
        <v>-229350.0708</v>
      </c>
      <c r="T128" s="254">
        <f t="shared" si="35"/>
        <v>-156684.6649</v>
      </c>
      <c r="U128" s="272">
        <f t="shared" si="21"/>
        <v>0.3599012438</v>
      </c>
      <c r="V128" s="282"/>
      <c r="W128" s="254">
        <f t="shared" si="22"/>
        <v>-386034.7358</v>
      </c>
      <c r="X128" s="257">
        <f t="shared" si="23"/>
        <v>1.323739445</v>
      </c>
      <c r="Y128" s="287">
        <f t="shared" si="24"/>
        <v>458899.4873</v>
      </c>
      <c r="Z128" s="275">
        <f t="shared" si="25"/>
        <v>72864.75148</v>
      </c>
      <c r="AA128" s="288">
        <f t="shared" si="26"/>
        <v>548877.2396</v>
      </c>
      <c r="AB128" s="257">
        <f t="shared" si="27"/>
        <v>0.6098635995</v>
      </c>
      <c r="AC128" s="275">
        <f t="shared" si="28"/>
        <v>162842.5038</v>
      </c>
      <c r="AD128" s="257">
        <f t="shared" si="29"/>
        <v>0.1628425038</v>
      </c>
      <c r="AE128" s="180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2"/>
    </row>
    <row r="129" ht="19.5" customHeight="1">
      <c r="A129" s="276" t="s">
        <v>223</v>
      </c>
      <c r="B129" s="277">
        <v>29.940001</v>
      </c>
      <c r="C129" s="278">
        <v>34.900002</v>
      </c>
      <c r="D129" s="278">
        <v>29.790001</v>
      </c>
      <c r="E129" s="278">
        <v>34.279999</v>
      </c>
      <c r="F129" s="278">
        <v>30.00412</v>
      </c>
      <c r="G129" s="278">
        <v>2.9916321E9</v>
      </c>
      <c r="H129" s="283" t="s">
        <v>223</v>
      </c>
      <c r="I129" s="278">
        <v>0.820313</v>
      </c>
      <c r="J129" s="278">
        <v>1.105313</v>
      </c>
      <c r="K129" s="278">
        <v>0.8125</v>
      </c>
      <c r="L129" s="278">
        <v>1.06625</v>
      </c>
      <c r="M129" s="278">
        <v>1.047727</v>
      </c>
      <c r="N129" s="278">
        <v>1.79410016E10</v>
      </c>
      <c r="O129" s="278"/>
      <c r="P129" s="254">
        <f t="shared" si="31"/>
        <v>141576.2424</v>
      </c>
      <c r="Q129" s="254">
        <f t="shared" si="125"/>
        <v>50594.22662</v>
      </c>
      <c r="R129" s="254">
        <f t="shared" si="126"/>
        <v>390014.3116</v>
      </c>
      <c r="S129" s="254">
        <f t="shared" si="34"/>
        <v>-231972.3628</v>
      </c>
      <c r="T129" s="254">
        <f t="shared" si="35"/>
        <v>-157337.5177</v>
      </c>
      <c r="U129" s="272">
        <f t="shared" si="21"/>
        <v>0.4169890793</v>
      </c>
      <c r="V129" s="282"/>
      <c r="W129" s="254">
        <f t="shared" si="22"/>
        <v>-389309.8805</v>
      </c>
      <c r="X129" s="257">
        <f t="shared" si="23"/>
        <v>1.36546895</v>
      </c>
      <c r="Y129" s="254">
        <f t="shared" si="24"/>
        <v>473517.1088</v>
      </c>
      <c r="Z129" s="254">
        <f t="shared" si="25"/>
        <v>84207.22826</v>
      </c>
      <c r="AA129" s="259">
        <f t="shared" si="26"/>
        <v>582184.7806</v>
      </c>
      <c r="AB129" s="257">
        <f t="shared" si="27"/>
        <v>0.6468719784</v>
      </c>
      <c r="AC129" s="275">
        <f t="shared" si="28"/>
        <v>192874.9001</v>
      </c>
      <c r="AD129" s="257">
        <f t="shared" si="29"/>
        <v>0.1928749001</v>
      </c>
      <c r="AE129" s="180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2"/>
    </row>
    <row r="130" ht="19.5" customHeight="1">
      <c r="A130" s="276" t="s">
        <v>224</v>
      </c>
      <c r="B130" s="277">
        <v>34.27</v>
      </c>
      <c r="C130" s="278">
        <v>35.5</v>
      </c>
      <c r="D130" s="278">
        <v>32.959999</v>
      </c>
      <c r="E130" s="278">
        <v>35.380001</v>
      </c>
      <c r="F130" s="278">
        <v>30.966921</v>
      </c>
      <c r="G130" s="278">
        <v>2.7340762E9</v>
      </c>
      <c r="H130" s="283" t="s">
        <v>224</v>
      </c>
      <c r="I130" s="278">
        <v>1.0675</v>
      </c>
      <c r="J130" s="278">
        <v>1.132813</v>
      </c>
      <c r="K130" s="278">
        <v>0.985</v>
      </c>
      <c r="L130" s="278">
        <v>1.128125</v>
      </c>
      <c r="M130" s="278">
        <v>1.108527</v>
      </c>
      <c r="N130" s="278">
        <v>1.26884736E10</v>
      </c>
      <c r="O130" s="278"/>
      <c r="P130" s="254">
        <f t="shared" si="31"/>
        <v>156641.5794</v>
      </c>
      <c r="Q130" s="254">
        <f t="shared" si="125"/>
        <v>61335.77011</v>
      </c>
      <c r="R130" s="254">
        <f t="shared" si="126"/>
        <v>390826.8414</v>
      </c>
      <c r="S130" s="254">
        <f t="shared" si="34"/>
        <v>-234605.581</v>
      </c>
      <c r="T130" s="254">
        <f t="shared" si="35"/>
        <v>-157993.0907</v>
      </c>
      <c r="U130" s="272">
        <f t="shared" si="21"/>
        <v>0.4587897452</v>
      </c>
      <c r="V130" s="282"/>
      <c r="W130" s="254">
        <f t="shared" si="22"/>
        <v>-392598.6717</v>
      </c>
      <c r="X130" s="257">
        <f t="shared" si="23"/>
        <v>1.394473441</v>
      </c>
      <c r="Y130" s="254">
        <f t="shared" si="24"/>
        <v>484842.8733</v>
      </c>
      <c r="Z130" s="254">
        <f t="shared" si="25"/>
        <v>92244.20164</v>
      </c>
      <c r="AA130" s="259">
        <f t="shared" si="26"/>
        <v>608804.1909</v>
      </c>
      <c r="AB130" s="257">
        <f t="shared" si="27"/>
        <v>0.676449101</v>
      </c>
      <c r="AC130" s="275">
        <f t="shared" si="28"/>
        <v>216205.5192</v>
      </c>
      <c r="AD130" s="257">
        <f t="shared" si="29"/>
        <v>0.2162055192</v>
      </c>
      <c r="AE130" s="180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2"/>
    </row>
    <row r="131" ht="19.5" customHeight="1">
      <c r="A131" s="276" t="s">
        <v>225</v>
      </c>
      <c r="B131" s="277">
        <v>35.759998</v>
      </c>
      <c r="C131" s="278">
        <v>37.23</v>
      </c>
      <c r="D131" s="278">
        <v>34.77</v>
      </c>
      <c r="E131" s="278">
        <v>36.380001</v>
      </c>
      <c r="F131" s="278">
        <v>31.842188</v>
      </c>
      <c r="G131" s="278">
        <v>2.511948E9</v>
      </c>
      <c r="H131" s="283" t="s">
        <v>225</v>
      </c>
      <c r="I131" s="278">
        <v>1.1525</v>
      </c>
      <c r="J131" s="278">
        <v>1.249375</v>
      </c>
      <c r="K131" s="278">
        <v>1.09</v>
      </c>
      <c r="L131" s="278">
        <v>1.190625</v>
      </c>
      <c r="M131" s="278">
        <v>1.169942</v>
      </c>
      <c r="N131" s="278">
        <v>1.22738016E10</v>
      </c>
      <c r="O131" s="278"/>
      <c r="P131" s="254">
        <f t="shared" si="31"/>
        <v>165243.5644</v>
      </c>
      <c r="Q131" s="254">
        <f t="shared" si="125"/>
        <v>67874.10094</v>
      </c>
      <c r="R131" s="254">
        <f t="shared" si="126"/>
        <v>391641.064</v>
      </c>
      <c r="S131" s="254">
        <f t="shared" si="34"/>
        <v>-237249.7709</v>
      </c>
      <c r="T131" s="254">
        <f t="shared" si="35"/>
        <v>-158651.3952</v>
      </c>
      <c r="U131" s="272">
        <f t="shared" si="21"/>
        <v>0.4817728062</v>
      </c>
      <c r="V131" s="282"/>
      <c r="W131" s="254">
        <f t="shared" si="22"/>
        <v>-395901.1662</v>
      </c>
      <c r="X131" s="257">
        <f t="shared" si="23"/>
        <v>1.40662538</v>
      </c>
      <c r="Y131" s="254">
        <f t="shared" si="24"/>
        <v>491645.9165</v>
      </c>
      <c r="Z131" s="254">
        <f t="shared" si="25"/>
        <v>95744.75032</v>
      </c>
      <c r="AA131" s="259">
        <f t="shared" si="26"/>
        <v>624758.7293</v>
      </c>
      <c r="AB131" s="257">
        <f t="shared" si="27"/>
        <v>0.6941763659</v>
      </c>
      <c r="AC131" s="275">
        <f t="shared" si="28"/>
        <v>228857.5631</v>
      </c>
      <c r="AD131" s="257">
        <f t="shared" si="29"/>
        <v>0.2288575631</v>
      </c>
      <c r="AE131" s="180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2"/>
    </row>
    <row r="132" ht="19.5" customHeight="1">
      <c r="A132" s="276" t="s">
        <v>226</v>
      </c>
      <c r="B132" s="277">
        <v>36.560001</v>
      </c>
      <c r="C132" s="278">
        <v>40.18</v>
      </c>
      <c r="D132" s="278">
        <v>34.299999</v>
      </c>
      <c r="E132" s="278">
        <v>39.450001</v>
      </c>
      <c r="F132" s="278">
        <v>34.571716</v>
      </c>
      <c r="G132" s="278">
        <v>2.5756078E9</v>
      </c>
      <c r="H132" s="283" t="s">
        <v>226</v>
      </c>
      <c r="I132" s="278">
        <v>1.201875</v>
      </c>
      <c r="J132" s="278">
        <v>1.446875</v>
      </c>
      <c r="K132" s="278">
        <v>1.05875</v>
      </c>
      <c r="L132" s="278">
        <v>1.393125</v>
      </c>
      <c r="M132" s="278">
        <v>1.368924</v>
      </c>
      <c r="N132" s="278">
        <v>9.5885504E9</v>
      </c>
      <c r="O132" s="278"/>
      <c r="P132" s="254">
        <f t="shared" si="31"/>
        <v>163009.8962</v>
      </c>
      <c r="Q132" s="254">
        <f t="shared" si="125"/>
        <v>65928.16914</v>
      </c>
      <c r="R132" s="254">
        <f t="shared" si="126"/>
        <v>392456.9829</v>
      </c>
      <c r="S132" s="254">
        <f t="shared" si="34"/>
        <v>-239904.9783</v>
      </c>
      <c r="T132" s="254">
        <f t="shared" si="35"/>
        <v>-159312.4427</v>
      </c>
      <c r="U132" s="272">
        <f t="shared" si="21"/>
        <v>0.4745229872</v>
      </c>
      <c r="V132" s="282"/>
      <c r="W132" s="254">
        <f t="shared" si="22"/>
        <v>-399217.421</v>
      </c>
      <c r="X132" s="257">
        <f t="shared" si="23"/>
        <v>1.391389378</v>
      </c>
      <c r="Y132" s="254">
        <f t="shared" si="24"/>
        <v>490865.6309</v>
      </c>
      <c r="Z132" s="254">
        <f t="shared" si="25"/>
        <v>91648.20991</v>
      </c>
      <c r="AA132" s="259">
        <f t="shared" si="26"/>
        <v>621395.0483</v>
      </c>
      <c r="AB132" s="257">
        <f t="shared" si="27"/>
        <v>0.6904389425</v>
      </c>
      <c r="AC132" s="275">
        <f t="shared" si="28"/>
        <v>222177.6272</v>
      </c>
      <c r="AD132" s="257">
        <f t="shared" si="29"/>
        <v>0.2221776272</v>
      </c>
      <c r="AE132" s="180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2"/>
    </row>
    <row r="133" ht="19.5" customHeight="1">
      <c r="A133" s="276" t="s">
        <v>227</v>
      </c>
      <c r="B133" s="277">
        <v>39.869999</v>
      </c>
      <c r="C133" s="278">
        <v>41.080002</v>
      </c>
      <c r="D133" s="278">
        <v>38.459999</v>
      </c>
      <c r="E133" s="278">
        <v>40.029999</v>
      </c>
      <c r="F133" s="278">
        <v>35.079987</v>
      </c>
      <c r="G133" s="278">
        <v>2.2481495E9</v>
      </c>
      <c r="H133" s="283" t="s">
        <v>227</v>
      </c>
      <c r="I133" s="278">
        <v>1.425938</v>
      </c>
      <c r="J133" s="278">
        <v>1.5075</v>
      </c>
      <c r="K133" s="278">
        <v>1.322813</v>
      </c>
      <c r="L133" s="278">
        <v>1.430313</v>
      </c>
      <c r="M133" s="278">
        <v>1.405466</v>
      </c>
      <c r="N133" s="278">
        <v>7.6431936E9</v>
      </c>
      <c r="O133" s="278"/>
      <c r="P133" s="254">
        <f t="shared" si="31"/>
        <v>182780.1933</v>
      </c>
      <c r="Q133" s="254">
        <f t="shared" si="125"/>
        <v>82371.32393</v>
      </c>
      <c r="R133" s="254">
        <f t="shared" si="126"/>
        <v>393274.6016</v>
      </c>
      <c r="S133" s="254">
        <f t="shared" si="34"/>
        <v>-242571.249</v>
      </c>
      <c r="T133" s="254">
        <f t="shared" si="35"/>
        <v>-159976.2446</v>
      </c>
      <c r="U133" s="272">
        <f t="shared" si="21"/>
        <v>0.5278084074</v>
      </c>
      <c r="V133" s="282"/>
      <c r="W133" s="254">
        <f t="shared" si="22"/>
        <v>-402547.4936</v>
      </c>
      <c r="X133" s="257">
        <f t="shared" si="23"/>
        <v>1.431023181</v>
      </c>
      <c r="Y133" s="254">
        <f t="shared" si="24"/>
        <v>505489.7528</v>
      </c>
      <c r="Z133" s="254">
        <f t="shared" si="25"/>
        <v>102942.2592</v>
      </c>
      <c r="AA133" s="259">
        <f t="shared" si="26"/>
        <v>658426.1188</v>
      </c>
      <c r="AB133" s="257">
        <f t="shared" si="27"/>
        <v>0.7315845764</v>
      </c>
      <c r="AC133" s="275">
        <f t="shared" si="28"/>
        <v>255878.6252</v>
      </c>
      <c r="AD133" s="257">
        <f t="shared" si="29"/>
        <v>0.2558786252</v>
      </c>
      <c r="AE133" s="180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2"/>
    </row>
    <row r="134" ht="19.5" customHeight="1">
      <c r="A134" s="276" t="s">
        <v>228</v>
      </c>
      <c r="B134" s="277">
        <v>39.889999</v>
      </c>
      <c r="C134" s="278">
        <v>43.169998</v>
      </c>
      <c r="D134" s="278">
        <v>39.02</v>
      </c>
      <c r="E134" s="278">
        <v>42.25</v>
      </c>
      <c r="F134" s="278">
        <v>37.025475</v>
      </c>
      <c r="G134" s="278">
        <v>2.1147749E9</v>
      </c>
      <c r="H134" s="283" t="s">
        <v>228</v>
      </c>
      <c r="I134" s="278">
        <v>1.420313</v>
      </c>
      <c r="J134" s="278">
        <v>1.664688</v>
      </c>
      <c r="K134" s="278">
        <v>1.36</v>
      </c>
      <c r="L134" s="278">
        <v>1.592813</v>
      </c>
      <c r="M134" s="278">
        <v>1.565143</v>
      </c>
      <c r="N134" s="278">
        <v>6.6059104E9</v>
      </c>
      <c r="O134" s="278"/>
      <c r="P134" s="254">
        <f t="shared" si="31"/>
        <v>185441.5842</v>
      </c>
      <c r="Q134" s="254">
        <f t="shared" si="125"/>
        <v>84686.95163</v>
      </c>
      <c r="R134" s="254">
        <f t="shared" si="126"/>
        <v>394093.9237</v>
      </c>
      <c r="S134" s="254">
        <f t="shared" si="34"/>
        <v>-245248.6292</v>
      </c>
      <c r="T134" s="254">
        <f t="shared" si="35"/>
        <v>-160642.8123</v>
      </c>
      <c r="U134" s="272">
        <f t="shared" si="21"/>
        <v>0.5341817073</v>
      </c>
      <c r="V134" s="282"/>
      <c r="W134" s="254">
        <f t="shared" si="22"/>
        <v>-405891.4415</v>
      </c>
      <c r="X134" s="257">
        <f t="shared" si="23"/>
        <v>1.427809135</v>
      </c>
      <c r="Y134" s="254">
        <f t="shared" si="24"/>
        <v>508139.2756</v>
      </c>
      <c r="Z134" s="254">
        <f t="shared" si="25"/>
        <v>102247.8341</v>
      </c>
      <c r="AA134" s="259">
        <f t="shared" si="26"/>
        <v>664222.4595</v>
      </c>
      <c r="AB134" s="257">
        <f t="shared" si="27"/>
        <v>0.738024955</v>
      </c>
      <c r="AC134" s="275">
        <f t="shared" si="28"/>
        <v>258331.018</v>
      </c>
      <c r="AD134" s="257">
        <f t="shared" si="29"/>
        <v>0.258331018</v>
      </c>
      <c r="AE134" s="180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2"/>
    </row>
    <row r="135" ht="19.5" customHeight="1">
      <c r="A135" s="276" t="s">
        <v>229</v>
      </c>
      <c r="B135" s="277">
        <v>42.099998</v>
      </c>
      <c r="C135" s="278">
        <v>43.82</v>
      </c>
      <c r="D135" s="278">
        <v>40.720001</v>
      </c>
      <c r="E135" s="278">
        <v>40.959999</v>
      </c>
      <c r="F135" s="278">
        <v>35.929726</v>
      </c>
      <c r="G135" s="278">
        <v>2.2910659E9</v>
      </c>
      <c r="H135" s="283" t="s">
        <v>229</v>
      </c>
      <c r="I135" s="278">
        <v>1.582188</v>
      </c>
      <c r="J135" s="278">
        <v>1.70875</v>
      </c>
      <c r="K135" s="278">
        <v>1.478438</v>
      </c>
      <c r="L135" s="278">
        <v>1.490625</v>
      </c>
      <c r="M135" s="278">
        <v>1.46473</v>
      </c>
      <c r="N135" s="278">
        <v>7.4376E9</v>
      </c>
      <c r="O135" s="278"/>
      <c r="P135" s="254">
        <f t="shared" si="31"/>
        <v>193520.7968</v>
      </c>
      <c r="Q135" s="254">
        <f t="shared" si="125"/>
        <v>92062.06426</v>
      </c>
      <c r="R135" s="254">
        <f t="shared" si="126"/>
        <v>394914.9527</v>
      </c>
      <c r="S135" s="254">
        <f t="shared" si="34"/>
        <v>-247937.1652</v>
      </c>
      <c r="T135" s="254">
        <f t="shared" si="35"/>
        <v>-161312.1573</v>
      </c>
      <c r="U135" s="272">
        <f t="shared" si="21"/>
        <v>0.5549539142</v>
      </c>
      <c r="V135" s="282"/>
      <c r="W135" s="254">
        <f t="shared" si="22"/>
        <v>-409249.3225</v>
      </c>
      <c r="X135" s="257">
        <f t="shared" si="23"/>
        <v>1.437841719</v>
      </c>
      <c r="Y135" s="254">
        <f t="shared" si="24"/>
        <v>514582.9124</v>
      </c>
      <c r="Z135" s="254">
        <f t="shared" si="25"/>
        <v>105333.5899</v>
      </c>
      <c r="AA135" s="259">
        <f t="shared" si="26"/>
        <v>680497.8138</v>
      </c>
      <c r="AB135" s="257">
        <f t="shared" si="27"/>
        <v>0.756108682</v>
      </c>
      <c r="AC135" s="275">
        <f t="shared" si="28"/>
        <v>271248.4913</v>
      </c>
      <c r="AD135" s="257">
        <f t="shared" si="29"/>
        <v>0.2712484913</v>
      </c>
      <c r="AE135" s="180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2"/>
    </row>
    <row r="136" ht="19.5" customHeight="1">
      <c r="A136" s="276" t="s">
        <v>230</v>
      </c>
      <c r="B136" s="277">
        <v>41.0</v>
      </c>
      <c r="C136" s="278">
        <v>44.650002</v>
      </c>
      <c r="D136" s="278">
        <v>40.639999</v>
      </c>
      <c r="E136" s="278">
        <v>43.560001</v>
      </c>
      <c r="F136" s="278">
        <v>38.210426</v>
      </c>
      <c r="G136" s="278">
        <v>1.8079224E9</v>
      </c>
      <c r="H136" s="283" t="s">
        <v>230</v>
      </c>
      <c r="I136" s="278">
        <v>1.494063</v>
      </c>
      <c r="J136" s="278">
        <v>1.76875</v>
      </c>
      <c r="K136" s="278">
        <v>1.467813</v>
      </c>
      <c r="L136" s="278">
        <v>1.67875</v>
      </c>
      <c r="M136" s="278">
        <v>1.649587</v>
      </c>
      <c r="N136" s="278">
        <v>5.7410208E9</v>
      </c>
      <c r="O136" s="278"/>
      <c r="P136" s="254">
        <f t="shared" si="31"/>
        <v>193140.5893</v>
      </c>
      <c r="Q136" s="254">
        <f t="shared" si="125"/>
        <v>91400.44745</v>
      </c>
      <c r="R136" s="254">
        <f t="shared" si="126"/>
        <v>395737.6922</v>
      </c>
      <c r="S136" s="254">
        <f t="shared" si="34"/>
        <v>-250636.9034</v>
      </c>
      <c r="T136" s="254">
        <f t="shared" si="35"/>
        <v>-161984.2913</v>
      </c>
      <c r="U136" s="272">
        <f t="shared" si="21"/>
        <v>0.5526286039</v>
      </c>
      <c r="V136" s="282"/>
      <c r="W136" s="254">
        <f t="shared" si="22"/>
        <v>-412621.1947</v>
      </c>
      <c r="X136" s="257">
        <f t="shared" si="23"/>
        <v>1.427164404</v>
      </c>
      <c r="Y136" s="254">
        <f t="shared" si="24"/>
        <v>515106.597</v>
      </c>
      <c r="Z136" s="254">
        <f t="shared" si="25"/>
        <v>102485.4023</v>
      </c>
      <c r="AA136" s="259">
        <f t="shared" si="26"/>
        <v>680278.7289</v>
      </c>
      <c r="AB136" s="257">
        <f t="shared" si="27"/>
        <v>0.7558652544</v>
      </c>
      <c r="AC136" s="275">
        <f t="shared" si="28"/>
        <v>267657.5342</v>
      </c>
      <c r="AD136" s="257">
        <f t="shared" si="29"/>
        <v>0.2676575342</v>
      </c>
      <c r="AE136" s="180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2"/>
    </row>
    <row r="137" ht="19.5" customHeight="1">
      <c r="A137" s="279" t="s">
        <v>231</v>
      </c>
      <c r="B137" s="280">
        <v>43.889999</v>
      </c>
      <c r="C137" s="281">
        <v>46.299999</v>
      </c>
      <c r="D137" s="281">
        <v>43.32</v>
      </c>
      <c r="E137" s="281">
        <v>45.75</v>
      </c>
      <c r="F137" s="281">
        <v>40.13147</v>
      </c>
      <c r="G137" s="281">
        <v>1.5240367E9</v>
      </c>
      <c r="H137" s="284" t="s">
        <v>231</v>
      </c>
      <c r="I137" s="281">
        <v>1.705313</v>
      </c>
      <c r="J137" s="281">
        <v>1.900625</v>
      </c>
      <c r="K137" s="281">
        <v>1.657813</v>
      </c>
      <c r="L137" s="281">
        <v>1.85875</v>
      </c>
      <c r="M137" s="281">
        <v>1.82646</v>
      </c>
      <c r="N137" s="281">
        <v>4.1595232E9</v>
      </c>
      <c r="O137" s="281"/>
      <c r="P137" s="254">
        <f t="shared" si="31"/>
        <v>205877.2277</v>
      </c>
      <c r="Q137" s="254">
        <f t="shared" si="125"/>
        <v>103231.7127</v>
      </c>
      <c r="R137" s="254">
        <f t="shared" si="126"/>
        <v>396562.1457</v>
      </c>
      <c r="S137" s="254">
        <f t="shared" si="34"/>
        <v>-253347.8905</v>
      </c>
      <c r="T137" s="254">
        <f t="shared" si="35"/>
        <v>-162659.2258</v>
      </c>
      <c r="U137" s="272">
        <f t="shared" si="21"/>
        <v>0.5843241438</v>
      </c>
      <c r="V137" s="257">
        <f>(E137-B126)/B126</f>
        <v>0.5378151261</v>
      </c>
      <c r="W137" s="254">
        <f t="shared" si="22"/>
        <v>-416007.1163</v>
      </c>
      <c r="X137" s="257">
        <f t="shared" si="23"/>
        <v>1.448146798</v>
      </c>
      <c r="Y137" s="254">
        <f t="shared" si="24"/>
        <v>524813.7193</v>
      </c>
      <c r="Z137" s="254">
        <f t="shared" si="25"/>
        <v>108806.6029</v>
      </c>
      <c r="AA137" s="259">
        <f t="shared" si="26"/>
        <v>705671.0862</v>
      </c>
      <c r="AB137" s="257">
        <f t="shared" si="27"/>
        <v>0.7840789846</v>
      </c>
      <c r="AC137" s="275">
        <f t="shared" si="28"/>
        <v>289663.9698</v>
      </c>
      <c r="AD137" s="257">
        <f t="shared" si="29"/>
        <v>0.2896639698</v>
      </c>
      <c r="AE137" s="180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2"/>
    </row>
    <row r="138" ht="19.5" customHeight="1">
      <c r="A138" s="276" t="s">
        <v>232</v>
      </c>
      <c r="B138" s="277">
        <v>46.330002</v>
      </c>
      <c r="C138" s="278">
        <v>46.639999</v>
      </c>
      <c r="D138" s="278">
        <v>42.630001</v>
      </c>
      <c r="E138" s="278">
        <v>42.790001</v>
      </c>
      <c r="F138" s="278">
        <v>37.597622</v>
      </c>
      <c r="G138" s="278">
        <v>2.3821525E9</v>
      </c>
      <c r="H138" s="283" t="s">
        <v>232</v>
      </c>
      <c r="I138" s="278">
        <v>1.900938</v>
      </c>
      <c r="J138" s="278">
        <v>1.928125</v>
      </c>
      <c r="K138" s="278">
        <v>1.604375</v>
      </c>
      <c r="L138" s="278">
        <v>1.616875</v>
      </c>
      <c r="M138" s="278">
        <v>1.588787</v>
      </c>
      <c r="N138" s="278">
        <v>5.4047488E9</v>
      </c>
      <c r="O138" s="278"/>
      <c r="P138" s="254">
        <f t="shared" si="31"/>
        <v>202598.0246</v>
      </c>
      <c r="Q138" s="254">
        <f>(Q126+(Q137-Q126)*(1-$Q$3))*K138/K137</f>
        <v>83288.59771</v>
      </c>
      <c r="R138" s="254">
        <f>R137*(1+($S$5/2/12))+(Q137-Q126)*($Q$3)</f>
        <v>414557.2824</v>
      </c>
      <c r="S138" s="254">
        <f t="shared" si="34"/>
        <v>-256070.1734</v>
      </c>
      <c r="T138" s="254">
        <f t="shared" si="35"/>
        <v>-163336.9726</v>
      </c>
      <c r="U138" s="272">
        <f t="shared" si="21"/>
        <v>0.5270589372</v>
      </c>
      <c r="V138" s="282"/>
      <c r="W138" s="254">
        <f t="shared" si="22"/>
        <v>-419407.146</v>
      </c>
      <c r="X138" s="257">
        <f t="shared" si="23"/>
        <v>1.471494496</v>
      </c>
      <c r="Y138" s="254">
        <f t="shared" si="24"/>
        <v>539793.6083</v>
      </c>
      <c r="Z138" s="254">
        <f t="shared" si="25"/>
        <v>120386.4623</v>
      </c>
      <c r="AA138" s="259">
        <f t="shared" si="26"/>
        <v>700443.9046</v>
      </c>
      <c r="AB138" s="257">
        <f t="shared" si="27"/>
        <v>0.7782710052</v>
      </c>
      <c r="AC138" s="275">
        <f t="shared" si="28"/>
        <v>281036.7587</v>
      </c>
      <c r="AD138" s="257">
        <f t="shared" si="29"/>
        <v>0.2810367587</v>
      </c>
      <c r="AE138" s="180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2"/>
    </row>
    <row r="139" ht="19.5" customHeight="1">
      <c r="A139" s="276" t="s">
        <v>233</v>
      </c>
      <c r="B139" s="277">
        <v>42.900002</v>
      </c>
      <c r="C139" s="278">
        <v>45.049999</v>
      </c>
      <c r="D139" s="278">
        <v>42.119999</v>
      </c>
      <c r="E139" s="278">
        <v>44.759998</v>
      </c>
      <c r="F139" s="278">
        <v>39.328568</v>
      </c>
      <c r="G139" s="278">
        <v>1.9321764E9</v>
      </c>
      <c r="H139" s="283" t="s">
        <v>233</v>
      </c>
      <c r="I139" s="278">
        <v>1.625625</v>
      </c>
      <c r="J139" s="278">
        <v>1.7875</v>
      </c>
      <c r="K139" s="278">
        <v>1.564063</v>
      </c>
      <c r="L139" s="278">
        <v>1.765</v>
      </c>
      <c r="M139" s="278">
        <v>1.734339</v>
      </c>
      <c r="N139" s="278">
        <v>5.1140704E9</v>
      </c>
      <c r="O139" s="278"/>
      <c r="P139" s="254">
        <f t="shared" si="31"/>
        <v>200174.2527</v>
      </c>
      <c r="Q139" s="254">
        <f t="shared" ref="Q139:Q149" si="127">Q138*K139/K138</f>
        <v>81195.86381</v>
      </c>
      <c r="R139" s="254">
        <f t="shared" ref="R139:R149" si="128">R138*(1+$S$5/2/12)</f>
        <v>415420.9434</v>
      </c>
      <c r="S139" s="254">
        <f t="shared" si="34"/>
        <v>-258803.7991</v>
      </c>
      <c r="T139" s="254">
        <f t="shared" si="35"/>
        <v>-164017.5433</v>
      </c>
      <c r="U139" s="272">
        <f t="shared" si="21"/>
        <v>0.5203367282</v>
      </c>
      <c r="V139" s="282"/>
      <c r="W139" s="254">
        <f t="shared" si="22"/>
        <v>-422821.3424</v>
      </c>
      <c r="X139" s="257">
        <f t="shared" si="23"/>
        <v>1.455922713</v>
      </c>
      <c r="Y139" s="254">
        <f t="shared" si="24"/>
        <v>538926.0825</v>
      </c>
      <c r="Z139" s="254">
        <f t="shared" si="25"/>
        <v>116104.7401</v>
      </c>
      <c r="AA139" s="259">
        <f t="shared" si="26"/>
        <v>696791.0599</v>
      </c>
      <c r="AB139" s="257">
        <f t="shared" si="27"/>
        <v>0.7742122887</v>
      </c>
      <c r="AC139" s="275">
        <f t="shared" si="28"/>
        <v>273969.7175</v>
      </c>
      <c r="AD139" s="257">
        <f t="shared" si="29"/>
        <v>0.2739697175</v>
      </c>
      <c r="AE139" s="180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2"/>
    </row>
    <row r="140" ht="19.5" customHeight="1">
      <c r="A140" s="276" t="s">
        <v>234</v>
      </c>
      <c r="B140" s="277">
        <v>44.959999</v>
      </c>
      <c r="C140" s="278">
        <v>48.599998</v>
      </c>
      <c r="D140" s="278">
        <v>44.950001</v>
      </c>
      <c r="E140" s="278">
        <v>48.16</v>
      </c>
      <c r="F140" s="278">
        <v>42.31601</v>
      </c>
      <c r="G140" s="278">
        <v>1.6236069E9</v>
      </c>
      <c r="H140" s="283" t="s">
        <v>234</v>
      </c>
      <c r="I140" s="278">
        <v>1.778125</v>
      </c>
      <c r="J140" s="278">
        <v>2.080313</v>
      </c>
      <c r="K140" s="278">
        <v>1.778125</v>
      </c>
      <c r="L140" s="278">
        <v>2.045</v>
      </c>
      <c r="M140" s="278">
        <v>2.009475</v>
      </c>
      <c r="N140" s="278">
        <v>4.287104E9</v>
      </c>
      <c r="O140" s="278"/>
      <c r="P140" s="254">
        <f t="shared" si="31"/>
        <v>213623.7671</v>
      </c>
      <c r="Q140" s="254">
        <f t="shared" si="127"/>
        <v>92308.55492</v>
      </c>
      <c r="R140" s="254">
        <f t="shared" si="128"/>
        <v>416286.4037</v>
      </c>
      <c r="S140" s="254">
        <f t="shared" si="34"/>
        <v>-261548.8149</v>
      </c>
      <c r="T140" s="254">
        <f t="shared" si="35"/>
        <v>-164700.9498</v>
      </c>
      <c r="U140" s="272">
        <f t="shared" si="21"/>
        <v>0.5514131146</v>
      </c>
      <c r="V140" s="282"/>
      <c r="W140" s="254">
        <f t="shared" si="22"/>
        <v>-426249.7647</v>
      </c>
      <c r="X140" s="257">
        <f t="shared" si="23"/>
        <v>1.477795938</v>
      </c>
      <c r="Y140" s="254">
        <f t="shared" si="24"/>
        <v>549171.5845</v>
      </c>
      <c r="Z140" s="254">
        <f t="shared" si="25"/>
        <v>122921.8198</v>
      </c>
      <c r="AA140" s="259">
        <f t="shared" si="26"/>
        <v>722218.7257</v>
      </c>
      <c r="AB140" s="257">
        <f t="shared" si="27"/>
        <v>0.8024652508</v>
      </c>
      <c r="AC140" s="275">
        <f t="shared" si="28"/>
        <v>295968.9611</v>
      </c>
      <c r="AD140" s="257">
        <f t="shared" si="29"/>
        <v>0.2959689611</v>
      </c>
      <c r="AE140" s="180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2"/>
    </row>
    <row r="141" ht="19.5" customHeight="1">
      <c r="A141" s="276" t="s">
        <v>235</v>
      </c>
      <c r="B141" s="277">
        <v>48.360001</v>
      </c>
      <c r="C141" s="278">
        <v>50.650002</v>
      </c>
      <c r="D141" s="278">
        <v>47.790001</v>
      </c>
      <c r="E141" s="278">
        <v>49.240002</v>
      </c>
      <c r="F141" s="278">
        <v>43.311127</v>
      </c>
      <c r="G141" s="278">
        <v>1.7014575E9</v>
      </c>
      <c r="H141" s="283" t="s">
        <v>235</v>
      </c>
      <c r="I141" s="278">
        <v>2.058438</v>
      </c>
      <c r="J141" s="278">
        <v>2.255938</v>
      </c>
      <c r="K141" s="278">
        <v>2.010938</v>
      </c>
      <c r="L141" s="278">
        <v>2.13125</v>
      </c>
      <c r="M141" s="278">
        <v>2.094226</v>
      </c>
      <c r="N141" s="278">
        <v>5.2115232E9</v>
      </c>
      <c r="O141" s="278"/>
      <c r="P141" s="254">
        <f t="shared" si="31"/>
        <v>227120.7968</v>
      </c>
      <c r="Q141" s="254">
        <f t="shared" si="127"/>
        <v>104394.6746</v>
      </c>
      <c r="R141" s="254">
        <f t="shared" si="128"/>
        <v>417153.667</v>
      </c>
      <c r="S141" s="254">
        <f t="shared" si="34"/>
        <v>-264305.2683</v>
      </c>
      <c r="T141" s="254">
        <f t="shared" si="35"/>
        <v>-165387.2037</v>
      </c>
      <c r="U141" s="272">
        <f t="shared" si="21"/>
        <v>0.5822467144</v>
      </c>
      <c r="V141" s="282"/>
      <c r="W141" s="254">
        <f t="shared" si="22"/>
        <v>-429692.472</v>
      </c>
      <c r="X141" s="257">
        <f t="shared" si="23"/>
        <v>1.499385039</v>
      </c>
      <c r="Y141" s="254">
        <f t="shared" si="24"/>
        <v>559452.0781</v>
      </c>
      <c r="Z141" s="254">
        <f t="shared" si="25"/>
        <v>129759.6061</v>
      </c>
      <c r="AA141" s="259">
        <f t="shared" si="26"/>
        <v>748669.1385</v>
      </c>
      <c r="AB141" s="257">
        <f t="shared" si="27"/>
        <v>0.8318545983</v>
      </c>
      <c r="AC141" s="275">
        <f t="shared" si="28"/>
        <v>318976.6665</v>
      </c>
      <c r="AD141" s="257">
        <f t="shared" si="29"/>
        <v>0.3189766665</v>
      </c>
      <c r="AE141" s="180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2"/>
    </row>
    <row r="142" ht="19.5" customHeight="1">
      <c r="A142" s="276" t="s">
        <v>236</v>
      </c>
      <c r="B142" s="277">
        <v>49.450001</v>
      </c>
      <c r="C142" s="278">
        <v>50.169998</v>
      </c>
      <c r="D142" s="278">
        <v>42.639999</v>
      </c>
      <c r="E142" s="278">
        <v>45.599998</v>
      </c>
      <c r="F142" s="278">
        <v>40.109406</v>
      </c>
      <c r="G142" s="278">
        <v>2.9522281E9</v>
      </c>
      <c r="H142" s="283" t="s">
        <v>236</v>
      </c>
      <c r="I142" s="278">
        <v>2.145625</v>
      </c>
      <c r="J142" s="278">
        <v>2.209063</v>
      </c>
      <c r="K142" s="278">
        <v>1.504375</v>
      </c>
      <c r="L142" s="278">
        <v>1.805938</v>
      </c>
      <c r="M142" s="278">
        <v>1.774566</v>
      </c>
      <c r="N142" s="278">
        <v>7.4423808E9</v>
      </c>
      <c r="O142" s="278"/>
      <c r="P142" s="254">
        <f t="shared" si="31"/>
        <v>202645.5398</v>
      </c>
      <c r="Q142" s="254">
        <f t="shared" si="127"/>
        <v>78097.25543</v>
      </c>
      <c r="R142" s="254">
        <f t="shared" si="128"/>
        <v>418022.7372</v>
      </c>
      <c r="S142" s="254">
        <f t="shared" si="34"/>
        <v>-267073.2069</v>
      </c>
      <c r="T142" s="254">
        <f t="shared" si="35"/>
        <v>-166076.3171</v>
      </c>
      <c r="U142" s="272">
        <f t="shared" si="21"/>
        <v>0.5135342744</v>
      </c>
      <c r="V142" s="282"/>
      <c r="W142" s="254">
        <f t="shared" si="22"/>
        <v>-433149.524</v>
      </c>
      <c r="X142" s="257">
        <f t="shared" si="23"/>
        <v>1.432919217</v>
      </c>
      <c r="Y142" s="254">
        <f t="shared" si="24"/>
        <v>543153.7055</v>
      </c>
      <c r="Z142" s="254">
        <f t="shared" si="25"/>
        <v>110004.1815</v>
      </c>
      <c r="AA142" s="259">
        <f t="shared" si="26"/>
        <v>698765.5324</v>
      </c>
      <c r="AB142" s="257">
        <f t="shared" si="27"/>
        <v>0.7764061471</v>
      </c>
      <c r="AC142" s="275">
        <f t="shared" si="28"/>
        <v>265616.0084</v>
      </c>
      <c r="AD142" s="257">
        <f t="shared" si="29"/>
        <v>0.2656160084</v>
      </c>
      <c r="AE142" s="180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2"/>
    </row>
    <row r="143" ht="19.5" customHeight="1">
      <c r="A143" s="276" t="s">
        <v>237</v>
      </c>
      <c r="B143" s="277">
        <v>45.43</v>
      </c>
      <c r="C143" s="278">
        <v>47.68</v>
      </c>
      <c r="D143" s="278">
        <v>42.639999</v>
      </c>
      <c r="E143" s="278">
        <v>42.709999</v>
      </c>
      <c r="F143" s="278">
        <v>37.567379</v>
      </c>
      <c r="G143" s="278">
        <v>2.0580886E9</v>
      </c>
      <c r="H143" s="283" t="s">
        <v>237</v>
      </c>
      <c r="I143" s="278">
        <v>1.795313</v>
      </c>
      <c r="J143" s="278">
        <v>1.973125</v>
      </c>
      <c r="K143" s="278">
        <v>1.573438</v>
      </c>
      <c r="L143" s="278">
        <v>1.58125</v>
      </c>
      <c r="M143" s="278">
        <v>1.553781</v>
      </c>
      <c r="N143" s="278">
        <v>5.6234048E9</v>
      </c>
      <c r="O143" s="278"/>
      <c r="P143" s="254">
        <f t="shared" si="31"/>
        <v>202645.5398</v>
      </c>
      <c r="Q143" s="254">
        <f t="shared" si="127"/>
        <v>81682.55215</v>
      </c>
      <c r="R143" s="254">
        <f t="shared" si="128"/>
        <v>418893.6179</v>
      </c>
      <c r="S143" s="254">
        <f t="shared" si="34"/>
        <v>-269852.6786</v>
      </c>
      <c r="T143" s="254">
        <f t="shared" si="35"/>
        <v>-166768.3017</v>
      </c>
      <c r="U143" s="272">
        <f t="shared" si="21"/>
        <v>0.5204768837</v>
      </c>
      <c r="V143" s="282"/>
      <c r="W143" s="254">
        <f t="shared" si="22"/>
        <v>-436620.9803</v>
      </c>
      <c r="X143" s="257">
        <f t="shared" si="23"/>
        <v>1.423521053</v>
      </c>
      <c r="Y143" s="254">
        <f t="shared" si="24"/>
        <v>543989.751</v>
      </c>
      <c r="Z143" s="254">
        <f t="shared" si="25"/>
        <v>107368.7707</v>
      </c>
      <c r="AA143" s="259">
        <f t="shared" si="26"/>
        <v>703221.7098</v>
      </c>
      <c r="AB143" s="257">
        <f t="shared" si="27"/>
        <v>0.7813574554</v>
      </c>
      <c r="AC143" s="275">
        <f t="shared" si="28"/>
        <v>266600.7295</v>
      </c>
      <c r="AD143" s="257">
        <f t="shared" si="29"/>
        <v>0.2666007295</v>
      </c>
      <c r="AE143" s="180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2"/>
    </row>
    <row r="144" ht="19.5" customHeight="1">
      <c r="A144" s="276" t="s">
        <v>238</v>
      </c>
      <c r="B144" s="277">
        <v>42.84</v>
      </c>
      <c r="C144" s="278">
        <v>46.720001</v>
      </c>
      <c r="D144" s="278">
        <v>41.77</v>
      </c>
      <c r="E144" s="278">
        <v>45.810001</v>
      </c>
      <c r="F144" s="278">
        <v>40.449875</v>
      </c>
      <c r="G144" s="278">
        <v>1.7486736E9</v>
      </c>
      <c r="H144" s="283" t="s">
        <v>238</v>
      </c>
      <c r="I144" s="278">
        <v>1.58875</v>
      </c>
      <c r="J144" s="278">
        <v>1.8825</v>
      </c>
      <c r="K144" s="278">
        <v>1.510625</v>
      </c>
      <c r="L144" s="278">
        <v>1.810625</v>
      </c>
      <c r="M144" s="278">
        <v>1.779171</v>
      </c>
      <c r="N144" s="278">
        <v>4.884784E9</v>
      </c>
      <c r="O144" s="278"/>
      <c r="P144" s="254">
        <f t="shared" si="31"/>
        <v>198510.8911</v>
      </c>
      <c r="Q144" s="254">
        <f t="shared" si="127"/>
        <v>78421.71432</v>
      </c>
      <c r="R144" s="254">
        <f t="shared" si="128"/>
        <v>419766.3129</v>
      </c>
      <c r="S144" s="254">
        <f t="shared" si="34"/>
        <v>-272643.7314</v>
      </c>
      <c r="T144" s="254">
        <f t="shared" si="35"/>
        <v>-167463.1697</v>
      </c>
      <c r="U144" s="272">
        <f t="shared" si="21"/>
        <v>0.5100543583</v>
      </c>
      <c r="V144" s="282"/>
      <c r="W144" s="254">
        <f t="shared" si="22"/>
        <v>-440106.9011</v>
      </c>
      <c r="X144" s="257">
        <f t="shared" si="23"/>
        <v>1.404834149</v>
      </c>
      <c r="Y144" s="254">
        <f t="shared" si="24"/>
        <v>541933.2841</v>
      </c>
      <c r="Z144" s="254">
        <f t="shared" si="25"/>
        <v>101826.3831</v>
      </c>
      <c r="AA144" s="259">
        <f t="shared" si="26"/>
        <v>696698.9183</v>
      </c>
      <c r="AB144" s="257">
        <f t="shared" si="27"/>
        <v>0.7741099092</v>
      </c>
      <c r="AC144" s="275">
        <f t="shared" si="28"/>
        <v>256592.0172</v>
      </c>
      <c r="AD144" s="257">
        <f t="shared" si="29"/>
        <v>0.2565920172</v>
      </c>
      <c r="AE144" s="180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2"/>
    </row>
    <row r="145" ht="19.5" customHeight="1">
      <c r="A145" s="276" t="s">
        <v>239</v>
      </c>
      <c r="B145" s="277">
        <v>46.389999</v>
      </c>
      <c r="C145" s="278">
        <v>47.189999</v>
      </c>
      <c r="D145" s="278">
        <v>42.970001</v>
      </c>
      <c r="E145" s="278">
        <v>43.459999</v>
      </c>
      <c r="F145" s="278">
        <v>38.374847</v>
      </c>
      <c r="G145" s="278">
        <v>1.4832781E9</v>
      </c>
      <c r="H145" s="283" t="s">
        <v>239</v>
      </c>
      <c r="I145" s="278">
        <v>1.855</v>
      </c>
      <c r="J145" s="278">
        <v>1.91875</v>
      </c>
      <c r="K145" s="278">
        <v>1.586563</v>
      </c>
      <c r="L145" s="278">
        <v>1.625625</v>
      </c>
      <c r="M145" s="278">
        <v>1.597385</v>
      </c>
      <c r="N145" s="278">
        <v>4.2101088E9</v>
      </c>
      <c r="O145" s="278"/>
      <c r="P145" s="254">
        <f t="shared" si="31"/>
        <v>204213.8661</v>
      </c>
      <c r="Q145" s="254">
        <f t="shared" si="127"/>
        <v>82363.91582</v>
      </c>
      <c r="R145" s="254">
        <f t="shared" si="128"/>
        <v>420640.8261</v>
      </c>
      <c r="S145" s="254">
        <f t="shared" si="34"/>
        <v>-275446.4137</v>
      </c>
      <c r="T145" s="254">
        <f t="shared" si="35"/>
        <v>-168160.9329</v>
      </c>
      <c r="U145" s="272">
        <f t="shared" si="21"/>
        <v>0.5216798506</v>
      </c>
      <c r="V145" s="282"/>
      <c r="W145" s="254">
        <f t="shared" si="22"/>
        <v>-443607.3465</v>
      </c>
      <c r="X145" s="257">
        <f t="shared" si="23"/>
        <v>1.408576069</v>
      </c>
      <c r="Y145" s="254">
        <f t="shared" si="24"/>
        <v>546764.8993</v>
      </c>
      <c r="Z145" s="254">
        <f t="shared" si="25"/>
        <v>103157.5528</v>
      </c>
      <c r="AA145" s="259">
        <f t="shared" si="26"/>
        <v>707218.608</v>
      </c>
      <c r="AB145" s="257">
        <f t="shared" si="27"/>
        <v>0.7857984534</v>
      </c>
      <c r="AC145" s="275">
        <f t="shared" si="28"/>
        <v>263611.2615</v>
      </c>
      <c r="AD145" s="257">
        <f t="shared" si="29"/>
        <v>0.2636112615</v>
      </c>
      <c r="AE145" s="180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2"/>
    </row>
    <row r="146" ht="19.5" customHeight="1">
      <c r="A146" s="276" t="s">
        <v>240</v>
      </c>
      <c r="B146" s="277">
        <v>44.099998</v>
      </c>
      <c r="C146" s="278">
        <v>49.84</v>
      </c>
      <c r="D146" s="278">
        <v>44.07</v>
      </c>
      <c r="E146" s="278">
        <v>49.07</v>
      </c>
      <c r="F146" s="278">
        <v>43.328426</v>
      </c>
      <c r="G146" s="278">
        <v>1.5747432E9</v>
      </c>
      <c r="H146" s="283" t="s">
        <v>240</v>
      </c>
      <c r="I146" s="278">
        <v>1.67</v>
      </c>
      <c r="J146" s="278">
        <v>2.1375</v>
      </c>
      <c r="K146" s="278">
        <v>1.668438</v>
      </c>
      <c r="L146" s="278">
        <v>2.071563</v>
      </c>
      <c r="M146" s="278">
        <v>2.035576</v>
      </c>
      <c r="N146" s="278">
        <v>4.1785664E9</v>
      </c>
      <c r="O146" s="278"/>
      <c r="P146" s="254">
        <f t="shared" si="31"/>
        <v>209441.5842</v>
      </c>
      <c r="Q146" s="254">
        <f t="shared" si="127"/>
        <v>86614.32732</v>
      </c>
      <c r="R146" s="254">
        <f t="shared" si="128"/>
        <v>421517.1611</v>
      </c>
      <c r="S146" s="254">
        <f t="shared" si="34"/>
        <v>-278260.7737</v>
      </c>
      <c r="T146" s="254">
        <f t="shared" si="35"/>
        <v>-168861.6034</v>
      </c>
      <c r="U146" s="272">
        <f t="shared" si="21"/>
        <v>0.5332840005</v>
      </c>
      <c r="V146" s="282"/>
      <c r="W146" s="254">
        <f t="shared" si="22"/>
        <v>-447122.3771</v>
      </c>
      <c r="X146" s="257">
        <f t="shared" si="23"/>
        <v>1.411154479</v>
      </c>
      <c r="Y146" s="254">
        <f t="shared" si="24"/>
        <v>551265.5836</v>
      </c>
      <c r="Z146" s="254">
        <f t="shared" si="25"/>
        <v>104143.2064</v>
      </c>
      <c r="AA146" s="259">
        <f t="shared" si="26"/>
        <v>717573.0726</v>
      </c>
      <c r="AB146" s="257">
        <f t="shared" si="27"/>
        <v>0.797303414</v>
      </c>
      <c r="AC146" s="275">
        <f t="shared" si="28"/>
        <v>270450.6955</v>
      </c>
      <c r="AD146" s="257">
        <f t="shared" si="29"/>
        <v>0.2704506955</v>
      </c>
      <c r="AE146" s="180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2"/>
    </row>
    <row r="147" ht="19.5" customHeight="1">
      <c r="A147" s="276" t="s">
        <v>241</v>
      </c>
      <c r="B147" s="277">
        <v>49.48</v>
      </c>
      <c r="C147" s="278">
        <v>52.490002</v>
      </c>
      <c r="D147" s="278">
        <v>48.200001</v>
      </c>
      <c r="E147" s="278">
        <v>52.18</v>
      </c>
      <c r="F147" s="278">
        <v>46.182438</v>
      </c>
      <c r="G147" s="278">
        <v>1.5383548E9</v>
      </c>
      <c r="H147" s="283" t="s">
        <v>241</v>
      </c>
      <c r="I147" s="278">
        <v>2.105625</v>
      </c>
      <c r="J147" s="278">
        <v>2.364375</v>
      </c>
      <c r="K147" s="278">
        <v>1.99875</v>
      </c>
      <c r="L147" s="278">
        <v>2.339688</v>
      </c>
      <c r="M147" s="278">
        <v>2.299043</v>
      </c>
      <c r="N147" s="278">
        <v>3.9733408E9</v>
      </c>
      <c r="O147" s="278"/>
      <c r="P147" s="254">
        <f t="shared" si="31"/>
        <v>229069.3117</v>
      </c>
      <c r="Q147" s="254">
        <f t="shared" si="127"/>
        <v>103761.9538</v>
      </c>
      <c r="R147" s="254">
        <f t="shared" si="128"/>
        <v>422395.3219</v>
      </c>
      <c r="S147" s="254">
        <f t="shared" si="34"/>
        <v>-281086.8603</v>
      </c>
      <c r="T147" s="254">
        <f t="shared" si="35"/>
        <v>-169565.1934</v>
      </c>
      <c r="U147" s="272">
        <f t="shared" si="21"/>
        <v>0.5780956691</v>
      </c>
      <c r="V147" s="282"/>
      <c r="W147" s="254">
        <f t="shared" si="22"/>
        <v>-450652.0537</v>
      </c>
      <c r="X147" s="257">
        <f t="shared" si="23"/>
        <v>1.445604493</v>
      </c>
      <c r="Y147" s="254">
        <f t="shared" si="24"/>
        <v>565848.0272</v>
      </c>
      <c r="Z147" s="254">
        <f t="shared" si="25"/>
        <v>115195.9735</v>
      </c>
      <c r="AA147" s="259">
        <f t="shared" si="26"/>
        <v>755226.5874</v>
      </c>
      <c r="AB147" s="257">
        <f t="shared" si="27"/>
        <v>0.8391406526</v>
      </c>
      <c r="AC147" s="275">
        <f t="shared" si="28"/>
        <v>304574.5337</v>
      </c>
      <c r="AD147" s="257">
        <f t="shared" si="29"/>
        <v>0.3045745337</v>
      </c>
      <c r="AE147" s="180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2"/>
    </row>
    <row r="148" ht="19.5" customHeight="1">
      <c r="A148" s="276" t="s">
        <v>242</v>
      </c>
      <c r="B148" s="277">
        <v>52.369999</v>
      </c>
      <c r="C148" s="278">
        <v>54.040001</v>
      </c>
      <c r="D148" s="278">
        <v>50.849998</v>
      </c>
      <c r="E148" s="278">
        <v>52.09</v>
      </c>
      <c r="F148" s="278">
        <v>46.102768</v>
      </c>
      <c r="G148" s="278">
        <v>1.5649947E9</v>
      </c>
      <c r="H148" s="283" t="s">
        <v>242</v>
      </c>
      <c r="I148" s="278">
        <v>2.355</v>
      </c>
      <c r="J148" s="278">
        <v>2.505313</v>
      </c>
      <c r="K148" s="278">
        <v>2.249063</v>
      </c>
      <c r="L148" s="278">
        <v>2.32</v>
      </c>
      <c r="M148" s="278">
        <v>2.279697</v>
      </c>
      <c r="N148" s="278">
        <v>3.4569632E9</v>
      </c>
      <c r="O148" s="278"/>
      <c r="P148" s="254">
        <f t="shared" si="31"/>
        <v>241663.3568</v>
      </c>
      <c r="Q148" s="254">
        <f t="shared" si="127"/>
        <v>116756.5584</v>
      </c>
      <c r="R148" s="254">
        <f t="shared" si="128"/>
        <v>423275.3121</v>
      </c>
      <c r="S148" s="254">
        <f t="shared" si="34"/>
        <v>-283924.7222</v>
      </c>
      <c r="T148" s="254">
        <f t="shared" si="35"/>
        <v>-170271.7151</v>
      </c>
      <c r="U148" s="272">
        <f t="shared" si="21"/>
        <v>0.6078794613</v>
      </c>
      <c r="V148" s="282"/>
      <c r="W148" s="254">
        <f t="shared" si="22"/>
        <v>-454196.4373</v>
      </c>
      <c r="X148" s="257">
        <f t="shared" si="23"/>
        <v>1.463989178</v>
      </c>
      <c r="Y148" s="254">
        <f t="shared" si="24"/>
        <v>575508.6494</v>
      </c>
      <c r="Z148" s="254">
        <f t="shared" si="25"/>
        <v>121312.2122</v>
      </c>
      <c r="AA148" s="259">
        <f t="shared" si="26"/>
        <v>781695.2274</v>
      </c>
      <c r="AB148" s="257">
        <f t="shared" si="27"/>
        <v>0.8685502526</v>
      </c>
      <c r="AC148" s="275">
        <f t="shared" si="28"/>
        <v>327498.7901</v>
      </c>
      <c r="AD148" s="257">
        <f t="shared" si="29"/>
        <v>0.3274987901</v>
      </c>
      <c r="AE148" s="180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2"/>
    </row>
    <row r="149" ht="19.5" customHeight="1">
      <c r="A149" s="279" t="s">
        <v>243</v>
      </c>
      <c r="B149" s="280">
        <v>52.860001</v>
      </c>
      <c r="C149" s="281">
        <v>54.959999</v>
      </c>
      <c r="D149" s="281">
        <v>52.84</v>
      </c>
      <c r="E149" s="281">
        <v>54.459999</v>
      </c>
      <c r="F149" s="281">
        <v>48.200367</v>
      </c>
      <c r="G149" s="281">
        <v>1.0067669E9</v>
      </c>
      <c r="H149" s="284" t="s">
        <v>243</v>
      </c>
      <c r="I149" s="281">
        <v>2.391563</v>
      </c>
      <c r="J149" s="281">
        <v>2.591563</v>
      </c>
      <c r="K149" s="281">
        <v>2.388438</v>
      </c>
      <c r="L149" s="281">
        <v>2.544688</v>
      </c>
      <c r="M149" s="281">
        <v>2.500482</v>
      </c>
      <c r="N149" s="281">
        <v>2.3484E9</v>
      </c>
      <c r="O149" s="281"/>
      <c r="P149" s="254">
        <f t="shared" si="31"/>
        <v>251120.7921</v>
      </c>
      <c r="Q149" s="254">
        <f t="shared" si="127"/>
        <v>123991.9917</v>
      </c>
      <c r="R149" s="254">
        <f t="shared" si="128"/>
        <v>424157.1357</v>
      </c>
      <c r="S149" s="254">
        <f t="shared" si="34"/>
        <v>-286774.4085</v>
      </c>
      <c r="T149" s="254">
        <f t="shared" si="35"/>
        <v>-170981.1805</v>
      </c>
      <c r="U149" s="272">
        <f t="shared" si="21"/>
        <v>0.6244508437</v>
      </c>
      <c r="V149" s="257">
        <f>(E149-B138)/B138</f>
        <v>0.175480178</v>
      </c>
      <c r="W149" s="254">
        <f t="shared" si="22"/>
        <v>-457755.5891</v>
      </c>
      <c r="X149" s="257">
        <f t="shared" si="23"/>
        <v>1.47519319</v>
      </c>
      <c r="Y149" s="254">
        <f t="shared" si="24"/>
        <v>582975.4047</v>
      </c>
      <c r="Z149" s="254">
        <f t="shared" si="25"/>
        <v>125219.8156</v>
      </c>
      <c r="AA149" s="259">
        <f t="shared" si="26"/>
        <v>799269.9195</v>
      </c>
      <c r="AB149" s="257">
        <f t="shared" si="27"/>
        <v>0.8880776883</v>
      </c>
      <c r="AC149" s="275">
        <f t="shared" si="28"/>
        <v>341514.3304</v>
      </c>
      <c r="AD149" s="257">
        <f t="shared" si="29"/>
        <v>0.3415143304</v>
      </c>
      <c r="AE149" s="180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2"/>
    </row>
    <row r="150" ht="19.5" customHeight="1">
      <c r="A150" s="276" t="s">
        <v>244</v>
      </c>
      <c r="B150" s="277">
        <v>54.970001</v>
      </c>
      <c r="C150" s="278">
        <v>57.349998</v>
      </c>
      <c r="D150" s="278">
        <v>54.919998</v>
      </c>
      <c r="E150" s="278">
        <v>56.0</v>
      </c>
      <c r="F150" s="278">
        <v>49.661621</v>
      </c>
      <c r="G150" s="278">
        <v>1.2656086E9</v>
      </c>
      <c r="H150" s="283" t="s">
        <v>244</v>
      </c>
      <c r="I150" s="278">
        <v>2.59125</v>
      </c>
      <c r="J150" s="278">
        <v>2.815625</v>
      </c>
      <c r="K150" s="278">
        <v>2.586563</v>
      </c>
      <c r="L150" s="278">
        <v>2.684375</v>
      </c>
      <c r="M150" s="278">
        <v>2.637742</v>
      </c>
      <c r="N150" s="278">
        <v>2.50408E9</v>
      </c>
      <c r="O150" s="278"/>
      <c r="P150" s="254">
        <f t="shared" si="31"/>
        <v>261005.9311</v>
      </c>
      <c r="Q150" s="254">
        <f>(Q138+(Q149-Q138)*(1-$Q$3))*K150/K149</f>
        <v>121053.3957</v>
      </c>
      <c r="R150" s="254">
        <f>R149*(1+($S$5/2/12))+(Q149-Q138)*($Q$3)</f>
        <v>437251.8146</v>
      </c>
      <c r="S150" s="254">
        <f t="shared" si="34"/>
        <v>-289635.9686</v>
      </c>
      <c r="T150" s="254">
        <f t="shared" si="35"/>
        <v>-171693.6021</v>
      </c>
      <c r="U150" s="272">
        <f t="shared" si="21"/>
        <v>0.6140679615</v>
      </c>
      <c r="V150" s="282"/>
      <c r="W150" s="254">
        <f t="shared" si="22"/>
        <v>-461329.5707</v>
      </c>
      <c r="X150" s="257">
        <f t="shared" si="23"/>
        <v>1.513576822</v>
      </c>
      <c r="Y150" s="254">
        <f t="shared" si="24"/>
        <v>602465.8938</v>
      </c>
      <c r="Z150" s="254">
        <f t="shared" si="25"/>
        <v>141136.3231</v>
      </c>
      <c r="AA150" s="259">
        <f t="shared" si="26"/>
        <v>819311.1413</v>
      </c>
      <c r="AB150" s="257">
        <f t="shared" si="27"/>
        <v>0.9103457126</v>
      </c>
      <c r="AC150" s="275">
        <f t="shared" si="28"/>
        <v>357981.5706</v>
      </c>
      <c r="AD150" s="257">
        <f t="shared" si="29"/>
        <v>0.3579815706</v>
      </c>
      <c r="AE150" s="180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2"/>
    </row>
    <row r="151" ht="19.5" customHeight="1">
      <c r="A151" s="276" t="s">
        <v>245</v>
      </c>
      <c r="B151" s="277">
        <v>56.419998</v>
      </c>
      <c r="C151" s="278">
        <v>59.040001</v>
      </c>
      <c r="D151" s="278">
        <v>56.130001</v>
      </c>
      <c r="E151" s="278">
        <v>57.77</v>
      </c>
      <c r="F151" s="278">
        <v>51.231285</v>
      </c>
      <c r="G151" s="278">
        <v>1.1015619E9</v>
      </c>
      <c r="H151" s="283" t="s">
        <v>245</v>
      </c>
      <c r="I151" s="278">
        <v>2.722188</v>
      </c>
      <c r="J151" s="278">
        <v>2.979688</v>
      </c>
      <c r="K151" s="278">
        <v>2.68875</v>
      </c>
      <c r="L151" s="278">
        <v>2.850938</v>
      </c>
      <c r="M151" s="278">
        <v>2.801412</v>
      </c>
      <c r="N151" s="278">
        <v>2.4418272E9</v>
      </c>
      <c r="O151" s="278"/>
      <c r="P151" s="254">
        <f t="shared" si="31"/>
        <v>266756.4404</v>
      </c>
      <c r="Q151" s="254">
        <f t="shared" ref="Q151:Q161" si="129">Q150*K151/K150</f>
        <v>125835.836</v>
      </c>
      <c r="R151" s="254">
        <f t="shared" ref="R151:R161" si="130">R150*(1+$S$5/2/12)</f>
        <v>438162.7559</v>
      </c>
      <c r="S151" s="254">
        <f t="shared" si="34"/>
        <v>-292509.4518</v>
      </c>
      <c r="T151" s="254">
        <f t="shared" si="35"/>
        <v>-172408.9921</v>
      </c>
      <c r="U151" s="272">
        <f t="shared" si="21"/>
        <v>0.6240445045</v>
      </c>
      <c r="V151" s="282"/>
      <c r="W151" s="254">
        <f t="shared" si="22"/>
        <v>-464918.4439</v>
      </c>
      <c r="X151" s="257">
        <f t="shared" si="23"/>
        <v>1.51622119</v>
      </c>
      <c r="Y151" s="254">
        <f t="shared" si="24"/>
        <v>607365.7539</v>
      </c>
      <c r="Z151" s="254">
        <f t="shared" si="25"/>
        <v>142447.31</v>
      </c>
      <c r="AA151" s="259">
        <f t="shared" si="26"/>
        <v>830755.0323</v>
      </c>
      <c r="AB151" s="257">
        <f t="shared" si="27"/>
        <v>0.923061147</v>
      </c>
      <c r="AC151" s="275">
        <f t="shared" si="28"/>
        <v>365836.5884</v>
      </c>
      <c r="AD151" s="257">
        <f t="shared" si="29"/>
        <v>0.3658365884</v>
      </c>
      <c r="AE151" s="180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2"/>
    </row>
    <row r="152" ht="19.5" customHeight="1">
      <c r="A152" s="276" t="s">
        <v>246</v>
      </c>
      <c r="B152" s="277">
        <v>58.02</v>
      </c>
      <c r="C152" s="278">
        <v>58.369999</v>
      </c>
      <c r="D152" s="278">
        <v>53.77</v>
      </c>
      <c r="E152" s="278">
        <v>57.43</v>
      </c>
      <c r="F152" s="278">
        <v>50.929783</v>
      </c>
      <c r="G152" s="278">
        <v>1.7292433E9</v>
      </c>
      <c r="H152" s="283" t="s">
        <v>246</v>
      </c>
      <c r="I152" s="278">
        <v>2.87</v>
      </c>
      <c r="J152" s="278">
        <v>2.905</v>
      </c>
      <c r="K152" s="278">
        <v>2.460625</v>
      </c>
      <c r="L152" s="278">
        <v>2.811563</v>
      </c>
      <c r="M152" s="278">
        <v>2.762721</v>
      </c>
      <c r="N152" s="278">
        <v>3.536864E9</v>
      </c>
      <c r="O152" s="278"/>
      <c r="P152" s="254">
        <f t="shared" si="31"/>
        <v>255540.5941</v>
      </c>
      <c r="Q152" s="254">
        <f t="shared" si="129"/>
        <v>115159.3878</v>
      </c>
      <c r="R152" s="254">
        <f t="shared" si="130"/>
        <v>439075.5949</v>
      </c>
      <c r="S152" s="254">
        <f t="shared" si="34"/>
        <v>-295394.9078</v>
      </c>
      <c r="T152" s="254">
        <f t="shared" si="35"/>
        <v>-173127.3629</v>
      </c>
      <c r="U152" s="272">
        <f t="shared" si="21"/>
        <v>0.5999926197</v>
      </c>
      <c r="V152" s="282"/>
      <c r="W152" s="254">
        <f t="shared" si="22"/>
        <v>-468522.2708</v>
      </c>
      <c r="X152" s="257">
        <f t="shared" si="23"/>
        <v>1.482568135</v>
      </c>
      <c r="Y152" s="254">
        <f t="shared" si="24"/>
        <v>600390.987</v>
      </c>
      <c r="Z152" s="254">
        <f t="shared" si="25"/>
        <v>131868.7162</v>
      </c>
      <c r="AA152" s="259">
        <f t="shared" si="26"/>
        <v>809775.5768</v>
      </c>
      <c r="AB152" s="257">
        <f t="shared" si="27"/>
        <v>0.8997506409</v>
      </c>
      <c r="AC152" s="275">
        <f t="shared" si="28"/>
        <v>341253.3061</v>
      </c>
      <c r="AD152" s="257">
        <f t="shared" si="29"/>
        <v>0.3412533061</v>
      </c>
      <c r="AE152" s="180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2"/>
    </row>
    <row r="153" ht="19.5" customHeight="1">
      <c r="A153" s="276" t="s">
        <v>247</v>
      </c>
      <c r="B153" s="277">
        <v>57.720001</v>
      </c>
      <c r="C153" s="278">
        <v>59.290001</v>
      </c>
      <c r="D153" s="278">
        <v>55.32</v>
      </c>
      <c r="E153" s="278">
        <v>59.080002</v>
      </c>
      <c r="F153" s="278">
        <v>52.466946</v>
      </c>
      <c r="G153" s="278">
        <v>1.0328912E9</v>
      </c>
      <c r="H153" s="283" t="s">
        <v>247</v>
      </c>
      <c r="I153" s="278">
        <v>2.841563</v>
      </c>
      <c r="J153" s="278">
        <v>2.990938</v>
      </c>
      <c r="K153" s="278">
        <v>2.605938</v>
      </c>
      <c r="L153" s="278">
        <v>2.97375</v>
      </c>
      <c r="M153" s="278">
        <v>2.922091</v>
      </c>
      <c r="N153" s="278">
        <v>1.9320576E9</v>
      </c>
      <c r="O153" s="278"/>
      <c r="P153" s="254">
        <f t="shared" si="31"/>
        <v>262906.9307</v>
      </c>
      <c r="Q153" s="254">
        <f t="shared" si="129"/>
        <v>121960.1625</v>
      </c>
      <c r="R153" s="254">
        <f t="shared" si="130"/>
        <v>439990.3358</v>
      </c>
      <c r="S153" s="254">
        <f t="shared" si="34"/>
        <v>-298292.3866</v>
      </c>
      <c r="T153" s="254">
        <f t="shared" si="35"/>
        <v>-173848.727</v>
      </c>
      <c r="U153" s="272">
        <f t="shared" si="21"/>
        <v>0.6144422513</v>
      </c>
      <c r="V153" s="282"/>
      <c r="W153" s="254">
        <f t="shared" si="22"/>
        <v>-472141.1136</v>
      </c>
      <c r="X153" s="257">
        <f t="shared" si="23"/>
        <v>1.488744035</v>
      </c>
      <c r="Y153" s="254">
        <f t="shared" si="24"/>
        <v>606425.5738</v>
      </c>
      <c r="Z153" s="254">
        <f t="shared" si="25"/>
        <v>134284.4603</v>
      </c>
      <c r="AA153" s="259">
        <f t="shared" si="26"/>
        <v>824857.429</v>
      </c>
      <c r="AB153" s="257">
        <f t="shared" si="27"/>
        <v>0.9165082544</v>
      </c>
      <c r="AC153" s="275">
        <f t="shared" si="28"/>
        <v>352716.3154</v>
      </c>
      <c r="AD153" s="257">
        <f t="shared" si="29"/>
        <v>0.3527163154</v>
      </c>
      <c r="AE153" s="180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2"/>
    </row>
    <row r="154" ht="19.5" customHeight="1">
      <c r="A154" s="276" t="s">
        <v>248</v>
      </c>
      <c r="B154" s="277">
        <v>59.169998</v>
      </c>
      <c r="C154" s="278">
        <v>59.34</v>
      </c>
      <c r="D154" s="278">
        <v>56.470001</v>
      </c>
      <c r="E154" s="278">
        <v>58.360001</v>
      </c>
      <c r="F154" s="278">
        <v>51.827534</v>
      </c>
      <c r="G154" s="278">
        <v>1.0546225E9</v>
      </c>
      <c r="H154" s="283" t="s">
        <v>248</v>
      </c>
      <c r="I154" s="278">
        <v>2.980938</v>
      </c>
      <c r="J154" s="278">
        <v>2.996875</v>
      </c>
      <c r="K154" s="278">
        <v>2.708438</v>
      </c>
      <c r="L154" s="278">
        <v>2.889063</v>
      </c>
      <c r="M154" s="278">
        <v>2.838874</v>
      </c>
      <c r="N154" s="278">
        <v>2.5996992E9</v>
      </c>
      <c r="O154" s="278"/>
      <c r="P154" s="254">
        <f t="shared" si="31"/>
        <v>268372.282</v>
      </c>
      <c r="Q154" s="254">
        <f t="shared" si="129"/>
        <v>126757.2516</v>
      </c>
      <c r="R154" s="254">
        <f t="shared" si="130"/>
        <v>440906.9823</v>
      </c>
      <c r="S154" s="254">
        <f t="shared" si="34"/>
        <v>-301201.9382</v>
      </c>
      <c r="T154" s="254">
        <f t="shared" si="35"/>
        <v>-174573.0967</v>
      </c>
      <c r="U154" s="272">
        <f t="shared" si="21"/>
        <v>0.6242392231</v>
      </c>
      <c r="V154" s="282"/>
      <c r="W154" s="254">
        <f t="shared" si="22"/>
        <v>-475775.0349</v>
      </c>
      <c r="X154" s="257">
        <f t="shared" si="23"/>
        <v>1.490787058</v>
      </c>
      <c r="Y154" s="254">
        <f t="shared" si="24"/>
        <v>611131.3004</v>
      </c>
      <c r="Z154" s="254">
        <f t="shared" si="25"/>
        <v>135356.2655</v>
      </c>
      <c r="AA154" s="259">
        <f t="shared" si="26"/>
        <v>836036.5158</v>
      </c>
      <c r="AB154" s="257">
        <f t="shared" si="27"/>
        <v>0.928929462</v>
      </c>
      <c r="AC154" s="275">
        <f t="shared" si="28"/>
        <v>360261.481</v>
      </c>
      <c r="AD154" s="257">
        <f t="shared" si="29"/>
        <v>0.360261481</v>
      </c>
      <c r="AE154" s="180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2"/>
    </row>
    <row r="155" ht="19.5" customHeight="1">
      <c r="A155" s="276" t="s">
        <v>249</v>
      </c>
      <c r="B155" s="277">
        <v>58.220001</v>
      </c>
      <c r="C155" s="278">
        <v>58.360001</v>
      </c>
      <c r="D155" s="278">
        <v>53.619999</v>
      </c>
      <c r="E155" s="278">
        <v>57.049999</v>
      </c>
      <c r="F155" s="278">
        <v>50.664169</v>
      </c>
      <c r="G155" s="278">
        <v>1.1556285E9</v>
      </c>
      <c r="H155" s="283" t="s">
        <v>249</v>
      </c>
      <c r="I155" s="278">
        <v>2.877813</v>
      </c>
      <c r="J155" s="278">
        <v>2.891563</v>
      </c>
      <c r="K155" s="278">
        <v>2.435</v>
      </c>
      <c r="L155" s="278">
        <v>2.763438</v>
      </c>
      <c r="M155" s="278">
        <v>2.715432</v>
      </c>
      <c r="N155" s="278">
        <v>2.6717856E9</v>
      </c>
      <c r="O155" s="278"/>
      <c r="P155" s="254">
        <f t="shared" si="31"/>
        <v>254827.718</v>
      </c>
      <c r="Q155" s="254">
        <f t="shared" si="129"/>
        <v>113960.1156</v>
      </c>
      <c r="R155" s="254">
        <f t="shared" si="130"/>
        <v>441825.5385</v>
      </c>
      <c r="S155" s="254">
        <f t="shared" si="34"/>
        <v>-304123.613</v>
      </c>
      <c r="T155" s="254">
        <f t="shared" si="35"/>
        <v>-175300.4846</v>
      </c>
      <c r="U155" s="272">
        <f t="shared" si="21"/>
        <v>0.5955341545</v>
      </c>
      <c r="V155" s="282"/>
      <c r="W155" s="254">
        <f t="shared" si="22"/>
        <v>-479424.0975</v>
      </c>
      <c r="X155" s="257">
        <f t="shared" si="23"/>
        <v>1.453104381</v>
      </c>
      <c r="Y155" s="254">
        <f t="shared" si="24"/>
        <v>602531.9196</v>
      </c>
      <c r="Z155" s="254">
        <f t="shared" si="25"/>
        <v>123107.8221</v>
      </c>
      <c r="AA155" s="259">
        <f t="shared" si="26"/>
        <v>810613.3721</v>
      </c>
      <c r="AB155" s="257">
        <f t="shared" si="27"/>
        <v>0.9006815246</v>
      </c>
      <c r="AC155" s="275">
        <f t="shared" si="28"/>
        <v>331189.2746</v>
      </c>
      <c r="AD155" s="257">
        <f t="shared" si="29"/>
        <v>0.3311892746</v>
      </c>
      <c r="AE155" s="180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2"/>
    </row>
    <row r="156" ht="19.5" customHeight="1">
      <c r="A156" s="276" t="s">
        <v>250</v>
      </c>
      <c r="B156" s="277">
        <v>57.080002</v>
      </c>
      <c r="C156" s="278">
        <v>59.830002</v>
      </c>
      <c r="D156" s="278">
        <v>56.869999</v>
      </c>
      <c r="E156" s="278">
        <v>58.0</v>
      </c>
      <c r="F156" s="278">
        <v>51.623325</v>
      </c>
      <c r="G156" s="278">
        <v>1.2774184E9</v>
      </c>
      <c r="H156" s="283" t="s">
        <v>250</v>
      </c>
      <c r="I156" s="278">
        <v>2.769063</v>
      </c>
      <c r="J156" s="278">
        <v>3.03375</v>
      </c>
      <c r="K156" s="278">
        <v>2.74375</v>
      </c>
      <c r="L156" s="278">
        <v>2.847188</v>
      </c>
      <c r="M156" s="278">
        <v>2.797728</v>
      </c>
      <c r="N156" s="278">
        <v>2.3166816E9</v>
      </c>
      <c r="O156" s="278"/>
      <c r="P156" s="254">
        <f t="shared" si="31"/>
        <v>270273.2626</v>
      </c>
      <c r="Q156" s="254">
        <f t="shared" si="129"/>
        <v>128409.8838</v>
      </c>
      <c r="R156" s="254">
        <f t="shared" si="130"/>
        <v>442746.0084</v>
      </c>
      <c r="S156" s="254">
        <f t="shared" si="34"/>
        <v>-307057.4613</v>
      </c>
      <c r="T156" s="254">
        <f t="shared" si="35"/>
        <v>-176030.9032</v>
      </c>
      <c r="U156" s="272">
        <f t="shared" si="21"/>
        <v>0.6264259174</v>
      </c>
      <c r="V156" s="282"/>
      <c r="W156" s="254">
        <f t="shared" si="22"/>
        <v>-483088.3646</v>
      </c>
      <c r="X156" s="257">
        <f t="shared" si="23"/>
        <v>1.475960349</v>
      </c>
      <c r="Y156" s="254">
        <f t="shared" si="24"/>
        <v>614227.4518</v>
      </c>
      <c r="Z156" s="254">
        <f t="shared" si="25"/>
        <v>131139.0873</v>
      </c>
      <c r="AA156" s="259">
        <f t="shared" si="26"/>
        <v>841429.1548</v>
      </c>
      <c r="AB156" s="257">
        <f t="shared" si="27"/>
        <v>0.9349212831</v>
      </c>
      <c r="AC156" s="275">
        <f t="shared" si="28"/>
        <v>358340.7902</v>
      </c>
      <c r="AD156" s="257">
        <f t="shared" si="29"/>
        <v>0.3583407902</v>
      </c>
      <c r="AE156" s="180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2"/>
    </row>
    <row r="157" ht="19.5" customHeight="1">
      <c r="A157" s="276" t="s">
        <v>251</v>
      </c>
      <c r="B157" s="277">
        <v>58.700001</v>
      </c>
      <c r="C157" s="278">
        <v>58.82</v>
      </c>
      <c r="D157" s="278">
        <v>49.93</v>
      </c>
      <c r="E157" s="278">
        <v>55.060001</v>
      </c>
      <c r="F157" s="278">
        <v>49.006561</v>
      </c>
      <c r="G157" s="278">
        <v>2.5261456E9</v>
      </c>
      <c r="H157" s="283" t="s">
        <v>251</v>
      </c>
      <c r="I157" s="278">
        <v>2.91375</v>
      </c>
      <c r="J157" s="278">
        <v>2.928438</v>
      </c>
      <c r="K157" s="278">
        <v>2.080625</v>
      </c>
      <c r="L157" s="278">
        <v>2.51625</v>
      </c>
      <c r="M157" s="278">
        <v>2.472538</v>
      </c>
      <c r="N157" s="278">
        <v>5.567472E9</v>
      </c>
      <c r="O157" s="278"/>
      <c r="P157" s="254">
        <f t="shared" si="31"/>
        <v>237291.0891</v>
      </c>
      <c r="Q157" s="254">
        <f t="shared" si="129"/>
        <v>97375.05769</v>
      </c>
      <c r="R157" s="254">
        <f t="shared" si="130"/>
        <v>443668.3959</v>
      </c>
      <c r="S157" s="254">
        <f t="shared" si="34"/>
        <v>-310003.5341</v>
      </c>
      <c r="T157" s="254">
        <f t="shared" si="35"/>
        <v>-176764.3653</v>
      </c>
      <c r="U157" s="272">
        <f t="shared" si="21"/>
        <v>0.5550841968</v>
      </c>
      <c r="V157" s="282"/>
      <c r="W157" s="254">
        <f t="shared" si="22"/>
        <v>-486767.8994</v>
      </c>
      <c r="X157" s="257">
        <f t="shared" si="23"/>
        <v>1.398940821</v>
      </c>
      <c r="Y157" s="254">
        <f t="shared" si="24"/>
        <v>592025.4224</v>
      </c>
      <c r="Z157" s="254">
        <f t="shared" si="25"/>
        <v>105257.523</v>
      </c>
      <c r="AA157" s="259">
        <f t="shared" si="26"/>
        <v>778334.5427</v>
      </c>
      <c r="AB157" s="257">
        <f t="shared" si="27"/>
        <v>0.8648161586</v>
      </c>
      <c r="AC157" s="275">
        <f t="shared" si="28"/>
        <v>291566.6433</v>
      </c>
      <c r="AD157" s="257">
        <f t="shared" si="29"/>
        <v>0.2915666433</v>
      </c>
      <c r="AE157" s="180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2"/>
    </row>
    <row r="158" ht="19.5" customHeight="1">
      <c r="A158" s="276" t="s">
        <v>252</v>
      </c>
      <c r="B158" s="277">
        <v>55.200001</v>
      </c>
      <c r="C158" s="278">
        <v>57.349998</v>
      </c>
      <c r="D158" s="278">
        <v>51.91</v>
      </c>
      <c r="E158" s="278">
        <v>52.490002</v>
      </c>
      <c r="F158" s="278">
        <v>46.71912</v>
      </c>
      <c r="G158" s="278">
        <v>1.6668778E9</v>
      </c>
      <c r="H158" s="283" t="s">
        <v>252</v>
      </c>
      <c r="I158" s="278">
        <v>2.527188</v>
      </c>
      <c r="J158" s="278">
        <v>2.728438</v>
      </c>
      <c r="K158" s="278">
        <v>2.231563</v>
      </c>
      <c r="L158" s="278">
        <v>2.279688</v>
      </c>
      <c r="M158" s="278">
        <v>2.240086</v>
      </c>
      <c r="N158" s="278">
        <v>4.3196224E9</v>
      </c>
      <c r="O158" s="278"/>
      <c r="P158" s="254">
        <f t="shared" si="31"/>
        <v>246700.9901</v>
      </c>
      <c r="Q158" s="254">
        <f t="shared" si="129"/>
        <v>104439.0872</v>
      </c>
      <c r="R158" s="254">
        <f t="shared" si="130"/>
        <v>444592.7051</v>
      </c>
      <c r="S158" s="254">
        <f t="shared" si="34"/>
        <v>-312961.8822</v>
      </c>
      <c r="T158" s="254">
        <f t="shared" si="35"/>
        <v>-177500.8835</v>
      </c>
      <c r="U158" s="272">
        <f t="shared" si="21"/>
        <v>0.5725278318</v>
      </c>
      <c r="V158" s="282"/>
      <c r="W158" s="254">
        <f t="shared" si="22"/>
        <v>-490462.7657</v>
      </c>
      <c r="X158" s="257">
        <f t="shared" si="23"/>
        <v>1.409472326</v>
      </c>
      <c r="Y158" s="254">
        <f t="shared" si="24"/>
        <v>599499.6899</v>
      </c>
      <c r="Z158" s="254">
        <f t="shared" si="25"/>
        <v>109036.9242</v>
      </c>
      <c r="AA158" s="259">
        <f t="shared" si="26"/>
        <v>795732.7824</v>
      </c>
      <c r="AB158" s="257">
        <f t="shared" si="27"/>
        <v>0.884147536</v>
      </c>
      <c r="AC158" s="275">
        <f t="shared" si="28"/>
        <v>305270.0167</v>
      </c>
      <c r="AD158" s="257">
        <f t="shared" si="29"/>
        <v>0.3052700167</v>
      </c>
      <c r="AE158" s="180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2"/>
    </row>
    <row r="159" ht="19.5" customHeight="1">
      <c r="A159" s="276" t="s">
        <v>253</v>
      </c>
      <c r="B159" s="277">
        <v>52.02</v>
      </c>
      <c r="C159" s="278">
        <v>59.200001</v>
      </c>
      <c r="D159" s="278">
        <v>50.099998</v>
      </c>
      <c r="E159" s="278">
        <v>57.950001</v>
      </c>
      <c r="F159" s="278">
        <v>51.6745</v>
      </c>
      <c r="G159" s="278">
        <v>1.6167851E9</v>
      </c>
      <c r="H159" s="283" t="s">
        <v>253</v>
      </c>
      <c r="I159" s="278">
        <v>2.23875</v>
      </c>
      <c r="J159" s="278">
        <v>2.8775</v>
      </c>
      <c r="K159" s="278">
        <v>2.074063</v>
      </c>
      <c r="L159" s="278">
        <v>2.758438</v>
      </c>
      <c r="M159" s="278">
        <v>2.710519</v>
      </c>
      <c r="N159" s="278">
        <v>3.3797888E9</v>
      </c>
      <c r="O159" s="278"/>
      <c r="P159" s="254">
        <f t="shared" si="31"/>
        <v>238099.0004</v>
      </c>
      <c r="Q159" s="254">
        <f t="shared" si="129"/>
        <v>97067.95039</v>
      </c>
      <c r="R159" s="254">
        <f t="shared" si="130"/>
        <v>445518.9399</v>
      </c>
      <c r="S159" s="254">
        <f t="shared" si="34"/>
        <v>-315932.5567</v>
      </c>
      <c r="T159" s="254">
        <f t="shared" si="35"/>
        <v>-178240.4705</v>
      </c>
      <c r="U159" s="272">
        <f t="shared" si="21"/>
        <v>0.5536604496</v>
      </c>
      <c r="V159" s="282"/>
      <c r="W159" s="254">
        <f t="shared" si="22"/>
        <v>-494173.0272</v>
      </c>
      <c r="X159" s="257">
        <f t="shared" si="23"/>
        <v>1.383357453</v>
      </c>
      <c r="Y159" s="254">
        <f t="shared" si="24"/>
        <v>594367.4825</v>
      </c>
      <c r="Z159" s="254">
        <f t="shared" si="25"/>
        <v>100194.4553</v>
      </c>
      <c r="AA159" s="259">
        <f t="shared" si="26"/>
        <v>780685.8906</v>
      </c>
      <c r="AB159" s="257">
        <f t="shared" si="27"/>
        <v>0.8674287674</v>
      </c>
      <c r="AC159" s="275">
        <f t="shared" si="28"/>
        <v>286512.8634</v>
      </c>
      <c r="AD159" s="257">
        <f t="shared" si="29"/>
        <v>0.2865128634</v>
      </c>
      <c r="AE159" s="180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2"/>
    </row>
    <row r="160" ht="19.5" customHeight="1">
      <c r="A160" s="276" t="s">
        <v>254</v>
      </c>
      <c r="B160" s="277">
        <v>56.52</v>
      </c>
      <c r="C160" s="278">
        <v>58.98</v>
      </c>
      <c r="D160" s="278">
        <v>52.869999</v>
      </c>
      <c r="E160" s="278">
        <v>56.389999</v>
      </c>
      <c r="F160" s="278">
        <v>50.283432</v>
      </c>
      <c r="G160" s="278">
        <v>1.2950705E9</v>
      </c>
      <c r="H160" s="283" t="s">
        <v>254</v>
      </c>
      <c r="I160" s="278">
        <v>2.627188</v>
      </c>
      <c r="J160" s="278">
        <v>2.851875</v>
      </c>
      <c r="K160" s="278">
        <v>2.282188</v>
      </c>
      <c r="L160" s="278">
        <v>2.587813</v>
      </c>
      <c r="M160" s="278">
        <v>2.542858</v>
      </c>
      <c r="N160" s="278">
        <v>2.5101696E9</v>
      </c>
      <c r="O160" s="278"/>
      <c r="P160" s="254">
        <f t="shared" si="31"/>
        <v>251263.3616</v>
      </c>
      <c r="Q160" s="254">
        <f t="shared" si="129"/>
        <v>106808.3812</v>
      </c>
      <c r="R160" s="254">
        <f t="shared" si="130"/>
        <v>446447.1043</v>
      </c>
      <c r="S160" s="254">
        <f t="shared" si="34"/>
        <v>-318915.609</v>
      </c>
      <c r="T160" s="254">
        <f t="shared" si="35"/>
        <v>-178983.1392</v>
      </c>
      <c r="U160" s="272">
        <f t="shared" si="21"/>
        <v>0.5778362131</v>
      </c>
      <c r="V160" s="282"/>
      <c r="W160" s="254">
        <f t="shared" si="22"/>
        <v>-497898.7481</v>
      </c>
      <c r="X160" s="257">
        <f t="shared" si="23"/>
        <v>1.401309942</v>
      </c>
      <c r="Y160" s="254">
        <f t="shared" si="24"/>
        <v>604473.5733</v>
      </c>
      <c r="Z160" s="254">
        <f t="shared" si="25"/>
        <v>106574.8251</v>
      </c>
      <c r="AA160" s="259">
        <f t="shared" si="26"/>
        <v>804518.8471</v>
      </c>
      <c r="AB160" s="257">
        <f t="shared" si="27"/>
        <v>0.8939098301</v>
      </c>
      <c r="AC160" s="275">
        <f t="shared" si="28"/>
        <v>306620.099</v>
      </c>
      <c r="AD160" s="257">
        <f t="shared" si="29"/>
        <v>0.306620099</v>
      </c>
      <c r="AE160" s="180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2"/>
    </row>
    <row r="161" ht="19.5" customHeight="1">
      <c r="A161" s="279" t="s">
        <v>255</v>
      </c>
      <c r="B161" s="280">
        <v>56.380001</v>
      </c>
      <c r="C161" s="281">
        <v>57.619999</v>
      </c>
      <c r="D161" s="281">
        <v>54.169998</v>
      </c>
      <c r="E161" s="281">
        <v>55.830002</v>
      </c>
      <c r="F161" s="281">
        <v>49.784069</v>
      </c>
      <c r="G161" s="281">
        <v>1.0043616E9</v>
      </c>
      <c r="H161" s="284" t="s">
        <v>255</v>
      </c>
      <c r="I161" s="281">
        <v>2.5875</v>
      </c>
      <c r="J161" s="281">
        <v>2.701563</v>
      </c>
      <c r="K161" s="281">
        <v>2.399063</v>
      </c>
      <c r="L161" s="281">
        <v>2.545625</v>
      </c>
      <c r="M161" s="281">
        <v>2.501403</v>
      </c>
      <c r="N161" s="281">
        <v>1.9215488E9</v>
      </c>
      <c r="O161" s="281"/>
      <c r="P161" s="254">
        <f t="shared" si="31"/>
        <v>257441.5747</v>
      </c>
      <c r="Q161" s="254">
        <f t="shared" si="129"/>
        <v>112278.2328</v>
      </c>
      <c r="R161" s="254">
        <f t="shared" si="130"/>
        <v>447377.2025</v>
      </c>
      <c r="S161" s="254">
        <f t="shared" si="34"/>
        <v>-321911.0907</v>
      </c>
      <c r="T161" s="254">
        <f t="shared" si="35"/>
        <v>-179728.9022</v>
      </c>
      <c r="U161" s="272">
        <f t="shared" si="21"/>
        <v>0.5898908384</v>
      </c>
      <c r="V161" s="257">
        <f>(E161-B150)/B150</f>
        <v>0.01564491512</v>
      </c>
      <c r="W161" s="254">
        <f t="shared" si="22"/>
        <v>-501639.9929</v>
      </c>
      <c r="X161" s="257">
        <f t="shared" si="23"/>
        <v>1.405029079</v>
      </c>
      <c r="Y161" s="254">
        <f t="shared" si="24"/>
        <v>609691.2166</v>
      </c>
      <c r="Z161" s="254">
        <f t="shared" si="25"/>
        <v>108051.2237</v>
      </c>
      <c r="AA161" s="259">
        <f t="shared" si="26"/>
        <v>817097.0099</v>
      </c>
      <c r="AB161" s="257">
        <f t="shared" si="27"/>
        <v>0.9078855665</v>
      </c>
      <c r="AC161" s="275">
        <f t="shared" si="28"/>
        <v>315457.0169</v>
      </c>
      <c r="AD161" s="257">
        <f t="shared" si="29"/>
        <v>0.3154570169</v>
      </c>
      <c r="AE161" s="180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2"/>
    </row>
    <row r="162" ht="19.5" customHeight="1">
      <c r="A162" s="276" t="s">
        <v>256</v>
      </c>
      <c r="B162" s="277">
        <v>56.91</v>
      </c>
      <c r="C162" s="278">
        <v>60.860001</v>
      </c>
      <c r="D162" s="278">
        <v>56.560001</v>
      </c>
      <c r="E162" s="278">
        <v>60.529999</v>
      </c>
      <c r="F162" s="278">
        <v>54.181671</v>
      </c>
      <c r="G162" s="278">
        <v>8.288839E8</v>
      </c>
      <c r="H162" s="283" t="s">
        <v>256</v>
      </c>
      <c r="I162" s="278">
        <v>2.642188</v>
      </c>
      <c r="J162" s="278">
        <v>3.017813</v>
      </c>
      <c r="K162" s="278">
        <v>2.610625</v>
      </c>
      <c r="L162" s="278">
        <v>2.985313</v>
      </c>
      <c r="M162" s="278">
        <v>2.933453</v>
      </c>
      <c r="N162" s="278">
        <v>1.9026016E9</v>
      </c>
      <c r="O162" s="278"/>
      <c r="P162" s="254">
        <f t="shared" si="31"/>
        <v>268800.0048</v>
      </c>
      <c r="Q162" s="254">
        <f>(Q150+(Q161-Q150)*(1-$Q$3))*K162/K161</f>
        <v>125044.2191</v>
      </c>
      <c r="R162" s="254">
        <f>R161*(1+($S$5/2/12))+(Q161-Q150)*($Q$3)</f>
        <v>445676.6894</v>
      </c>
      <c r="S162" s="254">
        <f t="shared" si="34"/>
        <v>-324919.0536</v>
      </c>
      <c r="T162" s="254">
        <f t="shared" si="35"/>
        <v>-180477.7727</v>
      </c>
      <c r="U162" s="272">
        <f t="shared" si="21"/>
        <v>0.6180768516</v>
      </c>
      <c r="V162" s="282"/>
      <c r="W162" s="254">
        <f t="shared" si="22"/>
        <v>-505396.8262</v>
      </c>
      <c r="X162" s="257">
        <f t="shared" si="23"/>
        <v>1.413694462</v>
      </c>
      <c r="Y162" s="254">
        <f t="shared" si="24"/>
        <v>616009.6252</v>
      </c>
      <c r="Z162" s="254">
        <f t="shared" si="25"/>
        <v>110612.7989</v>
      </c>
      <c r="AA162" s="259">
        <f t="shared" si="26"/>
        <v>839520.9132</v>
      </c>
      <c r="AB162" s="257">
        <f t="shared" si="27"/>
        <v>0.9328010147</v>
      </c>
      <c r="AC162" s="275">
        <f t="shared" si="28"/>
        <v>334124.087</v>
      </c>
      <c r="AD162" s="257">
        <f t="shared" si="29"/>
        <v>0.334124087</v>
      </c>
      <c r="AE162" s="180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2"/>
    </row>
    <row r="163" ht="19.5" customHeight="1">
      <c r="A163" s="276" t="s">
        <v>257</v>
      </c>
      <c r="B163" s="277">
        <v>60.880001</v>
      </c>
      <c r="C163" s="278">
        <v>64.959999</v>
      </c>
      <c r="D163" s="278">
        <v>60.66</v>
      </c>
      <c r="E163" s="278">
        <v>64.410004</v>
      </c>
      <c r="F163" s="278">
        <v>57.654736</v>
      </c>
      <c r="G163" s="278">
        <v>1.0186025E9</v>
      </c>
      <c r="H163" s="283" t="s">
        <v>257</v>
      </c>
      <c r="I163" s="278">
        <v>3.016563</v>
      </c>
      <c r="J163" s="278">
        <v>3.433438</v>
      </c>
      <c r="K163" s="278">
        <v>2.99875</v>
      </c>
      <c r="L163" s="278">
        <v>3.376563</v>
      </c>
      <c r="M163" s="278">
        <v>3.317907</v>
      </c>
      <c r="N163" s="278">
        <v>2.1716416E9</v>
      </c>
      <c r="O163" s="278"/>
      <c r="P163" s="254">
        <f t="shared" si="31"/>
        <v>288285.1485</v>
      </c>
      <c r="Q163" s="254">
        <f t="shared" ref="Q163:Q173" si="131">Q162*K163/K162</f>
        <v>143634.7051</v>
      </c>
      <c r="R163" s="254">
        <f t="shared" ref="R163:R173" si="132">R162*(1+$S$5/2/12)</f>
        <v>446605.1825</v>
      </c>
      <c r="S163" s="254">
        <f t="shared" si="34"/>
        <v>-327939.5496</v>
      </c>
      <c r="T163" s="254">
        <f t="shared" si="35"/>
        <v>-181229.7634</v>
      </c>
      <c r="U163" s="272">
        <f t="shared" si="21"/>
        <v>0.6551373438</v>
      </c>
      <c r="V163" s="282"/>
      <c r="W163" s="254">
        <f t="shared" si="22"/>
        <v>-509169.313</v>
      </c>
      <c r="X163" s="257">
        <f t="shared" si="23"/>
        <v>1.443312298</v>
      </c>
      <c r="Y163" s="254">
        <f t="shared" si="24"/>
        <v>630540.5792</v>
      </c>
      <c r="Z163" s="254">
        <f t="shared" si="25"/>
        <v>121371.2662</v>
      </c>
      <c r="AA163" s="259">
        <f t="shared" si="26"/>
        <v>878525.0361</v>
      </c>
      <c r="AB163" s="257">
        <f t="shared" si="27"/>
        <v>0.976138929</v>
      </c>
      <c r="AC163" s="275">
        <f t="shared" si="28"/>
        <v>369355.7231</v>
      </c>
      <c r="AD163" s="257">
        <f t="shared" si="29"/>
        <v>0.3693557231</v>
      </c>
      <c r="AE163" s="180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2"/>
    </row>
    <row r="164" ht="19.5" customHeight="1">
      <c r="A164" s="276" t="s">
        <v>258</v>
      </c>
      <c r="B164" s="277">
        <v>64.650002</v>
      </c>
      <c r="C164" s="278">
        <v>68.510002</v>
      </c>
      <c r="D164" s="278">
        <v>63.23</v>
      </c>
      <c r="E164" s="278">
        <v>67.550003</v>
      </c>
      <c r="F164" s="278">
        <v>60.465412</v>
      </c>
      <c r="G164" s="278">
        <v>1.0700543E9</v>
      </c>
      <c r="H164" s="283" t="s">
        <v>258</v>
      </c>
      <c r="I164" s="278">
        <v>3.400625</v>
      </c>
      <c r="J164" s="278">
        <v>3.824688</v>
      </c>
      <c r="K164" s="278">
        <v>3.251875</v>
      </c>
      <c r="L164" s="278">
        <v>3.717188</v>
      </c>
      <c r="M164" s="278">
        <v>3.652614</v>
      </c>
      <c r="N164" s="278">
        <v>2.2573664E9</v>
      </c>
      <c r="O164" s="278"/>
      <c r="P164" s="254">
        <f t="shared" si="31"/>
        <v>300499.0099</v>
      </c>
      <c r="Q164" s="254">
        <f t="shared" si="131"/>
        <v>155758.9351</v>
      </c>
      <c r="R164" s="254">
        <f t="shared" si="132"/>
        <v>447535.61</v>
      </c>
      <c r="S164" s="254">
        <f t="shared" si="34"/>
        <v>-330972.6311</v>
      </c>
      <c r="T164" s="254">
        <f t="shared" si="35"/>
        <v>-181984.8874</v>
      </c>
      <c r="U164" s="272">
        <f t="shared" si="21"/>
        <v>0.677164466</v>
      </c>
      <c r="V164" s="282"/>
      <c r="W164" s="254">
        <f t="shared" si="22"/>
        <v>-512957.5185</v>
      </c>
      <c r="X164" s="257">
        <f t="shared" si="23"/>
        <v>1.458277914</v>
      </c>
      <c r="Y164" s="254">
        <f t="shared" si="24"/>
        <v>639983.4925</v>
      </c>
      <c r="Z164" s="254">
        <f t="shared" si="25"/>
        <v>127025.974</v>
      </c>
      <c r="AA164" s="259">
        <f t="shared" si="26"/>
        <v>903793.5549</v>
      </c>
      <c r="AB164" s="257">
        <f t="shared" si="27"/>
        <v>1.004215061</v>
      </c>
      <c r="AC164" s="275">
        <f t="shared" si="28"/>
        <v>390836.0365</v>
      </c>
      <c r="AD164" s="257">
        <f t="shared" si="29"/>
        <v>0.3908360365</v>
      </c>
      <c r="AE164" s="180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2"/>
    </row>
    <row r="165" ht="19.5" customHeight="1">
      <c r="A165" s="276" t="s">
        <v>259</v>
      </c>
      <c r="B165" s="277">
        <v>67.480003</v>
      </c>
      <c r="C165" s="278">
        <v>68.550003</v>
      </c>
      <c r="D165" s="278">
        <v>64.449997</v>
      </c>
      <c r="E165" s="278">
        <v>66.760002</v>
      </c>
      <c r="F165" s="278">
        <v>59.859676</v>
      </c>
      <c r="G165" s="278">
        <v>1.0561849E9</v>
      </c>
      <c r="H165" s="283" t="s">
        <v>259</v>
      </c>
      <c r="I165" s="278">
        <v>3.70875</v>
      </c>
      <c r="J165" s="278">
        <v>3.8275</v>
      </c>
      <c r="K165" s="278">
        <v>3.377188</v>
      </c>
      <c r="L165" s="278">
        <v>3.621563</v>
      </c>
      <c r="M165" s="278">
        <v>3.55865</v>
      </c>
      <c r="N165" s="278">
        <v>2.2638368E9</v>
      </c>
      <c r="O165" s="278"/>
      <c r="P165" s="254">
        <f t="shared" si="31"/>
        <v>306297.0154</v>
      </c>
      <c r="Q165" s="254">
        <f t="shared" si="131"/>
        <v>161761.2013</v>
      </c>
      <c r="R165" s="254">
        <f t="shared" si="132"/>
        <v>448467.9758</v>
      </c>
      <c r="S165" s="254">
        <f t="shared" si="34"/>
        <v>-334018.3504</v>
      </c>
      <c r="T165" s="254">
        <f t="shared" si="35"/>
        <v>-182743.1578</v>
      </c>
      <c r="U165" s="272">
        <f t="shared" si="21"/>
        <v>0.6871810354</v>
      </c>
      <c r="V165" s="282"/>
      <c r="W165" s="254">
        <f t="shared" si="22"/>
        <v>-516761.5081</v>
      </c>
      <c r="X165" s="257">
        <f t="shared" si="23"/>
        <v>1.460567359</v>
      </c>
      <c r="Y165" s="254">
        <f t="shared" si="24"/>
        <v>644937.1676</v>
      </c>
      <c r="Z165" s="254">
        <f t="shared" si="25"/>
        <v>128175.6595</v>
      </c>
      <c r="AA165" s="259">
        <f t="shared" si="26"/>
        <v>916526.1926</v>
      </c>
      <c r="AB165" s="257">
        <f t="shared" si="27"/>
        <v>1.018362436</v>
      </c>
      <c r="AC165" s="275">
        <f t="shared" si="28"/>
        <v>399764.6844</v>
      </c>
      <c r="AD165" s="257">
        <f t="shared" si="29"/>
        <v>0.3997646844</v>
      </c>
      <c r="AE165" s="180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2"/>
    </row>
    <row r="166" ht="19.5" customHeight="1">
      <c r="A166" s="276" t="s">
        <v>260</v>
      </c>
      <c r="B166" s="277">
        <v>66.690002</v>
      </c>
      <c r="C166" s="278">
        <v>67.629997</v>
      </c>
      <c r="D166" s="278">
        <v>60.759998</v>
      </c>
      <c r="E166" s="278">
        <v>62.060001</v>
      </c>
      <c r="F166" s="278">
        <v>55.645493</v>
      </c>
      <c r="G166" s="278">
        <v>1.3003288E9</v>
      </c>
      <c r="H166" s="283" t="s">
        <v>260</v>
      </c>
      <c r="I166" s="278">
        <v>3.610938</v>
      </c>
      <c r="J166" s="278">
        <v>3.712813</v>
      </c>
      <c r="K166" s="278">
        <v>2.908125</v>
      </c>
      <c r="L166" s="278">
        <v>3.116875</v>
      </c>
      <c r="M166" s="278">
        <v>3.062729</v>
      </c>
      <c r="N166" s="278">
        <v>1.6379808E9</v>
      </c>
      <c r="O166" s="278"/>
      <c r="P166" s="254">
        <f t="shared" si="31"/>
        <v>288760.3865</v>
      </c>
      <c r="Q166" s="254">
        <f t="shared" si="131"/>
        <v>139293.9314</v>
      </c>
      <c r="R166" s="254">
        <f t="shared" si="132"/>
        <v>449402.2841</v>
      </c>
      <c r="S166" s="254">
        <f t="shared" si="34"/>
        <v>-337076.7602</v>
      </c>
      <c r="T166" s="254">
        <f t="shared" si="35"/>
        <v>-183504.5876</v>
      </c>
      <c r="U166" s="272">
        <f t="shared" si="21"/>
        <v>0.646582689</v>
      </c>
      <c r="V166" s="282"/>
      <c r="W166" s="254">
        <f t="shared" si="22"/>
        <v>-520581.3478</v>
      </c>
      <c r="X166" s="257">
        <f t="shared" si="23"/>
        <v>1.417958353</v>
      </c>
      <c r="Y166" s="254">
        <f t="shared" si="24"/>
        <v>633558.4633</v>
      </c>
      <c r="Z166" s="254">
        <f t="shared" si="25"/>
        <v>112977.1156</v>
      </c>
      <c r="AA166" s="259">
        <f t="shared" si="26"/>
        <v>877456.602</v>
      </c>
      <c r="AB166" s="257">
        <f t="shared" si="27"/>
        <v>0.97495178</v>
      </c>
      <c r="AC166" s="275">
        <f t="shared" si="28"/>
        <v>356875.2542</v>
      </c>
      <c r="AD166" s="257">
        <f t="shared" si="29"/>
        <v>0.3568752542</v>
      </c>
      <c r="AE166" s="180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2"/>
    </row>
    <row r="167" ht="19.5" customHeight="1">
      <c r="A167" s="276" t="s">
        <v>261</v>
      </c>
      <c r="B167" s="277">
        <v>60.939999</v>
      </c>
      <c r="C167" s="278">
        <v>64.57</v>
      </c>
      <c r="D167" s="278">
        <v>60.040001</v>
      </c>
      <c r="E167" s="278">
        <v>64.160004</v>
      </c>
      <c r="F167" s="278">
        <v>57.528454</v>
      </c>
      <c r="G167" s="278">
        <v>9.738152E8</v>
      </c>
      <c r="H167" s="283" t="s">
        <v>261</v>
      </c>
      <c r="I167" s="278">
        <v>3.0075</v>
      </c>
      <c r="J167" s="278">
        <v>3.379375</v>
      </c>
      <c r="K167" s="278">
        <v>2.91375</v>
      </c>
      <c r="L167" s="278">
        <v>3.3275</v>
      </c>
      <c r="M167" s="278">
        <v>3.269695</v>
      </c>
      <c r="N167" s="278">
        <v>1.1723376E9</v>
      </c>
      <c r="O167" s="278"/>
      <c r="P167" s="254">
        <f t="shared" si="31"/>
        <v>285338.6186</v>
      </c>
      <c r="Q167" s="254">
        <f t="shared" si="131"/>
        <v>139563.3587</v>
      </c>
      <c r="R167" s="254">
        <f t="shared" si="132"/>
        <v>450338.5389</v>
      </c>
      <c r="S167" s="254">
        <f t="shared" si="34"/>
        <v>-340147.9133</v>
      </c>
      <c r="T167" s="254">
        <f t="shared" si="35"/>
        <v>-184269.19</v>
      </c>
      <c r="U167" s="272">
        <f t="shared" si="21"/>
        <v>0.6449259667</v>
      </c>
      <c r="V167" s="282"/>
      <c r="W167" s="254">
        <f t="shared" si="22"/>
        <v>-524417.1034</v>
      </c>
      <c r="X167" s="257">
        <f t="shared" si="23"/>
        <v>1.402847376</v>
      </c>
      <c r="Y167" s="254">
        <f t="shared" si="24"/>
        <v>632062.0304</v>
      </c>
      <c r="Z167" s="254">
        <f t="shared" si="25"/>
        <v>107644.927</v>
      </c>
      <c r="AA167" s="259">
        <f t="shared" si="26"/>
        <v>875240.5162</v>
      </c>
      <c r="AB167" s="257">
        <f t="shared" si="27"/>
        <v>0.9724894624</v>
      </c>
      <c r="AC167" s="275">
        <f t="shared" si="28"/>
        <v>350823.4128</v>
      </c>
      <c r="AD167" s="257">
        <f t="shared" si="29"/>
        <v>0.3508234128</v>
      </c>
      <c r="AE167" s="180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2"/>
    </row>
    <row r="168" ht="19.5" customHeight="1">
      <c r="A168" s="276" t="s">
        <v>262</v>
      </c>
      <c r="B168" s="277">
        <v>64.25</v>
      </c>
      <c r="C168" s="278">
        <v>65.309998</v>
      </c>
      <c r="D168" s="278">
        <v>61.860001</v>
      </c>
      <c r="E168" s="278">
        <v>64.800003</v>
      </c>
      <c r="F168" s="278">
        <v>58.235828</v>
      </c>
      <c r="G168" s="278">
        <v>8.608051E8</v>
      </c>
      <c r="H168" s="283" t="s">
        <v>262</v>
      </c>
      <c r="I168" s="278">
        <v>3.3375</v>
      </c>
      <c r="J168" s="278">
        <v>3.443125</v>
      </c>
      <c r="K168" s="278">
        <v>3.091875</v>
      </c>
      <c r="L168" s="278">
        <v>3.381875</v>
      </c>
      <c r="M168" s="278">
        <v>3.323126</v>
      </c>
      <c r="N168" s="278">
        <v>1.2018048E9</v>
      </c>
      <c r="O168" s="278"/>
      <c r="P168" s="254">
        <f t="shared" si="31"/>
        <v>293988.1236</v>
      </c>
      <c r="Q168" s="254">
        <f t="shared" si="131"/>
        <v>148095.2242</v>
      </c>
      <c r="R168" s="254">
        <f t="shared" si="132"/>
        <v>451276.7442</v>
      </c>
      <c r="S168" s="254">
        <f t="shared" si="34"/>
        <v>-343231.863</v>
      </c>
      <c r="T168" s="254">
        <f t="shared" si="35"/>
        <v>-185036.9783</v>
      </c>
      <c r="U168" s="272">
        <f t="shared" si="21"/>
        <v>0.660627867</v>
      </c>
      <c r="V168" s="282"/>
      <c r="W168" s="254">
        <f t="shared" si="22"/>
        <v>-528268.8413</v>
      </c>
      <c r="X168" s="257">
        <f t="shared" si="23"/>
        <v>1.410768172</v>
      </c>
      <c r="Y168" s="254">
        <f t="shared" si="24"/>
        <v>639017.3609</v>
      </c>
      <c r="Z168" s="254">
        <f t="shared" si="25"/>
        <v>110748.5196</v>
      </c>
      <c r="AA168" s="259">
        <f t="shared" si="26"/>
        <v>893360.092</v>
      </c>
      <c r="AB168" s="257">
        <f t="shared" si="27"/>
        <v>0.9926223244</v>
      </c>
      <c r="AC168" s="275">
        <f t="shared" si="28"/>
        <v>365091.2507</v>
      </c>
      <c r="AD168" s="257">
        <f t="shared" si="29"/>
        <v>0.3650912507</v>
      </c>
      <c r="AE168" s="180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2"/>
    </row>
    <row r="169" ht="19.5" customHeight="1">
      <c r="A169" s="276" t="s">
        <v>263</v>
      </c>
      <c r="B169" s="277">
        <v>65.260002</v>
      </c>
      <c r="C169" s="278">
        <v>68.879997</v>
      </c>
      <c r="D169" s="278">
        <v>63.91</v>
      </c>
      <c r="E169" s="278">
        <v>68.160004</v>
      </c>
      <c r="F169" s="278">
        <v>61.255489</v>
      </c>
      <c r="G169" s="278">
        <v>6.798662E8</v>
      </c>
      <c r="H169" s="283" t="s">
        <v>263</v>
      </c>
      <c r="I169" s="278">
        <v>3.43375</v>
      </c>
      <c r="J169" s="278">
        <v>3.820625</v>
      </c>
      <c r="K169" s="278">
        <v>3.293125</v>
      </c>
      <c r="L169" s="278">
        <v>3.741875</v>
      </c>
      <c r="M169" s="278">
        <v>3.676871</v>
      </c>
      <c r="N169" s="278">
        <v>9.327584E8</v>
      </c>
      <c r="O169" s="278"/>
      <c r="P169" s="254">
        <f t="shared" si="31"/>
        <v>303730.6931</v>
      </c>
      <c r="Q169" s="254">
        <f t="shared" si="131"/>
        <v>157734.7355</v>
      </c>
      <c r="R169" s="254">
        <f t="shared" si="132"/>
        <v>452216.9041</v>
      </c>
      <c r="S169" s="254">
        <f t="shared" si="34"/>
        <v>-346328.6624</v>
      </c>
      <c r="T169" s="254">
        <f t="shared" si="35"/>
        <v>-185807.9657</v>
      </c>
      <c r="U169" s="272">
        <f t="shared" si="21"/>
        <v>0.677697425</v>
      </c>
      <c r="V169" s="282"/>
      <c r="W169" s="254">
        <f t="shared" si="22"/>
        <v>-532136.6281</v>
      </c>
      <c r="X169" s="257">
        <f t="shared" si="23"/>
        <v>1.420589294</v>
      </c>
      <c r="Y169" s="254">
        <f t="shared" si="24"/>
        <v>646739.713</v>
      </c>
      <c r="Z169" s="254">
        <f t="shared" si="25"/>
        <v>114603.0849</v>
      </c>
      <c r="AA169" s="259">
        <f t="shared" si="26"/>
        <v>913682.3326</v>
      </c>
      <c r="AB169" s="257">
        <f t="shared" si="27"/>
        <v>1.015202592</v>
      </c>
      <c r="AC169" s="275">
        <f t="shared" si="28"/>
        <v>381545.7045</v>
      </c>
      <c r="AD169" s="257">
        <f t="shared" si="29"/>
        <v>0.3815457045</v>
      </c>
      <c r="AE169" s="180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2"/>
    </row>
    <row r="170" ht="19.5" customHeight="1">
      <c r="A170" s="276" t="s">
        <v>264</v>
      </c>
      <c r="B170" s="277">
        <v>68.029999</v>
      </c>
      <c r="C170" s="278">
        <v>70.580002</v>
      </c>
      <c r="D170" s="278">
        <v>67.419998</v>
      </c>
      <c r="E170" s="278">
        <v>68.57</v>
      </c>
      <c r="F170" s="278">
        <v>61.623928</v>
      </c>
      <c r="G170" s="278">
        <v>6.395219E8</v>
      </c>
      <c r="H170" s="283" t="s">
        <v>264</v>
      </c>
      <c r="I170" s="278">
        <v>3.729375</v>
      </c>
      <c r="J170" s="278">
        <v>4.0225</v>
      </c>
      <c r="K170" s="278">
        <v>3.65875</v>
      </c>
      <c r="L170" s="278">
        <v>3.801875</v>
      </c>
      <c r="M170" s="278">
        <v>3.735829</v>
      </c>
      <c r="N170" s="278">
        <v>6.999328E8</v>
      </c>
      <c r="O170" s="278"/>
      <c r="P170" s="254">
        <f t="shared" si="31"/>
        <v>320411.8717</v>
      </c>
      <c r="Q170" s="254">
        <f t="shared" si="131"/>
        <v>175247.5122</v>
      </c>
      <c r="R170" s="254">
        <f t="shared" si="132"/>
        <v>453159.0226</v>
      </c>
      <c r="S170" s="254">
        <f t="shared" si="34"/>
        <v>-349438.3652</v>
      </c>
      <c r="T170" s="254">
        <f t="shared" si="35"/>
        <v>-186582.1656</v>
      </c>
      <c r="U170" s="272">
        <f t="shared" si="21"/>
        <v>0.7070972606</v>
      </c>
      <c r="V170" s="282"/>
      <c r="W170" s="254">
        <f t="shared" si="22"/>
        <v>-536020.5308</v>
      </c>
      <c r="X170" s="257">
        <f t="shared" si="23"/>
        <v>1.443174002</v>
      </c>
      <c r="Y170" s="254">
        <f t="shared" si="24"/>
        <v>659320.9719</v>
      </c>
      <c r="Z170" s="254">
        <f t="shared" si="25"/>
        <v>123300.4411</v>
      </c>
      <c r="AA170" s="259">
        <f t="shared" si="26"/>
        <v>948818.4065</v>
      </c>
      <c r="AB170" s="257">
        <f t="shared" si="27"/>
        <v>1.054242674</v>
      </c>
      <c r="AC170" s="275">
        <f t="shared" si="28"/>
        <v>412797.8757</v>
      </c>
      <c r="AD170" s="257">
        <f t="shared" si="29"/>
        <v>0.4127978757</v>
      </c>
      <c r="AE170" s="180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2"/>
    </row>
    <row r="171" ht="19.5" customHeight="1">
      <c r="A171" s="276" t="s">
        <v>265</v>
      </c>
      <c r="B171" s="277">
        <v>68.900002</v>
      </c>
      <c r="C171" s="278">
        <v>69.800003</v>
      </c>
      <c r="D171" s="278">
        <v>64.650002</v>
      </c>
      <c r="E171" s="278">
        <v>64.949997</v>
      </c>
      <c r="F171" s="278">
        <v>58.537086</v>
      </c>
      <c r="G171" s="278">
        <v>8.631242E8</v>
      </c>
      <c r="H171" s="283" t="s">
        <v>265</v>
      </c>
      <c r="I171" s="278">
        <v>3.8375</v>
      </c>
      <c r="J171" s="278">
        <v>3.93375</v>
      </c>
      <c r="K171" s="278">
        <v>3.369375</v>
      </c>
      <c r="L171" s="278">
        <v>3.398125</v>
      </c>
      <c r="M171" s="278">
        <v>3.339093</v>
      </c>
      <c r="N171" s="278">
        <v>1.0152896E9</v>
      </c>
      <c r="O171" s="278"/>
      <c r="P171" s="254">
        <f t="shared" si="31"/>
        <v>307247.5343</v>
      </c>
      <c r="Q171" s="254">
        <f t="shared" si="131"/>
        <v>161386.9727</v>
      </c>
      <c r="R171" s="254">
        <f t="shared" si="132"/>
        <v>454103.1039</v>
      </c>
      <c r="S171" s="254">
        <f t="shared" si="34"/>
        <v>-352561.025</v>
      </c>
      <c r="T171" s="254">
        <f t="shared" si="35"/>
        <v>-187359.5913</v>
      </c>
      <c r="U171" s="272">
        <f t="shared" si="21"/>
        <v>0.6827742494</v>
      </c>
      <c r="V171" s="282"/>
      <c r="W171" s="254">
        <f t="shared" si="22"/>
        <v>-539920.6163</v>
      </c>
      <c r="X171" s="257">
        <f t="shared" si="23"/>
        <v>1.410115886</v>
      </c>
      <c r="Y171" s="254">
        <f t="shared" si="24"/>
        <v>651012.2537</v>
      </c>
      <c r="Z171" s="254">
        <f t="shared" si="25"/>
        <v>111091.6374</v>
      </c>
      <c r="AA171" s="259">
        <f t="shared" si="26"/>
        <v>922737.6108</v>
      </c>
      <c r="AB171" s="257">
        <f t="shared" si="27"/>
        <v>1.025264012</v>
      </c>
      <c r="AC171" s="275">
        <f t="shared" si="28"/>
        <v>382816.9945</v>
      </c>
      <c r="AD171" s="257">
        <f t="shared" si="29"/>
        <v>0.3828169945</v>
      </c>
      <c r="AE171" s="180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2"/>
    </row>
    <row r="172" ht="19.5" customHeight="1">
      <c r="A172" s="276" t="s">
        <v>266</v>
      </c>
      <c r="B172" s="277">
        <v>65.360001</v>
      </c>
      <c r="C172" s="278">
        <v>66.209999</v>
      </c>
      <c r="D172" s="278">
        <v>61.310001</v>
      </c>
      <c r="E172" s="278">
        <v>65.800003</v>
      </c>
      <c r="F172" s="278">
        <v>59.303185</v>
      </c>
      <c r="G172" s="278">
        <v>9.017839E8</v>
      </c>
      <c r="H172" s="283" t="s">
        <v>266</v>
      </c>
      <c r="I172" s="278">
        <v>3.439375</v>
      </c>
      <c r="J172" s="278">
        <v>3.53125</v>
      </c>
      <c r="K172" s="278">
        <v>3.02125</v>
      </c>
      <c r="L172" s="278">
        <v>3.48</v>
      </c>
      <c r="M172" s="278">
        <v>3.419546</v>
      </c>
      <c r="N172" s="278">
        <v>1.1633408E9</v>
      </c>
      <c r="O172" s="278"/>
      <c r="P172" s="254">
        <f t="shared" si="31"/>
        <v>291374.2622</v>
      </c>
      <c r="Q172" s="254">
        <f t="shared" si="131"/>
        <v>144712.4144</v>
      </c>
      <c r="R172" s="254">
        <f t="shared" si="132"/>
        <v>455049.152</v>
      </c>
      <c r="S172" s="254">
        <f t="shared" si="34"/>
        <v>-355696.696</v>
      </c>
      <c r="T172" s="254">
        <f t="shared" si="35"/>
        <v>-188140.2563</v>
      </c>
      <c r="U172" s="272">
        <f t="shared" si="21"/>
        <v>0.6517514753</v>
      </c>
      <c r="V172" s="282"/>
      <c r="W172" s="254">
        <f t="shared" si="22"/>
        <v>-543836.9522</v>
      </c>
      <c r="X172" s="257">
        <f t="shared" si="23"/>
        <v>1.372513234</v>
      </c>
      <c r="Y172" s="254">
        <f t="shared" si="24"/>
        <v>640809.1695</v>
      </c>
      <c r="Z172" s="254">
        <f t="shared" si="25"/>
        <v>96972.21727</v>
      </c>
      <c r="AA172" s="259">
        <f t="shared" si="26"/>
        <v>891135.8286</v>
      </c>
      <c r="AB172" s="257">
        <f t="shared" si="27"/>
        <v>0.9901509207</v>
      </c>
      <c r="AC172" s="275">
        <f t="shared" si="28"/>
        <v>347298.8764</v>
      </c>
      <c r="AD172" s="257">
        <f t="shared" si="29"/>
        <v>0.3472988764</v>
      </c>
      <c r="AE172" s="180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2"/>
    </row>
    <row r="173" ht="19.5" customHeight="1">
      <c r="A173" s="279" t="s">
        <v>267</v>
      </c>
      <c r="B173" s="280">
        <v>66.309998</v>
      </c>
      <c r="C173" s="281">
        <v>66.760002</v>
      </c>
      <c r="D173" s="281">
        <v>63.580002</v>
      </c>
      <c r="E173" s="281">
        <v>65.129997</v>
      </c>
      <c r="F173" s="281">
        <v>58.699341</v>
      </c>
      <c r="G173" s="281">
        <v>8.15856E8</v>
      </c>
      <c r="H173" s="284" t="s">
        <v>267</v>
      </c>
      <c r="I173" s="281">
        <v>3.5325</v>
      </c>
      <c r="J173" s="281">
        <v>3.575</v>
      </c>
      <c r="K173" s="281">
        <v>3.271875</v>
      </c>
      <c r="L173" s="281">
        <v>3.425625</v>
      </c>
      <c r="M173" s="281">
        <v>3.366116</v>
      </c>
      <c r="N173" s="281">
        <v>9.62888E8</v>
      </c>
      <c r="O173" s="281"/>
      <c r="P173" s="254">
        <f t="shared" si="31"/>
        <v>302162.3857</v>
      </c>
      <c r="Q173" s="254">
        <f t="shared" si="131"/>
        <v>156716.8989</v>
      </c>
      <c r="R173" s="254">
        <f t="shared" si="132"/>
        <v>455997.1711</v>
      </c>
      <c r="S173" s="254">
        <f t="shared" si="34"/>
        <v>-358845.4322</v>
      </c>
      <c r="T173" s="254">
        <f t="shared" si="35"/>
        <v>-188924.174</v>
      </c>
      <c r="U173" s="272">
        <f t="shared" si="21"/>
        <v>0.6728735664</v>
      </c>
      <c r="V173" s="257">
        <f>(E173-B162)/B162</f>
        <v>0.1444385345</v>
      </c>
      <c r="W173" s="254">
        <f t="shared" si="22"/>
        <v>-547769.6062</v>
      </c>
      <c r="X173" s="257">
        <f t="shared" si="23"/>
        <v>1.384084747</v>
      </c>
      <c r="Y173" s="254">
        <f t="shared" si="24"/>
        <v>649270.9543</v>
      </c>
      <c r="Z173" s="254">
        <f t="shared" si="25"/>
        <v>101501.3481</v>
      </c>
      <c r="AA173" s="259">
        <f t="shared" si="26"/>
        <v>914876.4558</v>
      </c>
      <c r="AB173" s="257">
        <f t="shared" si="27"/>
        <v>1.016529395</v>
      </c>
      <c r="AC173" s="275">
        <f t="shared" si="28"/>
        <v>367106.8496</v>
      </c>
      <c r="AD173" s="257">
        <f t="shared" si="29"/>
        <v>0.3671068496</v>
      </c>
      <c r="AE173" s="180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2"/>
    </row>
    <row r="174" ht="19.5" customHeight="1">
      <c r="A174" s="276" t="s">
        <v>268</v>
      </c>
      <c r="B174" s="277">
        <v>66.730003</v>
      </c>
      <c r="C174" s="278">
        <v>67.790001</v>
      </c>
      <c r="D174" s="278">
        <v>66.169998</v>
      </c>
      <c r="E174" s="278">
        <v>66.870003</v>
      </c>
      <c r="F174" s="278">
        <v>60.603191</v>
      </c>
      <c r="G174" s="278">
        <v>7.418367E8</v>
      </c>
      <c r="H174" s="283" t="s">
        <v>268</v>
      </c>
      <c r="I174" s="278">
        <v>3.596875</v>
      </c>
      <c r="J174" s="278">
        <v>3.71</v>
      </c>
      <c r="K174" s="278">
        <v>3.53875</v>
      </c>
      <c r="L174" s="278">
        <v>3.6075</v>
      </c>
      <c r="M174" s="278">
        <v>3.550136</v>
      </c>
      <c r="N174" s="278">
        <v>8.87544E8</v>
      </c>
      <c r="O174" s="278"/>
      <c r="P174" s="254">
        <f t="shared" si="31"/>
        <v>314471.2776</v>
      </c>
      <c r="Q174" s="254">
        <f>(Q162+(Q173-Q162)*(1-$Q$3))*K174/K173</f>
        <v>159222.8973</v>
      </c>
      <c r="R174" s="254">
        <f>R173*(1+($S$5/2/12))+(Q173-Q162)*($Q$3)</f>
        <v>466448.9692</v>
      </c>
      <c r="S174" s="254">
        <f t="shared" si="34"/>
        <v>-362007.2882</v>
      </c>
      <c r="T174" s="254">
        <f t="shared" si="35"/>
        <v>-189711.358</v>
      </c>
      <c r="U174" s="272">
        <f t="shared" si="21"/>
        <v>0.6732135168</v>
      </c>
      <c r="V174" s="282"/>
      <c r="W174" s="254">
        <f t="shared" si="22"/>
        <v>-551718.6462</v>
      </c>
      <c r="X174" s="257">
        <f t="shared" si="23"/>
        <v>1.415432036</v>
      </c>
      <c r="Y174" s="254">
        <f t="shared" si="24"/>
        <v>667920.9047</v>
      </c>
      <c r="Z174" s="254">
        <f t="shared" si="25"/>
        <v>116202.2585</v>
      </c>
      <c r="AA174" s="259">
        <f t="shared" si="26"/>
        <v>940143.1441</v>
      </c>
      <c r="AB174" s="257">
        <f t="shared" si="27"/>
        <v>1.044603493</v>
      </c>
      <c r="AC174" s="275">
        <f t="shared" si="28"/>
        <v>388424.4979</v>
      </c>
      <c r="AD174" s="257">
        <f t="shared" si="29"/>
        <v>0.3884244979</v>
      </c>
      <c r="AE174" s="180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2"/>
    </row>
    <row r="175" ht="19.5" customHeight="1">
      <c r="A175" s="276" t="s">
        <v>269</v>
      </c>
      <c r="B175" s="277">
        <v>67.339996</v>
      </c>
      <c r="C175" s="278">
        <v>68.260002</v>
      </c>
      <c r="D175" s="278">
        <v>65.959999</v>
      </c>
      <c r="E175" s="278">
        <v>67.099998</v>
      </c>
      <c r="F175" s="278">
        <v>60.811634</v>
      </c>
      <c r="G175" s="278">
        <v>6.565621E8</v>
      </c>
      <c r="H175" s="283" t="s">
        <v>269</v>
      </c>
      <c r="I175" s="278">
        <v>3.66</v>
      </c>
      <c r="J175" s="278">
        <v>3.754375</v>
      </c>
      <c r="K175" s="278">
        <v>3.504375</v>
      </c>
      <c r="L175" s="278">
        <v>3.625</v>
      </c>
      <c r="M175" s="278">
        <v>3.567357</v>
      </c>
      <c r="N175" s="278">
        <v>7.831952E8</v>
      </c>
      <c r="O175" s="278"/>
      <c r="P175" s="254">
        <f t="shared" si="31"/>
        <v>313473.2626</v>
      </c>
      <c r="Q175" s="254">
        <f t="shared" ref="Q175:Q185" si="133">Q174*K175/K174</f>
        <v>157676.2249</v>
      </c>
      <c r="R175" s="254">
        <f t="shared" ref="R175:R185" si="134">R174*(1+$S$5/2/12)</f>
        <v>467420.7379</v>
      </c>
      <c r="S175" s="254">
        <f t="shared" si="34"/>
        <v>-365182.3185</v>
      </c>
      <c r="T175" s="254">
        <f t="shared" si="35"/>
        <v>-190501.822</v>
      </c>
      <c r="U175" s="272">
        <f t="shared" si="21"/>
        <v>0.6699825921</v>
      </c>
      <c r="V175" s="282"/>
      <c r="W175" s="254">
        <f t="shared" si="22"/>
        <v>-555684.1406</v>
      </c>
      <c r="X175" s="257">
        <f t="shared" si="23"/>
        <v>1.405283944</v>
      </c>
      <c r="Y175" s="254">
        <f t="shared" si="24"/>
        <v>668155.1921</v>
      </c>
      <c r="Z175" s="254">
        <f t="shared" si="25"/>
        <v>112471.0516</v>
      </c>
      <c r="AA175" s="259">
        <f t="shared" si="26"/>
        <v>938570.2253</v>
      </c>
      <c r="AB175" s="257">
        <f t="shared" si="27"/>
        <v>1.042855806</v>
      </c>
      <c r="AC175" s="275">
        <f t="shared" si="28"/>
        <v>382886.0848</v>
      </c>
      <c r="AD175" s="257">
        <f t="shared" si="29"/>
        <v>0.3828860848</v>
      </c>
      <c r="AE175" s="180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2"/>
    </row>
    <row r="176" ht="19.5" customHeight="1">
      <c r="A176" s="276" t="s">
        <v>270</v>
      </c>
      <c r="B176" s="277">
        <v>66.870003</v>
      </c>
      <c r="C176" s="278">
        <v>69.059998</v>
      </c>
      <c r="D176" s="278">
        <v>66.540001</v>
      </c>
      <c r="E176" s="278">
        <v>68.970001</v>
      </c>
      <c r="F176" s="278">
        <v>62.506378</v>
      </c>
      <c r="G176" s="278">
        <v>5.579793E8</v>
      </c>
      <c r="H176" s="283" t="s">
        <v>270</v>
      </c>
      <c r="I176" s="278">
        <v>3.600625</v>
      </c>
      <c r="J176" s="278">
        <v>3.843125</v>
      </c>
      <c r="K176" s="278">
        <v>3.565</v>
      </c>
      <c r="L176" s="278">
        <v>3.836875</v>
      </c>
      <c r="M176" s="278">
        <v>3.775863</v>
      </c>
      <c r="N176" s="278">
        <v>6.32136E8</v>
      </c>
      <c r="O176" s="278"/>
      <c r="P176" s="254">
        <f t="shared" si="31"/>
        <v>316229.7077</v>
      </c>
      <c r="Q176" s="254">
        <f t="shared" si="133"/>
        <v>160403.9927</v>
      </c>
      <c r="R176" s="254">
        <f t="shared" si="134"/>
        <v>468394.5311</v>
      </c>
      <c r="S176" s="254">
        <f t="shared" si="34"/>
        <v>-368370.5782</v>
      </c>
      <c r="T176" s="254">
        <f t="shared" si="35"/>
        <v>-191295.5796</v>
      </c>
      <c r="U176" s="272">
        <f t="shared" si="21"/>
        <v>0.6740938227</v>
      </c>
      <c r="V176" s="282"/>
      <c r="W176" s="254">
        <f t="shared" si="22"/>
        <v>-559666.1578</v>
      </c>
      <c r="X176" s="257">
        <f t="shared" si="23"/>
        <v>1.40195048</v>
      </c>
      <c r="Y176" s="254">
        <f t="shared" si="24"/>
        <v>671019.5452</v>
      </c>
      <c r="Z176" s="254">
        <f t="shared" si="25"/>
        <v>111353.3874</v>
      </c>
      <c r="AA176" s="259">
        <f t="shared" si="26"/>
        <v>945028.2314</v>
      </c>
      <c r="AB176" s="257">
        <f t="shared" si="27"/>
        <v>1.050031368</v>
      </c>
      <c r="AC176" s="275">
        <f t="shared" si="28"/>
        <v>385362.0736</v>
      </c>
      <c r="AD176" s="257">
        <f t="shared" si="29"/>
        <v>0.3853620736</v>
      </c>
      <c r="AE176" s="180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2"/>
    </row>
    <row r="177" ht="19.5" customHeight="1">
      <c r="A177" s="276" t="s">
        <v>271</v>
      </c>
      <c r="B177" s="277">
        <v>69.019997</v>
      </c>
      <c r="C177" s="278">
        <v>70.730003</v>
      </c>
      <c r="D177" s="278">
        <v>66.879997</v>
      </c>
      <c r="E177" s="278">
        <v>70.720001</v>
      </c>
      <c r="F177" s="278">
        <v>64.2407</v>
      </c>
      <c r="G177" s="278">
        <v>8.355377E8</v>
      </c>
      <c r="H177" s="283" t="s">
        <v>271</v>
      </c>
      <c r="I177" s="278">
        <v>3.84</v>
      </c>
      <c r="J177" s="278">
        <v>4.019375</v>
      </c>
      <c r="K177" s="278">
        <v>3.59625</v>
      </c>
      <c r="L177" s="278">
        <v>4.015625</v>
      </c>
      <c r="M177" s="278">
        <v>3.960384</v>
      </c>
      <c r="N177" s="278">
        <v>8.536224E8</v>
      </c>
      <c r="O177" s="278"/>
      <c r="P177" s="254">
        <f t="shared" si="31"/>
        <v>317845.5303</v>
      </c>
      <c r="Q177" s="254">
        <f t="shared" si="133"/>
        <v>161810.0585</v>
      </c>
      <c r="R177" s="254">
        <f t="shared" si="134"/>
        <v>469370.353</v>
      </c>
      <c r="S177" s="254">
        <f t="shared" si="34"/>
        <v>-371572.1223</v>
      </c>
      <c r="T177" s="254">
        <f t="shared" si="35"/>
        <v>-192092.6445</v>
      </c>
      <c r="U177" s="272">
        <f t="shared" si="21"/>
        <v>0.6759200345</v>
      </c>
      <c r="V177" s="282"/>
      <c r="W177" s="254">
        <f t="shared" si="22"/>
        <v>-563664.7668</v>
      </c>
      <c r="X177" s="257">
        <f t="shared" si="23"/>
        <v>1.396602963</v>
      </c>
      <c r="Y177" s="254">
        <f t="shared" si="24"/>
        <v>673087.4101</v>
      </c>
      <c r="Z177" s="254">
        <f t="shared" si="25"/>
        <v>109422.6433</v>
      </c>
      <c r="AA177" s="259">
        <f t="shared" si="26"/>
        <v>949025.9418</v>
      </c>
      <c r="AB177" s="257">
        <f t="shared" si="27"/>
        <v>1.054473269</v>
      </c>
      <c r="AC177" s="275">
        <f t="shared" si="28"/>
        <v>385361.175</v>
      </c>
      <c r="AD177" s="257">
        <f t="shared" si="29"/>
        <v>0.385361175</v>
      </c>
      <c r="AE177" s="180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2"/>
    </row>
    <row r="178" ht="19.5" customHeight="1">
      <c r="A178" s="276" t="s">
        <v>272</v>
      </c>
      <c r="B178" s="277">
        <v>70.739998</v>
      </c>
      <c r="C178" s="278">
        <v>74.949997</v>
      </c>
      <c r="D178" s="278">
        <v>70.25</v>
      </c>
      <c r="E178" s="278">
        <v>73.25</v>
      </c>
      <c r="F178" s="278">
        <v>66.538933</v>
      </c>
      <c r="G178" s="278">
        <v>6.804142E8</v>
      </c>
      <c r="H178" s="283" t="s">
        <v>272</v>
      </c>
      <c r="I178" s="278">
        <v>4.019375</v>
      </c>
      <c r="J178" s="278">
        <v>4.5075</v>
      </c>
      <c r="K178" s="278">
        <v>3.965</v>
      </c>
      <c r="L178" s="278">
        <v>4.30125</v>
      </c>
      <c r="M178" s="278">
        <v>4.242079</v>
      </c>
      <c r="N178" s="278">
        <v>7.738592E8</v>
      </c>
      <c r="O178" s="278"/>
      <c r="P178" s="254">
        <f t="shared" si="31"/>
        <v>333861.3861</v>
      </c>
      <c r="Q178" s="254">
        <f t="shared" si="133"/>
        <v>178401.6356</v>
      </c>
      <c r="R178" s="254">
        <f t="shared" si="134"/>
        <v>470348.2079</v>
      </c>
      <c r="S178" s="254">
        <f t="shared" si="34"/>
        <v>-374787.0061</v>
      </c>
      <c r="T178" s="254">
        <f t="shared" si="35"/>
        <v>-192893.0306</v>
      </c>
      <c r="U178" s="272">
        <f t="shared" si="21"/>
        <v>0.7028869979</v>
      </c>
      <c r="V178" s="282"/>
      <c r="W178" s="254">
        <f t="shared" si="22"/>
        <v>-567680.0367</v>
      </c>
      <c r="X178" s="257">
        <f t="shared" si="23"/>
        <v>1.416659988</v>
      </c>
      <c r="Y178" s="254">
        <f t="shared" si="24"/>
        <v>685237.2499</v>
      </c>
      <c r="Z178" s="254">
        <f t="shared" si="25"/>
        <v>117557.2132</v>
      </c>
      <c r="AA178" s="259">
        <f t="shared" si="26"/>
        <v>982611.2296</v>
      </c>
      <c r="AB178" s="257">
        <f t="shared" si="27"/>
        <v>1.091790255</v>
      </c>
      <c r="AC178" s="275">
        <f t="shared" si="28"/>
        <v>414931.193</v>
      </c>
      <c r="AD178" s="257">
        <f t="shared" si="29"/>
        <v>0.414931193</v>
      </c>
      <c r="AE178" s="180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2"/>
    </row>
    <row r="179" ht="19.5" customHeight="1">
      <c r="A179" s="276" t="s">
        <v>273</v>
      </c>
      <c r="B179" s="277">
        <v>73.260002</v>
      </c>
      <c r="C179" s="278">
        <v>73.82</v>
      </c>
      <c r="D179" s="278">
        <v>69.150002</v>
      </c>
      <c r="E179" s="278">
        <v>71.269997</v>
      </c>
      <c r="F179" s="278">
        <v>64.740334</v>
      </c>
      <c r="G179" s="278">
        <v>7.485616E8</v>
      </c>
      <c r="H179" s="283" t="s">
        <v>273</v>
      </c>
      <c r="I179" s="278">
        <v>4.30875</v>
      </c>
      <c r="J179" s="278">
        <v>4.37</v>
      </c>
      <c r="K179" s="278">
        <v>3.84875</v>
      </c>
      <c r="L179" s="278">
        <v>4.07875</v>
      </c>
      <c r="M179" s="278">
        <v>4.022641</v>
      </c>
      <c r="N179" s="278">
        <v>8.854848E8</v>
      </c>
      <c r="O179" s="278"/>
      <c r="P179" s="254">
        <f t="shared" si="31"/>
        <v>328633.6729</v>
      </c>
      <c r="Q179" s="254">
        <f t="shared" si="133"/>
        <v>173171.0706</v>
      </c>
      <c r="R179" s="254">
        <f t="shared" si="134"/>
        <v>471328.1</v>
      </c>
      <c r="S179" s="254">
        <f t="shared" si="34"/>
        <v>-378015.2853</v>
      </c>
      <c r="T179" s="254">
        <f t="shared" si="35"/>
        <v>-193696.7515</v>
      </c>
      <c r="U179" s="272">
        <f t="shared" si="21"/>
        <v>0.6936111741</v>
      </c>
      <c r="V179" s="282"/>
      <c r="W179" s="254">
        <f t="shared" si="22"/>
        <v>-571712.0368</v>
      </c>
      <c r="X179" s="257">
        <f t="shared" si="23"/>
        <v>1.39923899</v>
      </c>
      <c r="Y179" s="254">
        <f t="shared" si="24"/>
        <v>682518.547</v>
      </c>
      <c r="Z179" s="254">
        <f t="shared" si="25"/>
        <v>110806.5102</v>
      </c>
      <c r="AA179" s="259">
        <f t="shared" si="26"/>
        <v>973132.8435</v>
      </c>
      <c r="AB179" s="257">
        <f t="shared" si="27"/>
        <v>1.081258715</v>
      </c>
      <c r="AC179" s="275">
        <f t="shared" si="28"/>
        <v>401420.8067</v>
      </c>
      <c r="AD179" s="257">
        <f t="shared" si="29"/>
        <v>0.4014208067</v>
      </c>
      <c r="AE179" s="180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2"/>
    </row>
    <row r="180" ht="19.5" customHeight="1">
      <c r="A180" s="276" t="s">
        <v>274</v>
      </c>
      <c r="B180" s="277">
        <v>71.75</v>
      </c>
      <c r="C180" s="278">
        <v>76.209999</v>
      </c>
      <c r="D180" s="278">
        <v>71.349998</v>
      </c>
      <c r="E180" s="278">
        <v>75.769997</v>
      </c>
      <c r="F180" s="278">
        <v>69.045784</v>
      </c>
      <c r="G180" s="278">
        <v>5.816957E8</v>
      </c>
      <c r="H180" s="283" t="s">
        <v>274</v>
      </c>
      <c r="I180" s="278">
        <v>4.141875</v>
      </c>
      <c r="J180" s="278">
        <v>4.66375</v>
      </c>
      <c r="K180" s="278">
        <v>4.09625</v>
      </c>
      <c r="L180" s="278">
        <v>4.61125</v>
      </c>
      <c r="M180" s="278">
        <v>4.547815</v>
      </c>
      <c r="N180" s="278">
        <v>5.136864E8</v>
      </c>
      <c r="O180" s="278"/>
      <c r="P180" s="254">
        <f t="shared" si="31"/>
        <v>339089.0994</v>
      </c>
      <c r="Q180" s="254">
        <f t="shared" si="133"/>
        <v>184307.1122</v>
      </c>
      <c r="R180" s="254">
        <f t="shared" si="134"/>
        <v>472310.0335</v>
      </c>
      <c r="S180" s="254">
        <f t="shared" si="34"/>
        <v>-381257.0157</v>
      </c>
      <c r="T180" s="254">
        <f t="shared" si="35"/>
        <v>-194503.8213</v>
      </c>
      <c r="U180" s="272">
        <f t="shared" si="21"/>
        <v>0.7107551321</v>
      </c>
      <c r="V180" s="282"/>
      <c r="W180" s="254">
        <f t="shared" si="22"/>
        <v>-575760.837</v>
      </c>
      <c r="X180" s="257">
        <f t="shared" si="23"/>
        <v>1.409264196</v>
      </c>
      <c r="Y180" s="254">
        <f t="shared" si="24"/>
        <v>690780.0018</v>
      </c>
      <c r="Z180" s="254">
        <f t="shared" si="25"/>
        <v>115019.1648</v>
      </c>
      <c r="AA180" s="259">
        <f t="shared" si="26"/>
        <v>995706.2451</v>
      </c>
      <c r="AB180" s="257">
        <f t="shared" si="27"/>
        <v>1.106340272</v>
      </c>
      <c r="AC180" s="275">
        <f t="shared" si="28"/>
        <v>419945.4082</v>
      </c>
      <c r="AD180" s="257">
        <f t="shared" si="29"/>
        <v>0.4199454082</v>
      </c>
      <c r="AE180" s="180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2"/>
    </row>
    <row r="181" ht="19.5" customHeight="1">
      <c r="A181" s="276" t="s">
        <v>275</v>
      </c>
      <c r="B181" s="277">
        <v>76.290001</v>
      </c>
      <c r="C181" s="278">
        <v>77.279999</v>
      </c>
      <c r="D181" s="278">
        <v>74.959999</v>
      </c>
      <c r="E181" s="278">
        <v>75.470001</v>
      </c>
      <c r="F181" s="278">
        <v>68.772423</v>
      </c>
      <c r="G181" s="278">
        <v>5.292455E8</v>
      </c>
      <c r="H181" s="283" t="s">
        <v>275</v>
      </c>
      <c r="I181" s="278">
        <v>4.674375</v>
      </c>
      <c r="J181" s="278">
        <v>4.793125</v>
      </c>
      <c r="K181" s="278">
        <v>4.505</v>
      </c>
      <c r="L181" s="278">
        <v>4.563125</v>
      </c>
      <c r="M181" s="278">
        <v>4.500352</v>
      </c>
      <c r="N181" s="278">
        <v>6.56376E8</v>
      </c>
      <c r="O181" s="278"/>
      <c r="P181" s="254">
        <f t="shared" si="31"/>
        <v>356245.5398</v>
      </c>
      <c r="Q181" s="254">
        <f t="shared" si="133"/>
        <v>202698.4536</v>
      </c>
      <c r="R181" s="254">
        <f t="shared" si="134"/>
        <v>473294.0128</v>
      </c>
      <c r="S181" s="254">
        <f t="shared" si="34"/>
        <v>-384512.2532</v>
      </c>
      <c r="T181" s="254">
        <f t="shared" si="35"/>
        <v>-195314.2539</v>
      </c>
      <c r="U181" s="272">
        <f t="shared" si="21"/>
        <v>0.7378554581</v>
      </c>
      <c r="V181" s="282"/>
      <c r="W181" s="254">
        <f t="shared" si="22"/>
        <v>-579826.5071</v>
      </c>
      <c r="X181" s="257">
        <f t="shared" si="23"/>
        <v>1.430668558</v>
      </c>
      <c r="Y181" s="254">
        <f t="shared" si="24"/>
        <v>703734.1301</v>
      </c>
      <c r="Z181" s="254">
        <f t="shared" si="25"/>
        <v>123907.623</v>
      </c>
      <c r="AA181" s="259">
        <f t="shared" si="26"/>
        <v>1032238.006</v>
      </c>
      <c r="AB181" s="257">
        <f t="shared" si="27"/>
        <v>1.146931118</v>
      </c>
      <c r="AC181" s="275">
        <f t="shared" si="28"/>
        <v>452411.499</v>
      </c>
      <c r="AD181" s="257">
        <f t="shared" si="29"/>
        <v>0.452411499</v>
      </c>
      <c r="AE181" s="180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2"/>
    </row>
    <row r="182" ht="19.5" customHeight="1">
      <c r="A182" s="276" t="s">
        <v>276</v>
      </c>
      <c r="B182" s="277">
        <v>76.089996</v>
      </c>
      <c r="C182" s="278">
        <v>79.690002</v>
      </c>
      <c r="D182" s="278">
        <v>75.540001</v>
      </c>
      <c r="E182" s="278">
        <v>78.879997</v>
      </c>
      <c r="F182" s="278">
        <v>71.879791</v>
      </c>
      <c r="G182" s="278">
        <v>5.039888E8</v>
      </c>
      <c r="H182" s="283" t="s">
        <v>276</v>
      </c>
      <c r="I182" s="278">
        <v>4.640625</v>
      </c>
      <c r="J182" s="278">
        <v>5.09375</v>
      </c>
      <c r="K182" s="278">
        <v>4.575</v>
      </c>
      <c r="L182" s="278">
        <v>4.999375</v>
      </c>
      <c r="M182" s="278">
        <v>4.9306</v>
      </c>
      <c r="N182" s="278">
        <v>5.019808E8</v>
      </c>
      <c r="O182" s="278"/>
      <c r="P182" s="254">
        <f t="shared" si="31"/>
        <v>359001.985</v>
      </c>
      <c r="Q182" s="254">
        <f t="shared" si="133"/>
        <v>205848.0411</v>
      </c>
      <c r="R182" s="254">
        <f t="shared" si="134"/>
        <v>474280.042</v>
      </c>
      <c r="S182" s="254">
        <f t="shared" si="34"/>
        <v>-387781.0543</v>
      </c>
      <c r="T182" s="254">
        <f t="shared" si="35"/>
        <v>-196128.0633</v>
      </c>
      <c r="U182" s="272">
        <f t="shared" si="21"/>
        <v>0.741676226</v>
      </c>
      <c r="V182" s="282"/>
      <c r="W182" s="254">
        <f t="shared" si="22"/>
        <v>-583909.1176</v>
      </c>
      <c r="X182" s="257">
        <f t="shared" si="23"/>
        <v>1.427074868</v>
      </c>
      <c r="Y182" s="254">
        <f t="shared" si="24"/>
        <v>706610.2298</v>
      </c>
      <c r="Z182" s="254">
        <f t="shared" si="25"/>
        <v>122701.1122</v>
      </c>
      <c r="AA182" s="259">
        <f t="shared" si="26"/>
        <v>1039130.068</v>
      </c>
      <c r="AB182" s="257">
        <f t="shared" si="27"/>
        <v>1.154588964</v>
      </c>
      <c r="AC182" s="275">
        <f t="shared" si="28"/>
        <v>455220.9504</v>
      </c>
      <c r="AD182" s="257">
        <f t="shared" si="29"/>
        <v>0.4552209504</v>
      </c>
      <c r="AE182" s="180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2"/>
    </row>
    <row r="183" ht="19.5" customHeight="1">
      <c r="A183" s="276" t="s">
        <v>277</v>
      </c>
      <c r="B183" s="277">
        <v>78.889999</v>
      </c>
      <c r="C183" s="278">
        <v>83.489998</v>
      </c>
      <c r="D183" s="278">
        <v>76.349998</v>
      </c>
      <c r="E183" s="278">
        <v>82.790001</v>
      </c>
      <c r="F183" s="278">
        <v>75.669327</v>
      </c>
      <c r="G183" s="278">
        <v>8.173537E8</v>
      </c>
      <c r="H183" s="283" t="s">
        <v>277</v>
      </c>
      <c r="I183" s="278">
        <v>5.01</v>
      </c>
      <c r="J183" s="278">
        <v>5.595</v>
      </c>
      <c r="K183" s="278">
        <v>4.68875</v>
      </c>
      <c r="L183" s="278">
        <v>5.5025</v>
      </c>
      <c r="M183" s="278">
        <v>5.426805</v>
      </c>
      <c r="N183" s="278">
        <v>9.615136E8</v>
      </c>
      <c r="O183" s="278"/>
      <c r="P183" s="254">
        <f t="shared" si="31"/>
        <v>362851.4756</v>
      </c>
      <c r="Q183" s="254">
        <f t="shared" si="133"/>
        <v>210966.1208</v>
      </c>
      <c r="R183" s="254">
        <f t="shared" si="134"/>
        <v>475268.1254</v>
      </c>
      <c r="S183" s="254">
        <f t="shared" si="34"/>
        <v>-391063.4753</v>
      </c>
      <c r="T183" s="254">
        <f t="shared" si="35"/>
        <v>-196945.2636</v>
      </c>
      <c r="U183" s="272">
        <f t="shared" si="21"/>
        <v>0.7480644345</v>
      </c>
      <c r="V183" s="282"/>
      <c r="W183" s="254">
        <f t="shared" si="22"/>
        <v>-588008.7389</v>
      </c>
      <c r="X183" s="257">
        <f t="shared" si="23"/>
        <v>1.425352287</v>
      </c>
      <c r="Y183" s="254">
        <f t="shared" si="24"/>
        <v>710253.4333</v>
      </c>
      <c r="Z183" s="254">
        <f t="shared" si="25"/>
        <v>122244.6944</v>
      </c>
      <c r="AA183" s="259">
        <f t="shared" si="26"/>
        <v>1049085.722</v>
      </c>
      <c r="AB183" s="257">
        <f t="shared" si="27"/>
        <v>1.165650802</v>
      </c>
      <c r="AC183" s="275">
        <f t="shared" si="28"/>
        <v>461076.9829</v>
      </c>
      <c r="AD183" s="257">
        <f t="shared" si="29"/>
        <v>0.4610769829</v>
      </c>
      <c r="AE183" s="180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2"/>
    </row>
    <row r="184" ht="19.5" customHeight="1">
      <c r="A184" s="276" t="s">
        <v>278</v>
      </c>
      <c r="B184" s="277">
        <v>83.07</v>
      </c>
      <c r="C184" s="278">
        <v>85.839996</v>
      </c>
      <c r="D184" s="278">
        <v>81.370003</v>
      </c>
      <c r="E184" s="278">
        <v>85.730003</v>
      </c>
      <c r="F184" s="278">
        <v>78.356483</v>
      </c>
      <c r="G184" s="278">
        <v>5.423394E8</v>
      </c>
      <c r="H184" s="283" t="s">
        <v>278</v>
      </c>
      <c r="I184" s="278">
        <v>5.535</v>
      </c>
      <c r="J184" s="278">
        <v>5.905625</v>
      </c>
      <c r="K184" s="278">
        <v>5.31375</v>
      </c>
      <c r="L184" s="278">
        <v>5.8825</v>
      </c>
      <c r="M184" s="278">
        <v>5.801578</v>
      </c>
      <c r="N184" s="278">
        <v>9.258976E8</v>
      </c>
      <c r="O184" s="278"/>
      <c r="P184" s="254">
        <f t="shared" si="31"/>
        <v>386708.9251</v>
      </c>
      <c r="Q184" s="254">
        <f t="shared" si="133"/>
        <v>239087.4379</v>
      </c>
      <c r="R184" s="254">
        <f t="shared" si="134"/>
        <v>476258.2673</v>
      </c>
      <c r="S184" s="254">
        <f t="shared" si="34"/>
        <v>-394359.5731</v>
      </c>
      <c r="T184" s="254">
        <f t="shared" si="35"/>
        <v>-197765.8688</v>
      </c>
      <c r="U184" s="272">
        <f t="shared" si="21"/>
        <v>0.7847921302</v>
      </c>
      <c r="V184" s="282"/>
      <c r="W184" s="254">
        <f t="shared" si="22"/>
        <v>-592125.442</v>
      </c>
      <c r="X184" s="257">
        <f t="shared" si="23"/>
        <v>1.457406035</v>
      </c>
      <c r="Y184" s="254">
        <f t="shared" si="24"/>
        <v>727904.1842</v>
      </c>
      <c r="Z184" s="254">
        <f t="shared" si="25"/>
        <v>135778.7423</v>
      </c>
      <c r="AA184" s="259">
        <f t="shared" si="26"/>
        <v>1102054.63</v>
      </c>
      <c r="AB184" s="257">
        <f t="shared" si="27"/>
        <v>1.224505145</v>
      </c>
      <c r="AC184" s="275">
        <f t="shared" si="28"/>
        <v>509929.1884</v>
      </c>
      <c r="AD184" s="257">
        <f t="shared" si="29"/>
        <v>0.5099291884</v>
      </c>
      <c r="AE184" s="180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2"/>
    </row>
    <row r="185" ht="19.5" customHeight="1">
      <c r="A185" s="279" t="s">
        <v>279</v>
      </c>
      <c r="B185" s="280">
        <v>85.830002</v>
      </c>
      <c r="C185" s="281">
        <v>87.959999</v>
      </c>
      <c r="D185" s="281">
        <v>84.050003</v>
      </c>
      <c r="E185" s="281">
        <v>87.959999</v>
      </c>
      <c r="F185" s="281">
        <v>80.394691</v>
      </c>
      <c r="G185" s="281">
        <v>6.516492E8</v>
      </c>
      <c r="H185" s="284" t="s">
        <v>279</v>
      </c>
      <c r="I185" s="281">
        <v>5.90375</v>
      </c>
      <c r="J185" s="281">
        <v>6.225</v>
      </c>
      <c r="K185" s="281">
        <v>5.65125</v>
      </c>
      <c r="L185" s="281">
        <v>6.225</v>
      </c>
      <c r="M185" s="281">
        <v>6.139365</v>
      </c>
      <c r="N185" s="281">
        <v>8.507456E8</v>
      </c>
      <c r="O185" s="281"/>
      <c r="P185" s="254">
        <f t="shared" si="31"/>
        <v>399445.5588</v>
      </c>
      <c r="Q185" s="254">
        <f t="shared" si="133"/>
        <v>254272.9491</v>
      </c>
      <c r="R185" s="254">
        <f t="shared" si="134"/>
        <v>477250.472</v>
      </c>
      <c r="S185" s="254">
        <f t="shared" si="34"/>
        <v>-397669.4047</v>
      </c>
      <c r="T185" s="254">
        <f t="shared" si="35"/>
        <v>-198589.8933</v>
      </c>
      <c r="U185" s="272">
        <f t="shared" si="21"/>
        <v>0.8028438208</v>
      </c>
      <c r="V185" s="257">
        <f>(E185-B174)/B174</f>
        <v>0.3181476854</v>
      </c>
      <c r="W185" s="254">
        <f t="shared" si="22"/>
        <v>-596259.298</v>
      </c>
      <c r="X185" s="257">
        <f t="shared" si="23"/>
        <v>1.470326809</v>
      </c>
      <c r="Y185" s="254">
        <f t="shared" si="24"/>
        <v>737772.3443</v>
      </c>
      <c r="Z185" s="254">
        <f t="shared" si="25"/>
        <v>141513.0463</v>
      </c>
      <c r="AA185" s="259">
        <f t="shared" si="26"/>
        <v>1130968.98</v>
      </c>
      <c r="AB185" s="257">
        <f t="shared" si="27"/>
        <v>1.2566322</v>
      </c>
      <c r="AC185" s="275">
        <f t="shared" si="28"/>
        <v>534709.682</v>
      </c>
      <c r="AD185" s="257">
        <f t="shared" si="29"/>
        <v>0.534709682</v>
      </c>
      <c r="AE185" s="180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2"/>
    </row>
    <row r="186" ht="19.5" customHeight="1">
      <c r="A186" s="276" t="s">
        <v>280</v>
      </c>
      <c r="B186" s="277">
        <v>87.550003</v>
      </c>
      <c r="C186" s="278">
        <v>89.0</v>
      </c>
      <c r="D186" s="278">
        <v>84.760002</v>
      </c>
      <c r="E186" s="278">
        <v>86.269997</v>
      </c>
      <c r="F186" s="278">
        <v>79.100487</v>
      </c>
      <c r="G186" s="278">
        <v>8.317327E8</v>
      </c>
      <c r="H186" s="283" t="s">
        <v>280</v>
      </c>
      <c r="I186" s="278">
        <v>6.17</v>
      </c>
      <c r="J186" s="278">
        <v>6.363125</v>
      </c>
      <c r="K186" s="278">
        <v>5.766875</v>
      </c>
      <c r="L186" s="278">
        <v>5.97125</v>
      </c>
      <c r="M186" s="278">
        <v>5.889106</v>
      </c>
      <c r="N186" s="278">
        <v>1.1935552E9</v>
      </c>
      <c r="O186" s="278"/>
      <c r="P186" s="254">
        <f t="shared" si="31"/>
        <v>402819.8115</v>
      </c>
      <c r="Q186" s="254">
        <f>(Q174+(Q185-Q174)*(1-$Q$3))*K186/K185</f>
        <v>230376.9579</v>
      </c>
      <c r="R186" s="254">
        <f>R185*(1+($S$5/2/12))+(Q185-Q174)*($Q$3)</f>
        <v>506759.7594</v>
      </c>
      <c r="S186" s="254">
        <f t="shared" si="34"/>
        <v>-400993.0272</v>
      </c>
      <c r="T186" s="254">
        <f t="shared" si="35"/>
        <v>-199417.3512</v>
      </c>
      <c r="U186" s="272">
        <f t="shared" si="21"/>
        <v>0.7575497008</v>
      </c>
      <c r="V186" s="282"/>
      <c r="W186" s="254">
        <f t="shared" si="22"/>
        <v>-600410.3784</v>
      </c>
      <c r="X186" s="257">
        <f t="shared" si="23"/>
        <v>1.514929794</v>
      </c>
      <c r="Y186" s="254">
        <f t="shared" si="24"/>
        <v>768463.237</v>
      </c>
      <c r="Z186" s="254">
        <f t="shared" si="25"/>
        <v>168052.8587</v>
      </c>
      <c r="AA186" s="259">
        <f t="shared" si="26"/>
        <v>1139956.529</v>
      </c>
      <c r="AB186" s="257">
        <f t="shared" si="27"/>
        <v>1.266618365</v>
      </c>
      <c r="AC186" s="275">
        <f t="shared" si="28"/>
        <v>539546.1504</v>
      </c>
      <c r="AD186" s="257">
        <f t="shared" si="29"/>
        <v>0.5395461504</v>
      </c>
      <c r="AE186" s="180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2"/>
    </row>
    <row r="187" ht="19.5" customHeight="1">
      <c r="A187" s="276" t="s">
        <v>281</v>
      </c>
      <c r="B187" s="277">
        <v>86.110001</v>
      </c>
      <c r="C187" s="278">
        <v>90.959999</v>
      </c>
      <c r="D187" s="278">
        <v>83.739998</v>
      </c>
      <c r="E187" s="278">
        <v>90.339996</v>
      </c>
      <c r="F187" s="278">
        <v>82.832245</v>
      </c>
      <c r="G187" s="278">
        <v>7.135587E8</v>
      </c>
      <c r="H187" s="283" t="s">
        <v>281</v>
      </c>
      <c r="I187" s="278">
        <v>5.953125</v>
      </c>
      <c r="J187" s="278">
        <v>6.67625</v>
      </c>
      <c r="K187" s="278">
        <v>5.620625</v>
      </c>
      <c r="L187" s="278">
        <v>6.58375</v>
      </c>
      <c r="M187" s="278">
        <v>6.493181</v>
      </c>
      <c r="N187" s="278">
        <v>9.816912E8</v>
      </c>
      <c r="O187" s="278"/>
      <c r="P187" s="254">
        <f t="shared" si="31"/>
        <v>397972.2677</v>
      </c>
      <c r="Q187" s="254">
        <f t="shared" ref="Q187:Q197" si="135">Q186*K187/K186</f>
        <v>224534.5163</v>
      </c>
      <c r="R187" s="254">
        <f t="shared" ref="R187:R197" si="136">R186*(1+$S$5/2/12)</f>
        <v>507815.5089</v>
      </c>
      <c r="S187" s="254">
        <f t="shared" si="34"/>
        <v>-404330.4982</v>
      </c>
      <c r="T187" s="254">
        <f t="shared" si="35"/>
        <v>-200248.2568</v>
      </c>
      <c r="U187" s="272">
        <f t="shared" si="21"/>
        <v>0.7493803366</v>
      </c>
      <c r="V187" s="282"/>
      <c r="W187" s="254">
        <f t="shared" si="22"/>
        <v>-604578.755</v>
      </c>
      <c r="X187" s="257">
        <f t="shared" si="23"/>
        <v>1.498213044</v>
      </c>
      <c r="Y187" s="254">
        <f t="shared" si="24"/>
        <v>766083.4759</v>
      </c>
      <c r="Z187" s="254">
        <f t="shared" si="25"/>
        <v>161504.721</v>
      </c>
      <c r="AA187" s="259">
        <f t="shared" si="26"/>
        <v>1130322.293</v>
      </c>
      <c r="AB187" s="257">
        <f t="shared" si="27"/>
        <v>1.255913659</v>
      </c>
      <c r="AC187" s="275">
        <f t="shared" si="28"/>
        <v>525743.538</v>
      </c>
      <c r="AD187" s="257">
        <f t="shared" si="29"/>
        <v>0.525743538</v>
      </c>
      <c r="AE187" s="180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2"/>
    </row>
    <row r="188" ht="19.5" customHeight="1">
      <c r="A188" s="276" t="s">
        <v>282</v>
      </c>
      <c r="B188" s="277">
        <v>89.489998</v>
      </c>
      <c r="C188" s="278">
        <v>91.360001</v>
      </c>
      <c r="D188" s="278">
        <v>86.400002</v>
      </c>
      <c r="E188" s="278">
        <v>87.669998</v>
      </c>
      <c r="F188" s="278">
        <v>80.717819</v>
      </c>
      <c r="G188" s="278">
        <v>8.093454E8</v>
      </c>
      <c r="H188" s="283" t="s">
        <v>282</v>
      </c>
      <c r="I188" s="278">
        <v>6.45875</v>
      </c>
      <c r="J188" s="278">
        <v>6.731875</v>
      </c>
      <c r="K188" s="278">
        <v>6.040625</v>
      </c>
      <c r="L188" s="278">
        <v>6.215625</v>
      </c>
      <c r="M188" s="278">
        <v>6.130119</v>
      </c>
      <c r="N188" s="278">
        <v>1.3196624E9</v>
      </c>
      <c r="O188" s="278"/>
      <c r="P188" s="254">
        <f t="shared" si="31"/>
        <v>410613.8709</v>
      </c>
      <c r="Q188" s="254">
        <f t="shared" si="135"/>
        <v>241312.81</v>
      </c>
      <c r="R188" s="254">
        <f t="shared" si="136"/>
        <v>508873.4579</v>
      </c>
      <c r="S188" s="254">
        <f t="shared" si="34"/>
        <v>-407681.8752</v>
      </c>
      <c r="T188" s="254">
        <f t="shared" si="35"/>
        <v>-201082.6245</v>
      </c>
      <c r="U188" s="272">
        <f t="shared" si="21"/>
        <v>0.7695032599</v>
      </c>
      <c r="V188" s="282"/>
      <c r="W188" s="254">
        <f t="shared" si="22"/>
        <v>-608764.4998</v>
      </c>
      <c r="X188" s="257">
        <f t="shared" si="23"/>
        <v>1.510415488</v>
      </c>
      <c r="Y188" s="254">
        <f t="shared" si="24"/>
        <v>775948.2292</v>
      </c>
      <c r="Z188" s="254">
        <f t="shared" si="25"/>
        <v>167183.7294</v>
      </c>
      <c r="AA188" s="259">
        <f t="shared" si="26"/>
        <v>1160800.139</v>
      </c>
      <c r="AB188" s="257">
        <f t="shared" si="27"/>
        <v>1.289777932</v>
      </c>
      <c r="AC188" s="275">
        <f t="shared" si="28"/>
        <v>552035.639</v>
      </c>
      <c r="AD188" s="257">
        <f t="shared" si="29"/>
        <v>0.552035639</v>
      </c>
      <c r="AE188" s="180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2"/>
    </row>
    <row r="189" ht="19.5" customHeight="1">
      <c r="A189" s="276" t="s">
        <v>283</v>
      </c>
      <c r="B189" s="277">
        <v>88.099998</v>
      </c>
      <c r="C189" s="278">
        <v>89.68</v>
      </c>
      <c r="D189" s="278">
        <v>83.279999</v>
      </c>
      <c r="E189" s="278">
        <v>87.389999</v>
      </c>
      <c r="F189" s="278">
        <v>80.64402</v>
      </c>
      <c r="G189" s="278">
        <v>1.1413982E9</v>
      </c>
      <c r="H189" s="283" t="s">
        <v>283</v>
      </c>
      <c r="I189" s="278">
        <v>6.275</v>
      </c>
      <c r="J189" s="278">
        <v>6.50125</v>
      </c>
      <c r="K189" s="278">
        <v>5.5875</v>
      </c>
      <c r="L189" s="278">
        <v>6.148125</v>
      </c>
      <c r="M189" s="278">
        <v>6.063548</v>
      </c>
      <c r="N189" s="278">
        <v>1.2642224E9</v>
      </c>
      <c r="O189" s="278"/>
      <c r="P189" s="254">
        <f t="shared" si="31"/>
        <v>395786.1339</v>
      </c>
      <c r="Q189" s="254">
        <f t="shared" si="135"/>
        <v>223211.2283</v>
      </c>
      <c r="R189" s="254">
        <f t="shared" si="136"/>
        <v>509933.6109</v>
      </c>
      <c r="S189" s="254">
        <f t="shared" si="34"/>
        <v>-411047.2164</v>
      </c>
      <c r="T189" s="254">
        <f t="shared" si="35"/>
        <v>-201920.4688</v>
      </c>
      <c r="U189" s="272">
        <f t="shared" si="21"/>
        <v>0.7460231055</v>
      </c>
      <c r="V189" s="282"/>
      <c r="W189" s="254">
        <f t="shared" si="22"/>
        <v>-612967.6852</v>
      </c>
      <c r="X189" s="257">
        <f t="shared" si="23"/>
        <v>1.477597868</v>
      </c>
      <c r="Y189" s="254">
        <f t="shared" si="24"/>
        <v>766586.5602</v>
      </c>
      <c r="Z189" s="254">
        <f t="shared" si="25"/>
        <v>153618.875</v>
      </c>
      <c r="AA189" s="259">
        <f t="shared" si="26"/>
        <v>1128930.973</v>
      </c>
      <c r="AB189" s="257">
        <f t="shared" si="27"/>
        <v>1.254367748</v>
      </c>
      <c r="AC189" s="275">
        <f t="shared" si="28"/>
        <v>515963.2878</v>
      </c>
      <c r="AD189" s="257">
        <f t="shared" si="29"/>
        <v>0.5159632878</v>
      </c>
      <c r="AE189" s="180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2"/>
    </row>
    <row r="190" ht="19.5" customHeight="1">
      <c r="A190" s="276" t="s">
        <v>284</v>
      </c>
      <c r="B190" s="277">
        <v>87.529999</v>
      </c>
      <c r="C190" s="278">
        <v>91.449997</v>
      </c>
      <c r="D190" s="278">
        <v>85.529999</v>
      </c>
      <c r="E190" s="278">
        <v>91.309998</v>
      </c>
      <c r="F190" s="278">
        <v>84.261452</v>
      </c>
      <c r="G190" s="278">
        <v>7.891937E8</v>
      </c>
      <c r="H190" s="283" t="s">
        <v>284</v>
      </c>
      <c r="I190" s="278">
        <v>6.163125</v>
      </c>
      <c r="J190" s="278">
        <v>6.72125</v>
      </c>
      <c r="K190" s="278">
        <v>5.8875</v>
      </c>
      <c r="L190" s="278">
        <v>6.700625</v>
      </c>
      <c r="M190" s="278">
        <v>6.608448</v>
      </c>
      <c r="N190" s="278">
        <v>6.280752E8</v>
      </c>
      <c r="O190" s="278"/>
      <c r="P190" s="254">
        <f t="shared" si="31"/>
        <v>406479.2032</v>
      </c>
      <c r="Q190" s="254">
        <f t="shared" si="135"/>
        <v>235195.7238</v>
      </c>
      <c r="R190" s="254">
        <f t="shared" si="136"/>
        <v>510995.9726</v>
      </c>
      <c r="S190" s="254">
        <f t="shared" si="34"/>
        <v>-414426.5798</v>
      </c>
      <c r="T190" s="254">
        <f t="shared" si="35"/>
        <v>-202761.8041</v>
      </c>
      <c r="U190" s="272">
        <f t="shared" si="21"/>
        <v>0.7607294077</v>
      </c>
      <c r="V190" s="282"/>
      <c r="W190" s="254">
        <f t="shared" si="22"/>
        <v>-617188.3839</v>
      </c>
      <c r="X190" s="257">
        <f t="shared" si="23"/>
        <v>1.486539928</v>
      </c>
      <c r="Y190" s="254">
        <f t="shared" si="24"/>
        <v>775091.5759</v>
      </c>
      <c r="Z190" s="254">
        <f t="shared" si="25"/>
        <v>157903.192</v>
      </c>
      <c r="AA190" s="259">
        <f t="shared" si="26"/>
        <v>1152670.9</v>
      </c>
      <c r="AB190" s="257">
        <f t="shared" si="27"/>
        <v>1.280745444</v>
      </c>
      <c r="AC190" s="275">
        <f t="shared" si="28"/>
        <v>535482.5156</v>
      </c>
      <c r="AD190" s="257">
        <f t="shared" si="29"/>
        <v>0.5354825156</v>
      </c>
      <c r="AE190" s="180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2"/>
    </row>
    <row r="191" ht="19.5" customHeight="1">
      <c r="A191" s="276" t="s">
        <v>285</v>
      </c>
      <c r="B191" s="277">
        <v>91.419998</v>
      </c>
      <c r="C191" s="278">
        <v>94.139999</v>
      </c>
      <c r="D191" s="278">
        <v>90.639999</v>
      </c>
      <c r="E191" s="278">
        <v>93.910004</v>
      </c>
      <c r="F191" s="278">
        <v>86.660728</v>
      </c>
      <c r="G191" s="278">
        <v>5.670129E8</v>
      </c>
      <c r="H191" s="283" t="s">
        <v>285</v>
      </c>
      <c r="I191" s="278">
        <v>6.715625</v>
      </c>
      <c r="J191" s="278">
        <v>7.139375</v>
      </c>
      <c r="K191" s="278">
        <v>6.601875</v>
      </c>
      <c r="L191" s="278">
        <v>7.10625</v>
      </c>
      <c r="M191" s="278">
        <v>7.008492</v>
      </c>
      <c r="N191" s="278">
        <v>3.869664E8</v>
      </c>
      <c r="O191" s="278"/>
      <c r="P191" s="254">
        <f t="shared" si="31"/>
        <v>430764.3517</v>
      </c>
      <c r="Q191" s="254">
        <f t="shared" si="135"/>
        <v>263733.8036</v>
      </c>
      <c r="R191" s="254">
        <f t="shared" si="136"/>
        <v>512060.5475</v>
      </c>
      <c r="S191" s="254">
        <f t="shared" si="34"/>
        <v>-417820.0239</v>
      </c>
      <c r="T191" s="254">
        <f t="shared" si="35"/>
        <v>-203606.6449</v>
      </c>
      <c r="U191" s="272">
        <f t="shared" si="21"/>
        <v>0.7941859411</v>
      </c>
      <c r="V191" s="282"/>
      <c r="W191" s="254">
        <f t="shared" si="22"/>
        <v>-621426.6688</v>
      </c>
      <c r="X191" s="257">
        <f t="shared" si="23"/>
        <v>1.517194138</v>
      </c>
      <c r="Y191" s="254">
        <f t="shared" si="24"/>
        <v>793113.1718</v>
      </c>
      <c r="Z191" s="254">
        <f t="shared" si="25"/>
        <v>171686.503</v>
      </c>
      <c r="AA191" s="259">
        <f t="shared" si="26"/>
        <v>1206558.703</v>
      </c>
      <c r="AB191" s="257">
        <f t="shared" si="27"/>
        <v>1.340620781</v>
      </c>
      <c r="AC191" s="275">
        <f t="shared" si="28"/>
        <v>585132.034</v>
      </c>
      <c r="AD191" s="257">
        <f t="shared" si="29"/>
        <v>0.585132034</v>
      </c>
      <c r="AE191" s="180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2"/>
    </row>
    <row r="192" ht="19.5" customHeight="1">
      <c r="A192" s="276" t="s">
        <v>286</v>
      </c>
      <c r="B192" s="277">
        <v>94.239998</v>
      </c>
      <c r="C192" s="278">
        <v>97.510002</v>
      </c>
      <c r="D192" s="278">
        <v>93.629997</v>
      </c>
      <c r="E192" s="278">
        <v>95.019997</v>
      </c>
      <c r="F192" s="278">
        <v>87.920654</v>
      </c>
      <c r="G192" s="278">
        <v>6.615304E8</v>
      </c>
      <c r="H192" s="283" t="s">
        <v>286</v>
      </c>
      <c r="I192" s="278">
        <v>7.150625</v>
      </c>
      <c r="J192" s="278">
        <v>7.64625</v>
      </c>
      <c r="K192" s="278">
        <v>7.05625</v>
      </c>
      <c r="L192" s="278">
        <v>7.255</v>
      </c>
      <c r="M192" s="278">
        <v>7.166822</v>
      </c>
      <c r="N192" s="278">
        <v>4.590912E8</v>
      </c>
      <c r="O192" s="278"/>
      <c r="P192" s="254">
        <f t="shared" si="31"/>
        <v>444974.2432</v>
      </c>
      <c r="Q192" s="254">
        <f t="shared" si="135"/>
        <v>281885.3207</v>
      </c>
      <c r="R192" s="254">
        <f t="shared" si="136"/>
        <v>513127.3403</v>
      </c>
      <c r="S192" s="254">
        <f t="shared" si="34"/>
        <v>-421227.6073</v>
      </c>
      <c r="T192" s="254">
        <f t="shared" si="35"/>
        <v>-204455.006</v>
      </c>
      <c r="U192" s="272">
        <f t="shared" si="21"/>
        <v>0.8135125308</v>
      </c>
      <c r="V192" s="282"/>
      <c r="W192" s="254">
        <f t="shared" si="22"/>
        <v>-625682.6133</v>
      </c>
      <c r="X192" s="257">
        <f t="shared" si="23"/>
        <v>1.531290087</v>
      </c>
      <c r="Y192" s="254">
        <f t="shared" si="24"/>
        <v>804084.2169</v>
      </c>
      <c r="Z192" s="254">
        <f t="shared" si="25"/>
        <v>178401.6037</v>
      </c>
      <c r="AA192" s="259">
        <f t="shared" si="26"/>
        <v>1239986.904</v>
      </c>
      <c r="AB192" s="257">
        <f t="shared" si="27"/>
        <v>1.377763227</v>
      </c>
      <c r="AC192" s="275">
        <f t="shared" si="28"/>
        <v>614304.291</v>
      </c>
      <c r="AD192" s="257">
        <f t="shared" si="29"/>
        <v>0.614304291</v>
      </c>
      <c r="AE192" s="180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2"/>
    </row>
    <row r="193" ht="19.5" customHeight="1">
      <c r="A193" s="276" t="s">
        <v>287</v>
      </c>
      <c r="B193" s="277">
        <v>94.82</v>
      </c>
      <c r="C193" s="278">
        <v>99.910004</v>
      </c>
      <c r="D193" s="278">
        <v>93.889999</v>
      </c>
      <c r="E193" s="278">
        <v>99.779999</v>
      </c>
      <c r="F193" s="278">
        <v>92.324989</v>
      </c>
      <c r="G193" s="278">
        <v>6.459047E8</v>
      </c>
      <c r="H193" s="283" t="s">
        <v>287</v>
      </c>
      <c r="I193" s="278">
        <v>7.2275</v>
      </c>
      <c r="J193" s="278">
        <v>7.991875</v>
      </c>
      <c r="K193" s="278">
        <v>7.080625</v>
      </c>
      <c r="L193" s="278">
        <v>7.99125</v>
      </c>
      <c r="M193" s="278">
        <v>7.894124</v>
      </c>
      <c r="N193" s="278">
        <v>3.72584E8</v>
      </c>
      <c r="O193" s="278"/>
      <c r="P193" s="254">
        <f t="shared" si="31"/>
        <v>446209.8962</v>
      </c>
      <c r="Q193" s="254">
        <f t="shared" si="135"/>
        <v>282859.061</v>
      </c>
      <c r="R193" s="254">
        <f t="shared" si="136"/>
        <v>514196.3556</v>
      </c>
      <c r="S193" s="254">
        <f t="shared" si="34"/>
        <v>-424649.389</v>
      </c>
      <c r="T193" s="254">
        <f t="shared" si="35"/>
        <v>-205306.9018</v>
      </c>
      <c r="U193" s="272">
        <f t="shared" si="21"/>
        <v>0.8139276531</v>
      </c>
      <c r="V193" s="282"/>
      <c r="W193" s="254">
        <f t="shared" si="22"/>
        <v>-629956.2908</v>
      </c>
      <c r="X193" s="257">
        <f t="shared" si="23"/>
        <v>1.524560141</v>
      </c>
      <c r="Y193" s="254">
        <f t="shared" si="24"/>
        <v>805975.4288</v>
      </c>
      <c r="Z193" s="254">
        <f t="shared" si="25"/>
        <v>176019.1379</v>
      </c>
      <c r="AA193" s="259">
        <f t="shared" si="26"/>
        <v>1243265.313</v>
      </c>
      <c r="AB193" s="257">
        <f t="shared" si="27"/>
        <v>1.381405903</v>
      </c>
      <c r="AC193" s="275">
        <f t="shared" si="28"/>
        <v>613309.022</v>
      </c>
      <c r="AD193" s="257">
        <f t="shared" si="29"/>
        <v>0.613309022</v>
      </c>
      <c r="AE193" s="180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2"/>
    </row>
    <row r="194" ht="19.5" customHeight="1">
      <c r="A194" s="276" t="s">
        <v>288</v>
      </c>
      <c r="B194" s="277">
        <v>100.019997</v>
      </c>
      <c r="C194" s="278">
        <v>100.559998</v>
      </c>
      <c r="D194" s="278">
        <v>97.699997</v>
      </c>
      <c r="E194" s="278">
        <v>98.790001</v>
      </c>
      <c r="F194" s="278">
        <v>91.408981</v>
      </c>
      <c r="G194" s="278">
        <v>7.559587E8</v>
      </c>
      <c r="H194" s="283" t="s">
        <v>288</v>
      </c>
      <c r="I194" s="278">
        <v>8.030625</v>
      </c>
      <c r="J194" s="278">
        <v>8.130625</v>
      </c>
      <c r="K194" s="278">
        <v>7.683125</v>
      </c>
      <c r="L194" s="278">
        <v>7.8575</v>
      </c>
      <c r="M194" s="278">
        <v>7.762</v>
      </c>
      <c r="N194" s="278">
        <v>5.165328E8</v>
      </c>
      <c r="O194" s="278"/>
      <c r="P194" s="254">
        <f t="shared" si="31"/>
        <v>464316.8174</v>
      </c>
      <c r="Q194" s="254">
        <f t="shared" si="135"/>
        <v>306927.9227</v>
      </c>
      <c r="R194" s="254">
        <f t="shared" si="136"/>
        <v>515267.598</v>
      </c>
      <c r="S194" s="254">
        <f t="shared" si="34"/>
        <v>-428085.4281</v>
      </c>
      <c r="T194" s="254">
        <f t="shared" si="35"/>
        <v>-206162.3473</v>
      </c>
      <c r="U194" s="272">
        <f t="shared" si="21"/>
        <v>0.8380585486</v>
      </c>
      <c r="V194" s="282"/>
      <c r="W194" s="254">
        <f t="shared" si="22"/>
        <v>-634247.7754</v>
      </c>
      <c r="X194" s="257">
        <f t="shared" si="23"/>
        <v>1.544482225</v>
      </c>
      <c r="Y194" s="254">
        <f t="shared" si="24"/>
        <v>819678.6663</v>
      </c>
      <c r="Z194" s="254">
        <f t="shared" si="25"/>
        <v>185430.8909</v>
      </c>
      <c r="AA194" s="259">
        <f t="shared" si="26"/>
        <v>1286512.338</v>
      </c>
      <c r="AB194" s="257">
        <f t="shared" si="27"/>
        <v>1.429458154</v>
      </c>
      <c r="AC194" s="275">
        <f t="shared" si="28"/>
        <v>652264.5628</v>
      </c>
      <c r="AD194" s="257">
        <f t="shared" si="29"/>
        <v>0.6522645628</v>
      </c>
      <c r="AE194" s="180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2"/>
    </row>
    <row r="195" ht="19.5" customHeight="1">
      <c r="A195" s="276" t="s">
        <v>289</v>
      </c>
      <c r="B195" s="277">
        <v>98.510002</v>
      </c>
      <c r="C195" s="278">
        <v>101.75</v>
      </c>
      <c r="D195" s="278">
        <v>90.239998</v>
      </c>
      <c r="E195" s="278">
        <v>101.400002</v>
      </c>
      <c r="F195" s="278">
        <v>94.047188</v>
      </c>
      <c r="G195" s="278">
        <v>1.2850375E9</v>
      </c>
      <c r="H195" s="283" t="s">
        <v>289</v>
      </c>
      <c r="I195" s="278">
        <v>7.8125</v>
      </c>
      <c r="J195" s="278">
        <v>8.284375</v>
      </c>
      <c r="K195" s="278">
        <v>6.528125</v>
      </c>
      <c r="L195" s="278">
        <v>8.22875</v>
      </c>
      <c r="M195" s="278">
        <v>8.128737</v>
      </c>
      <c r="N195" s="278">
        <v>1.031152E9</v>
      </c>
      <c r="O195" s="278"/>
      <c r="P195" s="254">
        <f t="shared" si="31"/>
        <v>428863.3568</v>
      </c>
      <c r="Q195" s="254">
        <f t="shared" si="135"/>
        <v>260787.6152</v>
      </c>
      <c r="R195" s="254">
        <f t="shared" si="136"/>
        <v>516341.0722</v>
      </c>
      <c r="S195" s="254">
        <f t="shared" si="34"/>
        <v>-431535.7841</v>
      </c>
      <c r="T195" s="254">
        <f t="shared" si="35"/>
        <v>-207021.357</v>
      </c>
      <c r="U195" s="272">
        <f t="shared" si="21"/>
        <v>0.7880968964</v>
      </c>
      <c r="V195" s="282"/>
      <c r="W195" s="254">
        <f t="shared" si="22"/>
        <v>-638557.1411</v>
      </c>
      <c r="X195" s="257">
        <f t="shared" si="23"/>
        <v>1.480219025</v>
      </c>
      <c r="Y195" s="254">
        <f t="shared" si="24"/>
        <v>795891.7791</v>
      </c>
      <c r="Z195" s="254">
        <f t="shared" si="25"/>
        <v>157334.638</v>
      </c>
      <c r="AA195" s="259">
        <f t="shared" si="26"/>
        <v>1205992.044</v>
      </c>
      <c r="AB195" s="257">
        <f t="shared" si="27"/>
        <v>1.33999116</v>
      </c>
      <c r="AC195" s="275">
        <f t="shared" si="28"/>
        <v>567434.9031</v>
      </c>
      <c r="AD195" s="257">
        <f t="shared" si="29"/>
        <v>0.5674349031</v>
      </c>
      <c r="AE195" s="180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2"/>
    </row>
    <row r="196" ht="19.5" customHeight="1">
      <c r="A196" s="276" t="s">
        <v>290</v>
      </c>
      <c r="B196" s="277">
        <v>101.580002</v>
      </c>
      <c r="C196" s="278">
        <v>106.25</v>
      </c>
      <c r="D196" s="278">
        <v>100.669998</v>
      </c>
      <c r="E196" s="278">
        <v>106.010002</v>
      </c>
      <c r="F196" s="278">
        <v>98.322922</v>
      </c>
      <c r="G196" s="278">
        <v>4.349901E8</v>
      </c>
      <c r="H196" s="283" t="s">
        <v>290</v>
      </c>
      <c r="I196" s="278">
        <v>8.245</v>
      </c>
      <c r="J196" s="278">
        <v>9.02625</v>
      </c>
      <c r="K196" s="278">
        <v>8.11</v>
      </c>
      <c r="L196" s="278">
        <v>8.985</v>
      </c>
      <c r="M196" s="278">
        <v>8.875795</v>
      </c>
      <c r="N196" s="278">
        <v>3.266832E8</v>
      </c>
      <c r="O196" s="278"/>
      <c r="P196" s="254">
        <f t="shared" si="31"/>
        <v>478431.6737</v>
      </c>
      <c r="Q196" s="254">
        <f t="shared" si="135"/>
        <v>323980.8611</v>
      </c>
      <c r="R196" s="254">
        <f t="shared" si="136"/>
        <v>517416.7828</v>
      </c>
      <c r="S196" s="254">
        <f t="shared" si="34"/>
        <v>-435000.5165</v>
      </c>
      <c r="T196" s="254">
        <f t="shared" si="35"/>
        <v>-207883.946</v>
      </c>
      <c r="U196" s="272">
        <f t="shared" si="21"/>
        <v>0.853438684</v>
      </c>
      <c r="V196" s="282"/>
      <c r="W196" s="254">
        <f t="shared" si="22"/>
        <v>-642884.4625</v>
      </c>
      <c r="X196" s="257">
        <f t="shared" si="23"/>
        <v>1.549031769</v>
      </c>
      <c r="Y196" s="254">
        <f t="shared" si="24"/>
        <v>831622.283</v>
      </c>
      <c r="Z196" s="254">
        <f t="shared" si="25"/>
        <v>188737.8205</v>
      </c>
      <c r="AA196" s="259">
        <f t="shared" si="26"/>
        <v>1319829.318</v>
      </c>
      <c r="AB196" s="257">
        <f t="shared" si="27"/>
        <v>1.466477019</v>
      </c>
      <c r="AC196" s="275">
        <f t="shared" si="28"/>
        <v>676944.855</v>
      </c>
      <c r="AD196" s="257">
        <f t="shared" si="29"/>
        <v>0.676944855</v>
      </c>
      <c r="AE196" s="180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2"/>
    </row>
    <row r="197" ht="19.5" customHeight="1">
      <c r="A197" s="279" t="s">
        <v>291</v>
      </c>
      <c r="B197" s="280">
        <v>105.720001</v>
      </c>
      <c r="C197" s="281">
        <v>105.919998</v>
      </c>
      <c r="D197" s="281">
        <v>99.919998</v>
      </c>
      <c r="E197" s="281">
        <v>103.25</v>
      </c>
      <c r="F197" s="281">
        <v>95.763062</v>
      </c>
      <c r="G197" s="281">
        <v>8.157022E8</v>
      </c>
      <c r="H197" s="284" t="s">
        <v>291</v>
      </c>
      <c r="I197" s="281">
        <v>8.93625</v>
      </c>
      <c r="J197" s="281">
        <v>8.96875</v>
      </c>
      <c r="K197" s="281">
        <v>7.96875</v>
      </c>
      <c r="L197" s="281">
        <v>8.54625</v>
      </c>
      <c r="M197" s="281">
        <v>8.44238</v>
      </c>
      <c r="N197" s="281">
        <v>4.611296E8</v>
      </c>
      <c r="O197" s="281"/>
      <c r="P197" s="254">
        <f t="shared" si="31"/>
        <v>474867.3172</v>
      </c>
      <c r="Q197" s="254">
        <f t="shared" si="135"/>
        <v>318338.1611</v>
      </c>
      <c r="R197" s="254">
        <f t="shared" si="136"/>
        <v>518494.7344</v>
      </c>
      <c r="S197" s="254">
        <f t="shared" si="34"/>
        <v>-438479.6853</v>
      </c>
      <c r="T197" s="254">
        <f t="shared" si="35"/>
        <v>-208750.1291</v>
      </c>
      <c r="U197" s="272">
        <f t="shared" si="21"/>
        <v>0.8474067692</v>
      </c>
      <c r="V197" s="257">
        <f>(E197-B186)/B186</f>
        <v>0.179326059</v>
      </c>
      <c r="W197" s="254">
        <f t="shared" si="22"/>
        <v>-647229.8145</v>
      </c>
      <c r="X197" s="257">
        <f t="shared" si="23"/>
        <v>1.534790316</v>
      </c>
      <c r="Y197" s="254">
        <f t="shared" si="24"/>
        <v>830162.0671</v>
      </c>
      <c r="Z197" s="254">
        <f t="shared" si="25"/>
        <v>182932.2526</v>
      </c>
      <c r="AA197" s="259">
        <f t="shared" si="26"/>
        <v>1311700.213</v>
      </c>
      <c r="AB197" s="257">
        <f t="shared" si="27"/>
        <v>1.457444681</v>
      </c>
      <c r="AC197" s="275">
        <f t="shared" si="28"/>
        <v>664470.3983</v>
      </c>
      <c r="AD197" s="257">
        <f t="shared" si="29"/>
        <v>0.6644703983</v>
      </c>
      <c r="AE197" s="180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2"/>
    </row>
    <row r="198" ht="19.5" customHeight="1">
      <c r="A198" s="276" t="s">
        <v>292</v>
      </c>
      <c r="B198" s="277">
        <v>103.760002</v>
      </c>
      <c r="C198" s="278">
        <v>104.580002</v>
      </c>
      <c r="D198" s="278">
        <v>99.360001</v>
      </c>
      <c r="E198" s="278">
        <v>101.099998</v>
      </c>
      <c r="F198" s="278">
        <v>94.118324</v>
      </c>
      <c r="G198" s="278">
        <v>8.262916E8</v>
      </c>
      <c r="H198" s="283" t="s">
        <v>292</v>
      </c>
      <c r="I198" s="278">
        <v>8.63125</v>
      </c>
      <c r="J198" s="278">
        <v>8.75125</v>
      </c>
      <c r="K198" s="278">
        <v>7.908125</v>
      </c>
      <c r="L198" s="278">
        <v>8.174375</v>
      </c>
      <c r="M198" s="278">
        <v>8.079652</v>
      </c>
      <c r="N198" s="278">
        <v>5.83728E8</v>
      </c>
      <c r="O198" s="278"/>
      <c r="P198" s="254">
        <f t="shared" si="31"/>
        <v>472205.9453</v>
      </c>
      <c r="Q198" s="254">
        <f>(Q186+(Q197-Q186)*(1-$Q$3))*K198/K197</f>
        <v>289728.6919</v>
      </c>
      <c r="R198" s="254">
        <f>R197*(1+($S$5/2/12))+(Q197-Q186)*($Q$3)</f>
        <v>545963.2927</v>
      </c>
      <c r="S198" s="254">
        <f t="shared" si="34"/>
        <v>-441973.3507</v>
      </c>
      <c r="T198" s="254">
        <f t="shared" si="35"/>
        <v>-209619.9213</v>
      </c>
      <c r="U198" s="272">
        <f t="shared" si="21"/>
        <v>0.804086699</v>
      </c>
      <c r="V198" s="282"/>
      <c r="W198" s="254">
        <f t="shared" si="22"/>
        <v>-651593.272</v>
      </c>
      <c r="X198" s="257">
        <f t="shared" si="23"/>
        <v>1.562584026</v>
      </c>
      <c r="Y198" s="254">
        <f t="shared" si="24"/>
        <v>854668.9228</v>
      </c>
      <c r="Z198" s="254">
        <f t="shared" si="25"/>
        <v>203075.6508</v>
      </c>
      <c r="AA198" s="259">
        <f t="shared" si="26"/>
        <v>1307897.93</v>
      </c>
      <c r="AB198" s="257">
        <f t="shared" si="27"/>
        <v>1.453219922</v>
      </c>
      <c r="AC198" s="275">
        <f t="shared" si="28"/>
        <v>656304.658</v>
      </c>
      <c r="AD198" s="257">
        <f t="shared" si="29"/>
        <v>0.656304658</v>
      </c>
      <c r="AE198" s="180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2"/>
    </row>
    <row r="199" ht="19.5" customHeight="1">
      <c r="A199" s="276" t="s">
        <v>293</v>
      </c>
      <c r="B199" s="277">
        <v>101.330002</v>
      </c>
      <c r="C199" s="278">
        <v>108.940002</v>
      </c>
      <c r="D199" s="278">
        <v>99.75</v>
      </c>
      <c r="E199" s="278">
        <v>108.400002</v>
      </c>
      <c r="F199" s="278">
        <v>100.91423</v>
      </c>
      <c r="G199" s="278">
        <v>4.724565E8</v>
      </c>
      <c r="H199" s="283" t="s">
        <v>293</v>
      </c>
      <c r="I199" s="278">
        <v>8.204375</v>
      </c>
      <c r="J199" s="278">
        <v>9.47</v>
      </c>
      <c r="K199" s="278">
        <v>7.955625</v>
      </c>
      <c r="L199" s="278">
        <v>9.37875</v>
      </c>
      <c r="M199" s="278">
        <v>9.270071</v>
      </c>
      <c r="N199" s="278">
        <v>3.683216E8</v>
      </c>
      <c r="O199" s="278"/>
      <c r="P199" s="254">
        <f t="shared" si="31"/>
        <v>474059.4059</v>
      </c>
      <c r="Q199" s="254">
        <f t="shared" ref="Q199:Q209" si="137">Q198*K199/K198</f>
        <v>291468.9417</v>
      </c>
      <c r="R199" s="254">
        <f t="shared" ref="R199:R209" si="138">R198*(1+$S$5/2/12)</f>
        <v>547100.7163</v>
      </c>
      <c r="S199" s="254">
        <f t="shared" si="34"/>
        <v>-445481.573</v>
      </c>
      <c r="T199" s="254">
        <f t="shared" si="35"/>
        <v>-210493.3377</v>
      </c>
      <c r="U199" s="272">
        <f t="shared" si="21"/>
        <v>0.8052520841</v>
      </c>
      <c r="V199" s="282"/>
      <c r="W199" s="254">
        <f t="shared" si="22"/>
        <v>-655974.9106</v>
      </c>
      <c r="X199" s="257">
        <f t="shared" si="23"/>
        <v>1.556706065</v>
      </c>
      <c r="Y199" s="254">
        <f t="shared" si="24"/>
        <v>857058.2718</v>
      </c>
      <c r="Z199" s="254">
        <f t="shared" si="25"/>
        <v>201083.3611</v>
      </c>
      <c r="AA199" s="259">
        <f t="shared" si="26"/>
        <v>1312629.064</v>
      </c>
      <c r="AB199" s="257">
        <f t="shared" si="27"/>
        <v>1.458476738</v>
      </c>
      <c r="AC199" s="275">
        <f t="shared" si="28"/>
        <v>656654.1532</v>
      </c>
      <c r="AD199" s="257">
        <f t="shared" si="29"/>
        <v>0.6566541532</v>
      </c>
      <c r="AE199" s="180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2"/>
    </row>
    <row r="200" ht="19.5" customHeight="1">
      <c r="A200" s="276" t="s">
        <v>294</v>
      </c>
      <c r="B200" s="277">
        <v>108.610001</v>
      </c>
      <c r="C200" s="278">
        <v>109.419998</v>
      </c>
      <c r="D200" s="278">
        <v>104.239998</v>
      </c>
      <c r="E200" s="278">
        <v>105.599998</v>
      </c>
      <c r="F200" s="278">
        <v>98.307579</v>
      </c>
      <c r="G200" s="278">
        <v>6.336356E8</v>
      </c>
      <c r="H200" s="283" t="s">
        <v>294</v>
      </c>
      <c r="I200" s="278">
        <v>9.410625</v>
      </c>
      <c r="J200" s="278">
        <v>9.5525</v>
      </c>
      <c r="K200" s="278">
        <v>8.685625</v>
      </c>
      <c r="L200" s="278">
        <v>8.909375</v>
      </c>
      <c r="M200" s="278">
        <v>8.806135</v>
      </c>
      <c r="N200" s="278">
        <v>4.663744E8</v>
      </c>
      <c r="O200" s="278"/>
      <c r="P200" s="254">
        <f t="shared" si="31"/>
        <v>495398.0103</v>
      </c>
      <c r="Q200" s="254">
        <f t="shared" si="137"/>
        <v>318213.8332</v>
      </c>
      <c r="R200" s="254">
        <f t="shared" si="138"/>
        <v>548240.5094</v>
      </c>
      <c r="S200" s="254">
        <f t="shared" si="34"/>
        <v>-449004.4129</v>
      </c>
      <c r="T200" s="254">
        <f t="shared" si="35"/>
        <v>-211370.3932</v>
      </c>
      <c r="U200" s="272">
        <f t="shared" si="21"/>
        <v>0.8310927937</v>
      </c>
      <c r="V200" s="282"/>
      <c r="W200" s="254">
        <f t="shared" si="22"/>
        <v>-660374.8061</v>
      </c>
      <c r="X200" s="257">
        <f t="shared" si="23"/>
        <v>1.580373009</v>
      </c>
      <c r="Y200" s="254">
        <f t="shared" si="24"/>
        <v>873089.4963</v>
      </c>
      <c r="Z200" s="254">
        <f t="shared" si="25"/>
        <v>212714.6902</v>
      </c>
      <c r="AA200" s="259">
        <f t="shared" si="26"/>
        <v>1361852.353</v>
      </c>
      <c r="AB200" s="257">
        <f t="shared" si="27"/>
        <v>1.513169281</v>
      </c>
      <c r="AC200" s="275">
        <f t="shared" si="28"/>
        <v>701477.5468</v>
      </c>
      <c r="AD200" s="257">
        <f t="shared" si="29"/>
        <v>0.7014775468</v>
      </c>
      <c r="AE200" s="180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2"/>
    </row>
    <row r="201" ht="19.5" customHeight="1">
      <c r="A201" s="276" t="s">
        <v>295</v>
      </c>
      <c r="B201" s="277">
        <v>105.599998</v>
      </c>
      <c r="C201" s="278">
        <v>111.160004</v>
      </c>
      <c r="D201" s="278">
        <v>104.339996</v>
      </c>
      <c r="E201" s="278">
        <v>107.629997</v>
      </c>
      <c r="F201" s="278">
        <v>100.427818</v>
      </c>
      <c r="G201" s="278">
        <v>5.686993E8</v>
      </c>
      <c r="H201" s="283" t="s">
        <v>295</v>
      </c>
      <c r="I201" s="278">
        <v>8.90625</v>
      </c>
      <c r="J201" s="278">
        <v>9.8525</v>
      </c>
      <c r="K201" s="278">
        <v>8.6975</v>
      </c>
      <c r="L201" s="278">
        <v>9.22875</v>
      </c>
      <c r="M201" s="278">
        <v>9.126643</v>
      </c>
      <c r="N201" s="278">
        <v>4.135088E8</v>
      </c>
      <c r="O201" s="278"/>
      <c r="P201" s="254">
        <f t="shared" si="31"/>
        <v>495873.2483</v>
      </c>
      <c r="Q201" s="254">
        <f t="shared" si="137"/>
        <v>318648.8956</v>
      </c>
      <c r="R201" s="254">
        <f t="shared" si="138"/>
        <v>549382.6772</v>
      </c>
      <c r="S201" s="254">
        <f t="shared" si="34"/>
        <v>-452541.9312</v>
      </c>
      <c r="T201" s="254">
        <f t="shared" si="35"/>
        <v>-212251.1032</v>
      </c>
      <c r="U201" s="272">
        <f t="shared" si="21"/>
        <v>0.8308285315</v>
      </c>
      <c r="V201" s="282"/>
      <c r="W201" s="254">
        <f t="shared" si="22"/>
        <v>-664793.0345</v>
      </c>
      <c r="X201" s="257">
        <f t="shared" si="23"/>
        <v>1.572302764</v>
      </c>
      <c r="Y201" s="254">
        <f t="shared" si="24"/>
        <v>874518.6439</v>
      </c>
      <c r="Z201" s="254">
        <f t="shared" si="25"/>
        <v>209725.6094</v>
      </c>
      <c r="AA201" s="259">
        <f t="shared" si="26"/>
        <v>1363904.821</v>
      </c>
      <c r="AB201" s="257">
        <f t="shared" si="27"/>
        <v>1.515449801</v>
      </c>
      <c r="AC201" s="275">
        <f t="shared" si="28"/>
        <v>699111.7866</v>
      </c>
      <c r="AD201" s="257">
        <f t="shared" si="29"/>
        <v>0.6991117866</v>
      </c>
      <c r="AE201" s="180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2"/>
    </row>
    <row r="202" ht="19.5" customHeight="1">
      <c r="A202" s="276" t="s">
        <v>296</v>
      </c>
      <c r="B202" s="277">
        <v>108.050003</v>
      </c>
      <c r="C202" s="278">
        <v>111.080002</v>
      </c>
      <c r="D202" s="278">
        <v>106.0</v>
      </c>
      <c r="E202" s="278">
        <v>110.050003</v>
      </c>
      <c r="F202" s="278">
        <v>102.685875</v>
      </c>
      <c r="G202" s="278">
        <v>5.182335E8</v>
      </c>
      <c r="H202" s="283" t="s">
        <v>296</v>
      </c>
      <c r="I202" s="278">
        <v>9.304375</v>
      </c>
      <c r="J202" s="278">
        <v>9.81125</v>
      </c>
      <c r="K202" s="278">
        <v>8.948125</v>
      </c>
      <c r="L202" s="278">
        <v>9.6375</v>
      </c>
      <c r="M202" s="278">
        <v>9.530869</v>
      </c>
      <c r="N202" s="278">
        <v>3.268368E8</v>
      </c>
      <c r="O202" s="278"/>
      <c r="P202" s="254">
        <f t="shared" si="31"/>
        <v>503762.3762</v>
      </c>
      <c r="Q202" s="254">
        <f t="shared" si="137"/>
        <v>327831.0031</v>
      </c>
      <c r="R202" s="254">
        <f t="shared" si="138"/>
        <v>550527.2244</v>
      </c>
      <c r="S202" s="254">
        <f t="shared" si="34"/>
        <v>-456094.1893</v>
      </c>
      <c r="T202" s="254">
        <f t="shared" si="35"/>
        <v>-213135.4828</v>
      </c>
      <c r="U202" s="272">
        <f t="shared" si="21"/>
        <v>0.8388735247</v>
      </c>
      <c r="V202" s="282"/>
      <c r="W202" s="254">
        <f t="shared" si="22"/>
        <v>-669229.6721</v>
      </c>
      <c r="X202" s="257">
        <f t="shared" si="23"/>
        <v>1.575377848</v>
      </c>
      <c r="Y202" s="254">
        <f t="shared" si="24"/>
        <v>881139.7988</v>
      </c>
      <c r="Z202" s="254">
        <f t="shared" si="25"/>
        <v>211910.1267</v>
      </c>
      <c r="AA202" s="259">
        <f t="shared" si="26"/>
        <v>1382120.604</v>
      </c>
      <c r="AB202" s="257">
        <f t="shared" si="27"/>
        <v>1.53568956</v>
      </c>
      <c r="AC202" s="275">
        <f t="shared" si="28"/>
        <v>712890.9316</v>
      </c>
      <c r="AD202" s="257">
        <f t="shared" si="29"/>
        <v>0.7128909316</v>
      </c>
      <c r="AE202" s="180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2"/>
    </row>
    <row r="203" ht="19.5" customHeight="1">
      <c r="A203" s="276" t="s">
        <v>297</v>
      </c>
      <c r="B203" s="277">
        <v>110.639999</v>
      </c>
      <c r="C203" s="278">
        <v>111.129997</v>
      </c>
      <c r="D203" s="278">
        <v>106.639999</v>
      </c>
      <c r="E203" s="278">
        <v>107.07</v>
      </c>
      <c r="F203" s="278">
        <v>99.905289</v>
      </c>
      <c r="G203" s="278">
        <v>5.770306E8</v>
      </c>
      <c r="H203" s="283" t="s">
        <v>297</v>
      </c>
      <c r="I203" s="278">
        <v>9.73125</v>
      </c>
      <c r="J203" s="278">
        <v>9.84875</v>
      </c>
      <c r="K203" s="278">
        <v>9.06625</v>
      </c>
      <c r="L203" s="278">
        <v>9.14375</v>
      </c>
      <c r="M203" s="278">
        <v>9.042585</v>
      </c>
      <c r="N203" s="278">
        <v>3.028272E8</v>
      </c>
      <c r="O203" s="278"/>
      <c r="P203" s="254">
        <f t="shared" si="31"/>
        <v>506803.9556</v>
      </c>
      <c r="Q203" s="254">
        <f t="shared" si="137"/>
        <v>332158.7295</v>
      </c>
      <c r="R203" s="254">
        <f t="shared" si="138"/>
        <v>551674.1561</v>
      </c>
      <c r="S203" s="254">
        <f t="shared" si="34"/>
        <v>-459661.2484</v>
      </c>
      <c r="T203" s="254">
        <f t="shared" si="35"/>
        <v>-214023.5473</v>
      </c>
      <c r="U203" s="272">
        <f t="shared" si="21"/>
        <v>0.8421475542</v>
      </c>
      <c r="V203" s="282"/>
      <c r="W203" s="254">
        <f t="shared" si="22"/>
        <v>-673684.7957</v>
      </c>
      <c r="X203" s="257">
        <f t="shared" si="23"/>
        <v>1.571177082</v>
      </c>
      <c r="Y203" s="254">
        <f t="shared" si="24"/>
        <v>884369.9588</v>
      </c>
      <c r="Z203" s="254">
        <f t="shared" si="25"/>
        <v>210685.1631</v>
      </c>
      <c r="AA203" s="259">
        <f t="shared" si="26"/>
        <v>1390636.841</v>
      </c>
      <c r="AB203" s="257">
        <f t="shared" si="27"/>
        <v>1.545152046</v>
      </c>
      <c r="AC203" s="275">
        <f t="shared" si="28"/>
        <v>716952.0455</v>
      </c>
      <c r="AD203" s="257">
        <f t="shared" si="29"/>
        <v>0.7169520455</v>
      </c>
      <c r="AE203" s="180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2"/>
    </row>
    <row r="204" ht="19.5" customHeight="1">
      <c r="A204" s="276" t="s">
        <v>298</v>
      </c>
      <c r="B204" s="277">
        <v>108.129997</v>
      </c>
      <c r="C204" s="278">
        <v>114.389999</v>
      </c>
      <c r="D204" s="278">
        <v>105.830002</v>
      </c>
      <c r="E204" s="278">
        <v>111.949997</v>
      </c>
      <c r="F204" s="278">
        <v>104.698997</v>
      </c>
      <c r="G204" s="278">
        <v>6.448857E8</v>
      </c>
      <c r="H204" s="283" t="s">
        <v>298</v>
      </c>
      <c r="I204" s="278">
        <v>9.32125</v>
      </c>
      <c r="J204" s="278">
        <v>10.4075</v>
      </c>
      <c r="K204" s="278">
        <v>8.9225</v>
      </c>
      <c r="L204" s="278">
        <v>9.95875</v>
      </c>
      <c r="M204" s="278">
        <v>9.848567</v>
      </c>
      <c r="N204" s="278">
        <v>3.287216E8</v>
      </c>
      <c r="O204" s="278"/>
      <c r="P204" s="254">
        <f t="shared" si="31"/>
        <v>502954.465</v>
      </c>
      <c r="Q204" s="254">
        <f t="shared" si="137"/>
        <v>326892.1841</v>
      </c>
      <c r="R204" s="254">
        <f t="shared" si="138"/>
        <v>552823.4773</v>
      </c>
      <c r="S204" s="254">
        <f t="shared" si="34"/>
        <v>-463243.1703</v>
      </c>
      <c r="T204" s="254">
        <f t="shared" si="35"/>
        <v>-214915.3121</v>
      </c>
      <c r="U204" s="272">
        <f t="shared" si="21"/>
        <v>0.8365978342</v>
      </c>
      <c r="V204" s="282"/>
      <c r="W204" s="254">
        <f t="shared" si="22"/>
        <v>-678158.4824</v>
      </c>
      <c r="X204" s="257">
        <f t="shared" si="23"/>
        <v>1.556830696</v>
      </c>
      <c r="Y204" s="254">
        <f t="shared" si="24"/>
        <v>882778.6636</v>
      </c>
      <c r="Z204" s="254">
        <f t="shared" si="25"/>
        <v>204620.1813</v>
      </c>
      <c r="AA204" s="259">
        <f t="shared" si="26"/>
        <v>1382670.126</v>
      </c>
      <c r="AB204" s="257">
        <f t="shared" si="27"/>
        <v>1.53630014</v>
      </c>
      <c r="AC204" s="275">
        <f t="shared" si="28"/>
        <v>704511.6439</v>
      </c>
      <c r="AD204" s="257">
        <f t="shared" si="29"/>
        <v>0.7045116439</v>
      </c>
      <c r="AE204" s="180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2"/>
    </row>
    <row r="205" ht="19.5" customHeight="1">
      <c r="A205" s="276" t="s">
        <v>299</v>
      </c>
      <c r="B205" s="277">
        <v>111.970001</v>
      </c>
      <c r="C205" s="278">
        <v>113.0</v>
      </c>
      <c r="D205" s="278">
        <v>84.739998</v>
      </c>
      <c r="E205" s="278">
        <v>104.309998</v>
      </c>
      <c r="F205" s="278">
        <v>97.553833</v>
      </c>
      <c r="G205" s="278">
        <v>1.0103048E9</v>
      </c>
      <c r="H205" s="283" t="s">
        <v>299</v>
      </c>
      <c r="I205" s="278">
        <v>9.96125</v>
      </c>
      <c r="J205" s="278">
        <v>10.14125</v>
      </c>
      <c r="K205" s="278">
        <v>6.875</v>
      </c>
      <c r="L205" s="278">
        <v>8.56375</v>
      </c>
      <c r="M205" s="278">
        <v>8.469001</v>
      </c>
      <c r="N205" s="278">
        <v>4.280792E8</v>
      </c>
      <c r="O205" s="278"/>
      <c r="P205" s="254">
        <f t="shared" si="31"/>
        <v>402724.743</v>
      </c>
      <c r="Q205" s="254">
        <f t="shared" si="137"/>
        <v>251878.259</v>
      </c>
      <c r="R205" s="254">
        <f t="shared" si="138"/>
        <v>553975.1929</v>
      </c>
      <c r="S205" s="254">
        <f t="shared" si="34"/>
        <v>-466840.0168</v>
      </c>
      <c r="T205" s="254">
        <f t="shared" si="35"/>
        <v>-215810.7926</v>
      </c>
      <c r="U205" s="272">
        <f t="shared" si="21"/>
        <v>0.7500393974</v>
      </c>
      <c r="V205" s="282"/>
      <c r="W205" s="254">
        <f t="shared" si="22"/>
        <v>-682650.8094</v>
      </c>
      <c r="X205" s="257">
        <f t="shared" si="23"/>
        <v>1.401448475</v>
      </c>
      <c r="Y205" s="254">
        <f t="shared" si="24"/>
        <v>813723.5052</v>
      </c>
      <c r="Z205" s="254">
        <f t="shared" si="25"/>
        <v>131072.6958</v>
      </c>
      <c r="AA205" s="259">
        <f t="shared" si="26"/>
        <v>1208578.195</v>
      </c>
      <c r="AB205" s="257">
        <f t="shared" si="27"/>
        <v>1.342864661</v>
      </c>
      <c r="AC205" s="275">
        <f t="shared" si="28"/>
        <v>525927.3854</v>
      </c>
      <c r="AD205" s="257">
        <f t="shared" si="29"/>
        <v>0.5259273854</v>
      </c>
      <c r="AE205" s="180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2"/>
    </row>
    <row r="206" ht="19.5" customHeight="1">
      <c r="A206" s="276" t="s">
        <v>300</v>
      </c>
      <c r="B206" s="277">
        <v>101.709999</v>
      </c>
      <c r="C206" s="278">
        <v>108.730003</v>
      </c>
      <c r="D206" s="278">
        <v>98.75</v>
      </c>
      <c r="E206" s="278">
        <v>101.760002</v>
      </c>
      <c r="F206" s="278">
        <v>95.169006</v>
      </c>
      <c r="G206" s="278">
        <v>8.812015E8</v>
      </c>
      <c r="H206" s="283" t="s">
        <v>300</v>
      </c>
      <c r="I206" s="278">
        <v>8.145</v>
      </c>
      <c r="J206" s="278">
        <v>9.265</v>
      </c>
      <c r="K206" s="278">
        <v>7.66875</v>
      </c>
      <c r="L206" s="278">
        <v>8.13125</v>
      </c>
      <c r="M206" s="278">
        <v>8.041286</v>
      </c>
      <c r="N206" s="278">
        <v>3.535144E8</v>
      </c>
      <c r="O206" s="278"/>
      <c r="P206" s="254">
        <f t="shared" si="31"/>
        <v>469306.9307</v>
      </c>
      <c r="Q206" s="254">
        <f t="shared" si="137"/>
        <v>280958.7489</v>
      </c>
      <c r="R206" s="254">
        <f t="shared" si="138"/>
        <v>555129.3078</v>
      </c>
      <c r="S206" s="254">
        <f t="shared" si="34"/>
        <v>-470451.8502</v>
      </c>
      <c r="T206" s="254">
        <f t="shared" si="35"/>
        <v>-216710.0042</v>
      </c>
      <c r="U206" s="272">
        <f t="shared" si="21"/>
        <v>0.7899711876</v>
      </c>
      <c r="V206" s="282"/>
      <c r="W206" s="254">
        <f t="shared" si="22"/>
        <v>-687161.8544</v>
      </c>
      <c r="X206" s="257">
        <f t="shared" si="23"/>
        <v>1.490822332</v>
      </c>
      <c r="Y206" s="254">
        <f t="shared" si="24"/>
        <v>861438.987</v>
      </c>
      <c r="Z206" s="254">
        <f t="shared" si="25"/>
        <v>174277.1326</v>
      </c>
      <c r="AA206" s="259">
        <f t="shared" si="26"/>
        <v>1305394.987</v>
      </c>
      <c r="AB206" s="257">
        <f t="shared" si="27"/>
        <v>1.450438875</v>
      </c>
      <c r="AC206" s="275">
        <f t="shared" si="28"/>
        <v>618233.133</v>
      </c>
      <c r="AD206" s="257">
        <f t="shared" si="29"/>
        <v>0.618233133</v>
      </c>
      <c r="AE206" s="180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2"/>
    </row>
    <row r="207" ht="19.5" customHeight="1">
      <c r="A207" s="276" t="s">
        <v>301</v>
      </c>
      <c r="B207" s="277">
        <v>101.940002</v>
      </c>
      <c r="C207" s="278">
        <v>114.080002</v>
      </c>
      <c r="D207" s="278">
        <v>100.480003</v>
      </c>
      <c r="E207" s="278">
        <v>113.330002</v>
      </c>
      <c r="F207" s="278">
        <v>106.24749</v>
      </c>
      <c r="G207" s="278">
        <v>7.406272E8</v>
      </c>
      <c r="H207" s="283" t="s">
        <v>301</v>
      </c>
      <c r="I207" s="278">
        <v>8.16125</v>
      </c>
      <c r="J207" s="278">
        <v>10.19875</v>
      </c>
      <c r="K207" s="278">
        <v>7.93375</v>
      </c>
      <c r="L207" s="278">
        <v>10.0675</v>
      </c>
      <c r="M207" s="278">
        <v>9.956113</v>
      </c>
      <c r="N207" s="278">
        <v>3.188688E8</v>
      </c>
      <c r="O207" s="278"/>
      <c r="P207" s="254">
        <f t="shared" si="31"/>
        <v>477528.7271</v>
      </c>
      <c r="Q207" s="254">
        <f t="shared" si="137"/>
        <v>290667.5108</v>
      </c>
      <c r="R207" s="254">
        <f t="shared" si="138"/>
        <v>556285.8272</v>
      </c>
      <c r="S207" s="254">
        <f t="shared" si="34"/>
        <v>-474078.7329</v>
      </c>
      <c r="T207" s="254">
        <f t="shared" si="35"/>
        <v>-217612.9626</v>
      </c>
      <c r="U207" s="272">
        <f t="shared" si="21"/>
        <v>0.7994549542</v>
      </c>
      <c r="V207" s="282"/>
      <c r="W207" s="254">
        <f t="shared" si="22"/>
        <v>-691691.6955</v>
      </c>
      <c r="X207" s="257">
        <f t="shared" si="23"/>
        <v>1.49461756</v>
      </c>
      <c r="Y207" s="254">
        <f t="shared" si="24"/>
        <v>868304.5031</v>
      </c>
      <c r="Z207" s="254">
        <f t="shared" si="25"/>
        <v>176612.8076</v>
      </c>
      <c r="AA207" s="259">
        <f t="shared" si="26"/>
        <v>1324482.065</v>
      </c>
      <c r="AB207" s="257">
        <f t="shared" si="27"/>
        <v>1.471646739</v>
      </c>
      <c r="AC207" s="275">
        <f t="shared" si="28"/>
        <v>632790.3697</v>
      </c>
      <c r="AD207" s="257">
        <f t="shared" si="29"/>
        <v>0.6327903697</v>
      </c>
      <c r="AE207" s="180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2"/>
    </row>
    <row r="208" ht="19.5" customHeight="1">
      <c r="A208" s="276" t="s">
        <v>302</v>
      </c>
      <c r="B208" s="277">
        <v>113.629997</v>
      </c>
      <c r="C208" s="278">
        <v>115.470001</v>
      </c>
      <c r="D208" s="278">
        <v>109.480003</v>
      </c>
      <c r="E208" s="278">
        <v>114.019997</v>
      </c>
      <c r="F208" s="278">
        <v>106.894386</v>
      </c>
      <c r="G208" s="278">
        <v>5.434133E8</v>
      </c>
      <c r="H208" s="283" t="s">
        <v>302</v>
      </c>
      <c r="I208" s="278">
        <v>10.12125</v>
      </c>
      <c r="J208" s="278">
        <v>10.4425</v>
      </c>
      <c r="K208" s="278">
        <v>9.38375</v>
      </c>
      <c r="L208" s="278">
        <v>10.16375</v>
      </c>
      <c r="M208" s="278">
        <v>10.051297</v>
      </c>
      <c r="N208" s="278">
        <v>1.950984E8</v>
      </c>
      <c r="O208" s="278"/>
      <c r="P208" s="254">
        <f t="shared" si="31"/>
        <v>520301.0044</v>
      </c>
      <c r="Q208" s="254">
        <f t="shared" si="137"/>
        <v>343790.9255</v>
      </c>
      <c r="R208" s="254">
        <f t="shared" si="138"/>
        <v>557444.756</v>
      </c>
      <c r="S208" s="254">
        <f t="shared" si="34"/>
        <v>-477720.7277</v>
      </c>
      <c r="T208" s="254">
        <f t="shared" si="35"/>
        <v>-218519.6832</v>
      </c>
      <c r="U208" s="272">
        <f t="shared" si="21"/>
        <v>0.8497022042</v>
      </c>
      <c r="V208" s="282"/>
      <c r="W208" s="254">
        <f t="shared" si="22"/>
        <v>-696240.4109</v>
      </c>
      <c r="X208" s="257">
        <f t="shared" si="23"/>
        <v>1.547950598</v>
      </c>
      <c r="Y208" s="254">
        <f t="shared" si="24"/>
        <v>899357.6688</v>
      </c>
      <c r="Z208" s="254">
        <f t="shared" si="25"/>
        <v>203117.2579</v>
      </c>
      <c r="AA208" s="259">
        <f t="shared" si="26"/>
        <v>1421536.686</v>
      </c>
      <c r="AB208" s="257">
        <f t="shared" si="27"/>
        <v>1.579485207</v>
      </c>
      <c r="AC208" s="275">
        <f t="shared" si="28"/>
        <v>725296.275</v>
      </c>
      <c r="AD208" s="257">
        <f t="shared" si="29"/>
        <v>0.725296275</v>
      </c>
      <c r="AE208" s="180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2"/>
    </row>
    <row r="209" ht="19.5" customHeight="1">
      <c r="A209" s="279" t="s">
        <v>303</v>
      </c>
      <c r="B209" s="280">
        <v>114.480003</v>
      </c>
      <c r="C209" s="281">
        <v>115.75</v>
      </c>
      <c r="D209" s="281">
        <v>109.379997</v>
      </c>
      <c r="E209" s="281">
        <v>111.860001</v>
      </c>
      <c r="F209" s="281">
        <v>104.86937</v>
      </c>
      <c r="G209" s="281">
        <v>7.574975E8</v>
      </c>
      <c r="H209" s="284" t="s">
        <v>303</v>
      </c>
      <c r="I209" s="281">
        <v>10.24125</v>
      </c>
      <c r="J209" s="281">
        <v>10.47125</v>
      </c>
      <c r="K209" s="281">
        <v>9.33</v>
      </c>
      <c r="L209" s="281">
        <v>9.795</v>
      </c>
      <c r="M209" s="281">
        <v>9.686628</v>
      </c>
      <c r="N209" s="281">
        <v>2.490936E8</v>
      </c>
      <c r="O209" s="281"/>
      <c r="P209" s="254">
        <f t="shared" si="31"/>
        <v>519825.7283</v>
      </c>
      <c r="Q209" s="254">
        <f t="shared" si="137"/>
        <v>341821.6954</v>
      </c>
      <c r="R209" s="254">
        <f t="shared" si="138"/>
        <v>558606.0993</v>
      </c>
      <c r="S209" s="254">
        <f t="shared" si="34"/>
        <v>-481377.8974</v>
      </c>
      <c r="T209" s="254">
        <f t="shared" si="35"/>
        <v>-219430.1819</v>
      </c>
      <c r="U209" s="272">
        <f t="shared" si="21"/>
        <v>0.8473621784</v>
      </c>
      <c r="V209" s="257">
        <f>(E209-B198)/B198</f>
        <v>0.0780647537</v>
      </c>
      <c r="W209" s="254">
        <f t="shared" si="22"/>
        <v>-700808.0793</v>
      </c>
      <c r="X209" s="257">
        <f t="shared" si="23"/>
        <v>1.538840461</v>
      </c>
      <c r="Y209" s="254">
        <f t="shared" si="24"/>
        <v>900139.8651</v>
      </c>
      <c r="Z209" s="254">
        <f t="shared" si="25"/>
        <v>199331.7859</v>
      </c>
      <c r="AA209" s="259">
        <f t="shared" si="26"/>
        <v>1420253.523</v>
      </c>
      <c r="AB209" s="257">
        <f t="shared" si="27"/>
        <v>1.57805947</v>
      </c>
      <c r="AC209" s="275">
        <f t="shared" si="28"/>
        <v>719445.4438</v>
      </c>
      <c r="AD209" s="257">
        <f t="shared" si="29"/>
        <v>0.7194454438</v>
      </c>
      <c r="AE209" s="180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2"/>
    </row>
    <row r="210" ht="19.5" customHeight="1">
      <c r="A210" s="276" t="s">
        <v>304</v>
      </c>
      <c r="B210" s="277">
        <v>109.449997</v>
      </c>
      <c r="C210" s="278">
        <v>110.18</v>
      </c>
      <c r="D210" s="278">
        <v>97.25</v>
      </c>
      <c r="E210" s="278">
        <v>104.129997</v>
      </c>
      <c r="F210" s="278">
        <v>97.920593</v>
      </c>
      <c r="G210" s="278">
        <v>1.0773082E9</v>
      </c>
      <c r="H210" s="283" t="s">
        <v>304</v>
      </c>
      <c r="I210" s="278">
        <v>9.3575</v>
      </c>
      <c r="J210" s="278">
        <v>9.4925</v>
      </c>
      <c r="K210" s="278">
        <v>7.35</v>
      </c>
      <c r="L210" s="278">
        <v>8.415</v>
      </c>
      <c r="M210" s="278">
        <v>8.32685</v>
      </c>
      <c r="N210" s="278">
        <v>3.941464E8</v>
      </c>
      <c r="O210" s="278"/>
      <c r="P210" s="254">
        <f t="shared" si="31"/>
        <v>462178.2178</v>
      </c>
      <c r="Q210" s="254">
        <f>(Q198+(Q209-Q198)*(1-$Q$3))*K210/K209</f>
        <v>256969.3879</v>
      </c>
      <c r="R210" s="254">
        <f>R209*(1+($S$5/2/12))+(Q209-Q198)*($Q$3)</f>
        <v>575397.7631</v>
      </c>
      <c r="S210" s="254">
        <f t="shared" si="34"/>
        <v>-485050.3053</v>
      </c>
      <c r="T210" s="254">
        <f t="shared" si="35"/>
        <v>-220344.4743</v>
      </c>
      <c r="U210" s="272">
        <f t="shared" si="21"/>
        <v>0.7540230085</v>
      </c>
      <c r="V210" s="282"/>
      <c r="W210" s="254">
        <f t="shared" si="22"/>
        <v>-705394.7796</v>
      </c>
      <c r="X210" s="257">
        <f t="shared" si="23"/>
        <v>1.47091531</v>
      </c>
      <c r="Y210" s="254">
        <f t="shared" si="24"/>
        <v>875906.605</v>
      </c>
      <c r="Z210" s="254">
        <f t="shared" si="25"/>
        <v>170511.8254</v>
      </c>
      <c r="AA210" s="259">
        <f t="shared" si="26"/>
        <v>1294545.369</v>
      </c>
      <c r="AB210" s="257">
        <f t="shared" si="27"/>
        <v>1.438383743</v>
      </c>
      <c r="AC210" s="275">
        <f t="shared" si="28"/>
        <v>589150.5891</v>
      </c>
      <c r="AD210" s="257">
        <f t="shared" si="29"/>
        <v>0.5891505891</v>
      </c>
      <c r="AE210" s="180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2"/>
    </row>
    <row r="211" ht="19.5" customHeight="1">
      <c r="A211" s="276" t="s">
        <v>305</v>
      </c>
      <c r="B211" s="277">
        <v>103.629997</v>
      </c>
      <c r="C211" s="278">
        <v>104.800003</v>
      </c>
      <c r="D211" s="278">
        <v>94.839996</v>
      </c>
      <c r="E211" s="278">
        <v>102.5</v>
      </c>
      <c r="F211" s="278">
        <v>96.387787</v>
      </c>
      <c r="G211" s="278">
        <v>9.422596E8</v>
      </c>
      <c r="H211" s="283" t="s">
        <v>305</v>
      </c>
      <c r="I211" s="278">
        <v>8.32875</v>
      </c>
      <c r="J211" s="278">
        <v>8.5225</v>
      </c>
      <c r="K211" s="278">
        <v>6.95375</v>
      </c>
      <c r="L211" s="278">
        <v>8.11</v>
      </c>
      <c r="M211" s="278">
        <v>8.025043</v>
      </c>
      <c r="N211" s="278">
        <v>4.445416E8</v>
      </c>
      <c r="O211" s="278"/>
      <c r="P211" s="254">
        <f t="shared" si="31"/>
        <v>450724.7335</v>
      </c>
      <c r="Q211" s="254">
        <f t="shared" ref="Q211:Q221" si="139">Q210*K211/K210</f>
        <v>243115.7661</v>
      </c>
      <c r="R211" s="254">
        <f t="shared" ref="R211:R221" si="140">R210*(1+$S$5/2/12)</f>
        <v>576596.5084</v>
      </c>
      <c r="S211" s="254">
        <f t="shared" si="34"/>
        <v>-488738.0149</v>
      </c>
      <c r="T211" s="254">
        <f t="shared" si="35"/>
        <v>-221262.5763</v>
      </c>
      <c r="U211" s="272">
        <f t="shared" si="21"/>
        <v>0.7375070624</v>
      </c>
      <c r="V211" s="282"/>
      <c r="W211" s="254">
        <f t="shared" si="22"/>
        <v>-710000.5912</v>
      </c>
      <c r="X211" s="257">
        <f t="shared" si="23"/>
        <v>1.446930122</v>
      </c>
      <c r="Y211" s="254">
        <f t="shared" si="24"/>
        <v>869039.9615</v>
      </c>
      <c r="Z211" s="254">
        <f t="shared" si="25"/>
        <v>159039.3703</v>
      </c>
      <c r="AA211" s="259">
        <f t="shared" si="26"/>
        <v>1270437.008</v>
      </c>
      <c r="AB211" s="257">
        <f t="shared" si="27"/>
        <v>1.411596675</v>
      </c>
      <c r="AC211" s="275">
        <f t="shared" si="28"/>
        <v>560436.4168</v>
      </c>
      <c r="AD211" s="257">
        <f t="shared" si="29"/>
        <v>0.5604364168</v>
      </c>
      <c r="AE211" s="180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2"/>
    </row>
    <row r="212" ht="19.5" customHeight="1">
      <c r="A212" s="276" t="s">
        <v>306</v>
      </c>
      <c r="B212" s="277">
        <v>103.480003</v>
      </c>
      <c r="C212" s="278">
        <v>110.040001</v>
      </c>
      <c r="D212" s="278">
        <v>103.160004</v>
      </c>
      <c r="E212" s="278">
        <v>109.199997</v>
      </c>
      <c r="F212" s="278">
        <v>102.688255</v>
      </c>
      <c r="G212" s="278">
        <v>6.016051E8</v>
      </c>
      <c r="H212" s="283" t="s">
        <v>306</v>
      </c>
      <c r="I212" s="278">
        <v>8.25625</v>
      </c>
      <c r="J212" s="278">
        <v>9.3625</v>
      </c>
      <c r="K212" s="278">
        <v>8.215</v>
      </c>
      <c r="L212" s="278">
        <v>9.225</v>
      </c>
      <c r="M212" s="278">
        <v>9.128366</v>
      </c>
      <c r="N212" s="278">
        <v>3.035736E8</v>
      </c>
      <c r="O212" s="278"/>
      <c r="P212" s="254">
        <f t="shared" si="31"/>
        <v>490265.3655</v>
      </c>
      <c r="Q212" s="254">
        <f t="shared" si="139"/>
        <v>287211.3634</v>
      </c>
      <c r="R212" s="254">
        <f t="shared" si="140"/>
        <v>577797.7511</v>
      </c>
      <c r="S212" s="254">
        <f t="shared" si="34"/>
        <v>-492441.0899</v>
      </c>
      <c r="T212" s="254">
        <f t="shared" si="35"/>
        <v>-222184.5037</v>
      </c>
      <c r="U212" s="272">
        <f t="shared" si="21"/>
        <v>0.7855885343</v>
      </c>
      <c r="V212" s="282"/>
      <c r="W212" s="254">
        <f t="shared" si="22"/>
        <v>-714625.5937</v>
      </c>
      <c r="X212" s="257">
        <f t="shared" si="23"/>
        <v>1.494577197</v>
      </c>
      <c r="Y212" s="254">
        <f t="shared" si="24"/>
        <v>897871.597</v>
      </c>
      <c r="Z212" s="254">
        <f t="shared" si="25"/>
        <v>183246.0033</v>
      </c>
      <c r="AA212" s="259">
        <f t="shared" si="26"/>
        <v>1355274.48</v>
      </c>
      <c r="AB212" s="257">
        <f t="shared" si="27"/>
        <v>1.505860533</v>
      </c>
      <c r="AC212" s="275">
        <f t="shared" si="28"/>
        <v>640648.8864</v>
      </c>
      <c r="AD212" s="257">
        <f t="shared" si="29"/>
        <v>0.6406488864</v>
      </c>
      <c r="AE212" s="180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2"/>
    </row>
    <row r="213" ht="19.5" customHeight="1">
      <c r="A213" s="276" t="s">
        <v>307</v>
      </c>
      <c r="B213" s="277">
        <v>108.540001</v>
      </c>
      <c r="C213" s="278">
        <v>111.440002</v>
      </c>
      <c r="D213" s="278">
        <v>104.879997</v>
      </c>
      <c r="E213" s="278">
        <v>105.720001</v>
      </c>
      <c r="F213" s="278">
        <v>99.71067</v>
      </c>
      <c r="G213" s="278">
        <v>5.592538E8</v>
      </c>
      <c r="H213" s="283" t="s">
        <v>307</v>
      </c>
      <c r="I213" s="278">
        <v>9.11</v>
      </c>
      <c r="J213" s="278">
        <v>9.61</v>
      </c>
      <c r="K213" s="278">
        <v>8.48875</v>
      </c>
      <c r="L213" s="278">
        <v>8.62</v>
      </c>
      <c r="M213" s="278">
        <v>8.529703</v>
      </c>
      <c r="N213" s="278">
        <v>2.323536E8</v>
      </c>
      <c r="O213" s="278"/>
      <c r="P213" s="254">
        <f t="shared" si="31"/>
        <v>498439.5897</v>
      </c>
      <c r="Q213" s="254">
        <f t="shared" si="139"/>
        <v>296782.1621</v>
      </c>
      <c r="R213" s="254">
        <f t="shared" si="140"/>
        <v>579001.4964</v>
      </c>
      <c r="S213" s="254">
        <f t="shared" si="34"/>
        <v>-496159.5945</v>
      </c>
      <c r="T213" s="254">
        <f t="shared" si="35"/>
        <v>-223110.2725</v>
      </c>
      <c r="U213" s="272">
        <f t="shared" si="21"/>
        <v>0.7946335614</v>
      </c>
      <c r="V213" s="282"/>
      <c r="W213" s="254">
        <f t="shared" si="22"/>
        <v>-719269.867</v>
      </c>
      <c r="X213" s="257">
        <f t="shared" si="23"/>
        <v>1.497965</v>
      </c>
      <c r="Y213" s="254">
        <f t="shared" si="24"/>
        <v>904749.1494</v>
      </c>
      <c r="Z213" s="254">
        <f t="shared" si="25"/>
        <v>185479.2824</v>
      </c>
      <c r="AA213" s="259">
        <f t="shared" si="26"/>
        <v>1374223.248</v>
      </c>
      <c r="AB213" s="257">
        <f t="shared" si="27"/>
        <v>1.52691472</v>
      </c>
      <c r="AC213" s="275">
        <f t="shared" si="28"/>
        <v>654953.3812</v>
      </c>
      <c r="AD213" s="257">
        <f t="shared" si="29"/>
        <v>0.6549533812</v>
      </c>
      <c r="AE213" s="180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2"/>
    </row>
    <row r="214" ht="19.5" customHeight="1">
      <c r="A214" s="276" t="s">
        <v>308</v>
      </c>
      <c r="B214" s="277">
        <v>105.989998</v>
      </c>
      <c r="C214" s="278">
        <v>110.510002</v>
      </c>
      <c r="D214" s="278">
        <v>104.400002</v>
      </c>
      <c r="E214" s="278">
        <v>110.339996</v>
      </c>
      <c r="F214" s="278">
        <v>104.068062</v>
      </c>
      <c r="G214" s="278">
        <v>5.364827E8</v>
      </c>
      <c r="H214" s="283" t="s">
        <v>308</v>
      </c>
      <c r="I214" s="278">
        <v>8.65375</v>
      </c>
      <c r="J214" s="278">
        <v>9.39375</v>
      </c>
      <c r="K214" s="278">
        <v>8.4025</v>
      </c>
      <c r="L214" s="278">
        <v>9.3675</v>
      </c>
      <c r="M214" s="278">
        <v>9.269373</v>
      </c>
      <c r="N214" s="278">
        <v>1.860816E8</v>
      </c>
      <c r="O214" s="278"/>
      <c r="P214" s="254">
        <f t="shared" si="31"/>
        <v>496158.4253</v>
      </c>
      <c r="Q214" s="254">
        <f t="shared" si="139"/>
        <v>293766.705</v>
      </c>
      <c r="R214" s="254">
        <f t="shared" si="140"/>
        <v>580207.7496</v>
      </c>
      <c r="S214" s="254">
        <f t="shared" si="34"/>
        <v>-499893.5928</v>
      </c>
      <c r="T214" s="254">
        <f t="shared" si="35"/>
        <v>-224039.8986</v>
      </c>
      <c r="U214" s="272">
        <f t="shared" si="21"/>
        <v>0.7909392229</v>
      </c>
      <c r="V214" s="282"/>
      <c r="W214" s="254">
        <f t="shared" si="22"/>
        <v>-723933.4914</v>
      </c>
      <c r="X214" s="257">
        <f t="shared" si="23"/>
        <v>1.486830196</v>
      </c>
      <c r="Y214" s="254">
        <f t="shared" si="24"/>
        <v>904310.3373</v>
      </c>
      <c r="Z214" s="254">
        <f t="shared" si="25"/>
        <v>180376.8459</v>
      </c>
      <c r="AA214" s="259">
        <f t="shared" si="26"/>
        <v>1370132.88</v>
      </c>
      <c r="AB214" s="257">
        <f t="shared" si="27"/>
        <v>1.522369867</v>
      </c>
      <c r="AC214" s="275">
        <f t="shared" si="28"/>
        <v>646199.3884</v>
      </c>
      <c r="AD214" s="257">
        <f t="shared" si="29"/>
        <v>0.6461993884</v>
      </c>
      <c r="AE214" s="180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2"/>
    </row>
    <row r="215" ht="19.5" customHeight="1">
      <c r="A215" s="276" t="s">
        <v>309</v>
      </c>
      <c r="B215" s="277">
        <v>110.0</v>
      </c>
      <c r="C215" s="278">
        <v>110.75</v>
      </c>
      <c r="D215" s="278">
        <v>101.75</v>
      </c>
      <c r="E215" s="278">
        <v>107.540001</v>
      </c>
      <c r="F215" s="278">
        <v>101.427223</v>
      </c>
      <c r="G215" s="278">
        <v>5.779263E8</v>
      </c>
      <c r="H215" s="283" t="s">
        <v>309</v>
      </c>
      <c r="I215" s="278">
        <v>9.30375</v>
      </c>
      <c r="J215" s="278">
        <v>9.43125</v>
      </c>
      <c r="K215" s="278">
        <v>7.9725</v>
      </c>
      <c r="L215" s="278">
        <v>8.895</v>
      </c>
      <c r="M215" s="278">
        <v>8.801822</v>
      </c>
      <c r="N215" s="278">
        <v>2.15028E8</v>
      </c>
      <c r="O215" s="278"/>
      <c r="P215" s="254">
        <f t="shared" si="31"/>
        <v>483564.3564</v>
      </c>
      <c r="Q215" s="254">
        <f t="shared" si="139"/>
        <v>278733.1217</v>
      </c>
      <c r="R215" s="254">
        <f t="shared" si="140"/>
        <v>581416.5157</v>
      </c>
      <c r="S215" s="254">
        <f t="shared" si="34"/>
        <v>-503643.1494</v>
      </c>
      <c r="T215" s="254">
        <f t="shared" si="35"/>
        <v>-224973.3982</v>
      </c>
      <c r="U215" s="272">
        <f t="shared" si="21"/>
        <v>0.7747412058</v>
      </c>
      <c r="V215" s="282"/>
      <c r="W215" s="254">
        <f t="shared" si="22"/>
        <v>-728616.5476</v>
      </c>
      <c r="X215" s="257">
        <f t="shared" si="23"/>
        <v>1.461647935</v>
      </c>
      <c r="Y215" s="254">
        <f t="shared" si="24"/>
        <v>896654.9046</v>
      </c>
      <c r="Z215" s="254">
        <f t="shared" si="25"/>
        <v>168038.357</v>
      </c>
      <c r="AA215" s="259">
        <f t="shared" si="26"/>
        <v>1343713.994</v>
      </c>
      <c r="AB215" s="257">
        <f t="shared" si="27"/>
        <v>1.493015549</v>
      </c>
      <c r="AC215" s="275">
        <f t="shared" si="28"/>
        <v>615097.4462</v>
      </c>
      <c r="AD215" s="257">
        <f t="shared" si="29"/>
        <v>0.6150974462</v>
      </c>
      <c r="AE215" s="180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2"/>
    </row>
    <row r="216" ht="19.5" customHeight="1">
      <c r="A216" s="276" t="s">
        <v>310</v>
      </c>
      <c r="B216" s="277">
        <v>107.489998</v>
      </c>
      <c r="C216" s="278">
        <v>115.540001</v>
      </c>
      <c r="D216" s="278">
        <v>106.57</v>
      </c>
      <c r="E216" s="278">
        <v>115.230003</v>
      </c>
      <c r="F216" s="278">
        <v>108.969566</v>
      </c>
      <c r="G216" s="278">
        <v>4.210726E8</v>
      </c>
      <c r="H216" s="283" t="s">
        <v>310</v>
      </c>
      <c r="I216" s="278">
        <v>8.8925</v>
      </c>
      <c r="J216" s="278">
        <v>10.24875</v>
      </c>
      <c r="K216" s="278">
        <v>8.735</v>
      </c>
      <c r="L216" s="278">
        <v>10.19375</v>
      </c>
      <c r="M216" s="278">
        <v>10.092622</v>
      </c>
      <c r="N216" s="278">
        <v>1.512384E8</v>
      </c>
      <c r="O216" s="278"/>
      <c r="P216" s="254">
        <f t="shared" si="31"/>
        <v>506471.2871</v>
      </c>
      <c r="Q216" s="254">
        <f t="shared" si="139"/>
        <v>305391.5106</v>
      </c>
      <c r="R216" s="254">
        <f t="shared" si="140"/>
        <v>582627.8001</v>
      </c>
      <c r="S216" s="254">
        <f t="shared" si="34"/>
        <v>-507408.3292</v>
      </c>
      <c r="T216" s="254">
        <f t="shared" si="35"/>
        <v>-225910.7874</v>
      </c>
      <c r="U216" s="272">
        <f t="shared" si="21"/>
        <v>0.8011917112</v>
      </c>
      <c r="V216" s="282"/>
      <c r="W216" s="254">
        <f t="shared" si="22"/>
        <v>-733319.1166</v>
      </c>
      <c r="X216" s="257">
        <f t="shared" si="23"/>
        <v>1.485163911</v>
      </c>
      <c r="Y216" s="254">
        <f t="shared" si="24"/>
        <v>913852.5891</v>
      </c>
      <c r="Z216" s="254">
        <f t="shared" si="25"/>
        <v>180533.4725</v>
      </c>
      <c r="AA216" s="259">
        <f t="shared" si="26"/>
        <v>1394490.598</v>
      </c>
      <c r="AB216" s="257">
        <f t="shared" si="27"/>
        <v>1.549433998</v>
      </c>
      <c r="AC216" s="275">
        <f t="shared" si="28"/>
        <v>661171.4813</v>
      </c>
      <c r="AD216" s="257">
        <f t="shared" si="29"/>
        <v>0.6611714813</v>
      </c>
      <c r="AE216" s="180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2"/>
    </row>
    <row r="217" ht="19.5" customHeight="1">
      <c r="A217" s="276" t="s">
        <v>311</v>
      </c>
      <c r="B217" s="277">
        <v>115.309998</v>
      </c>
      <c r="C217" s="278">
        <v>118.010002</v>
      </c>
      <c r="D217" s="278">
        <v>114.220001</v>
      </c>
      <c r="E217" s="278">
        <v>116.440002</v>
      </c>
      <c r="F217" s="278">
        <v>110.113861</v>
      </c>
      <c r="G217" s="278">
        <v>3.692699E8</v>
      </c>
      <c r="H217" s="283" t="s">
        <v>311</v>
      </c>
      <c r="I217" s="278">
        <v>10.20875</v>
      </c>
      <c r="J217" s="278">
        <v>10.68125</v>
      </c>
      <c r="K217" s="278">
        <v>10.01375</v>
      </c>
      <c r="L217" s="278">
        <v>10.38875</v>
      </c>
      <c r="M217" s="278">
        <v>10.285686</v>
      </c>
      <c r="N217" s="278">
        <v>1.53288E8</v>
      </c>
      <c r="O217" s="278"/>
      <c r="P217" s="254">
        <f t="shared" si="31"/>
        <v>542827.7275</v>
      </c>
      <c r="Q217" s="254">
        <f t="shared" si="139"/>
        <v>350098.9398</v>
      </c>
      <c r="R217" s="254">
        <f t="shared" si="140"/>
        <v>583841.608</v>
      </c>
      <c r="S217" s="254">
        <f t="shared" si="34"/>
        <v>-511189.1973</v>
      </c>
      <c r="T217" s="254">
        <f t="shared" si="35"/>
        <v>-226852.0823</v>
      </c>
      <c r="U217" s="272">
        <f t="shared" si="21"/>
        <v>0.8417201452</v>
      </c>
      <c r="V217" s="282"/>
      <c r="W217" s="254">
        <f t="shared" si="22"/>
        <v>-738041.2796</v>
      </c>
      <c r="X217" s="257">
        <f t="shared" si="23"/>
        <v>1.526566829</v>
      </c>
      <c r="Y217" s="254">
        <f t="shared" si="24"/>
        <v>940467.353</v>
      </c>
      <c r="Z217" s="254">
        <f t="shared" si="25"/>
        <v>202426.0734</v>
      </c>
      <c r="AA217" s="259">
        <f t="shared" si="26"/>
        <v>1476768.275</v>
      </c>
      <c r="AB217" s="257">
        <f t="shared" si="27"/>
        <v>1.640853639</v>
      </c>
      <c r="AC217" s="275">
        <f t="shared" si="28"/>
        <v>738726.9958</v>
      </c>
      <c r="AD217" s="257">
        <f t="shared" si="29"/>
        <v>0.7387269958</v>
      </c>
      <c r="AE217" s="180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2"/>
    </row>
    <row r="218" ht="19.5" customHeight="1">
      <c r="A218" s="276" t="s">
        <v>312</v>
      </c>
      <c r="B218" s="277">
        <v>116.480003</v>
      </c>
      <c r="C218" s="278">
        <v>119.220001</v>
      </c>
      <c r="D218" s="278">
        <v>113.629997</v>
      </c>
      <c r="E218" s="278">
        <v>118.720001</v>
      </c>
      <c r="F218" s="278">
        <v>112.269974</v>
      </c>
      <c r="G218" s="278">
        <v>5.407566E8</v>
      </c>
      <c r="H218" s="283" t="s">
        <v>312</v>
      </c>
      <c r="I218" s="278">
        <v>10.4025</v>
      </c>
      <c r="J218" s="278">
        <v>10.92375</v>
      </c>
      <c r="K218" s="278">
        <v>9.885</v>
      </c>
      <c r="L218" s="278">
        <v>10.8175</v>
      </c>
      <c r="M218" s="278">
        <v>10.710185</v>
      </c>
      <c r="N218" s="278">
        <v>2.0234E8</v>
      </c>
      <c r="O218" s="278"/>
      <c r="P218" s="254">
        <f t="shared" si="31"/>
        <v>540023.7481</v>
      </c>
      <c r="Q218" s="254">
        <f t="shared" si="139"/>
        <v>345597.6053</v>
      </c>
      <c r="R218" s="254">
        <f t="shared" si="140"/>
        <v>585057.9447</v>
      </c>
      <c r="S218" s="254">
        <f t="shared" si="34"/>
        <v>-514985.8189</v>
      </c>
      <c r="T218" s="254">
        <f t="shared" si="35"/>
        <v>-227797.2993</v>
      </c>
      <c r="U218" s="272">
        <f t="shared" si="21"/>
        <v>0.8371770516</v>
      </c>
      <c r="V218" s="282"/>
      <c r="W218" s="254">
        <f t="shared" si="22"/>
        <v>-742783.1182</v>
      </c>
      <c r="X218" s="257">
        <f t="shared" si="23"/>
        <v>1.514683984</v>
      </c>
      <c r="Y218" s="254">
        <f t="shared" si="24"/>
        <v>939672.2506</v>
      </c>
      <c r="Z218" s="254">
        <f t="shared" si="25"/>
        <v>196889.1324</v>
      </c>
      <c r="AA218" s="259">
        <f t="shared" si="26"/>
        <v>1470679.298</v>
      </c>
      <c r="AB218" s="257">
        <f t="shared" si="27"/>
        <v>1.634088109</v>
      </c>
      <c r="AC218" s="275">
        <f t="shared" si="28"/>
        <v>727896.1799</v>
      </c>
      <c r="AD218" s="257">
        <f t="shared" si="29"/>
        <v>0.7278961799</v>
      </c>
      <c r="AE218" s="180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2"/>
    </row>
    <row r="219" ht="19.5" customHeight="1">
      <c r="A219" s="276" t="s">
        <v>313</v>
      </c>
      <c r="B219" s="277">
        <v>118.57</v>
      </c>
      <c r="C219" s="278">
        <v>119.660004</v>
      </c>
      <c r="D219" s="278">
        <v>115.940002</v>
      </c>
      <c r="E219" s="278">
        <v>116.989998</v>
      </c>
      <c r="F219" s="278">
        <v>110.911156</v>
      </c>
      <c r="G219" s="278">
        <v>4.069418E8</v>
      </c>
      <c r="H219" s="283" t="s">
        <v>313</v>
      </c>
      <c r="I219" s="278">
        <v>10.7875</v>
      </c>
      <c r="J219" s="278">
        <v>10.98</v>
      </c>
      <c r="K219" s="278">
        <v>10.31625</v>
      </c>
      <c r="L219" s="278">
        <v>10.48625</v>
      </c>
      <c r="M219" s="278">
        <v>10.382219</v>
      </c>
      <c r="N219" s="278">
        <v>1.57292E8</v>
      </c>
      <c r="O219" s="278"/>
      <c r="P219" s="254">
        <f t="shared" si="31"/>
        <v>551001.9897</v>
      </c>
      <c r="Q219" s="254">
        <f t="shared" si="139"/>
        <v>360674.8908</v>
      </c>
      <c r="R219" s="254">
        <f t="shared" si="140"/>
        <v>586276.8154</v>
      </c>
      <c r="S219" s="254">
        <f t="shared" si="34"/>
        <v>-518798.2598</v>
      </c>
      <c r="T219" s="254">
        <f t="shared" si="35"/>
        <v>-228746.4547</v>
      </c>
      <c r="U219" s="272">
        <f t="shared" si="21"/>
        <v>0.8493932588</v>
      </c>
      <c r="V219" s="282"/>
      <c r="W219" s="254">
        <f t="shared" si="22"/>
        <v>-747544.7145</v>
      </c>
      <c r="X219" s="257">
        <f t="shared" si="23"/>
        <v>1.521352212</v>
      </c>
      <c r="Y219" s="254">
        <f t="shared" si="24"/>
        <v>948527.1356</v>
      </c>
      <c r="Z219" s="254">
        <f t="shared" si="25"/>
        <v>200982.4211</v>
      </c>
      <c r="AA219" s="259">
        <f t="shared" si="26"/>
        <v>1497953.696</v>
      </c>
      <c r="AB219" s="257">
        <f t="shared" si="27"/>
        <v>1.664392995</v>
      </c>
      <c r="AC219" s="275">
        <f t="shared" si="28"/>
        <v>750408.9814</v>
      </c>
      <c r="AD219" s="257">
        <f t="shared" si="29"/>
        <v>0.7504089814</v>
      </c>
      <c r="AE219" s="180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2"/>
    </row>
    <row r="220" ht="19.5" customHeight="1">
      <c r="A220" s="276" t="s">
        <v>314</v>
      </c>
      <c r="B220" s="277">
        <v>117.190002</v>
      </c>
      <c r="C220" s="278">
        <v>119.510002</v>
      </c>
      <c r="D220" s="278">
        <v>113.449997</v>
      </c>
      <c r="E220" s="278">
        <v>117.5</v>
      </c>
      <c r="F220" s="278">
        <v>111.394638</v>
      </c>
      <c r="G220" s="278">
        <v>5.981188E8</v>
      </c>
      <c r="H220" s="283" t="s">
        <v>314</v>
      </c>
      <c r="I220" s="278">
        <v>10.525</v>
      </c>
      <c r="J220" s="278">
        <v>10.91625</v>
      </c>
      <c r="K220" s="278">
        <v>9.86</v>
      </c>
      <c r="L220" s="278">
        <v>10.54625</v>
      </c>
      <c r="M220" s="278">
        <v>10.441625</v>
      </c>
      <c r="N220" s="278">
        <v>1.861656E8</v>
      </c>
      <c r="O220" s="278"/>
      <c r="P220" s="254">
        <f t="shared" si="31"/>
        <v>539168.3026</v>
      </c>
      <c r="Q220" s="254">
        <f t="shared" si="139"/>
        <v>344723.5598</v>
      </c>
      <c r="R220" s="254">
        <f t="shared" si="140"/>
        <v>587498.2255</v>
      </c>
      <c r="S220" s="254">
        <f t="shared" si="34"/>
        <v>-522626.5859</v>
      </c>
      <c r="T220" s="254">
        <f t="shared" si="35"/>
        <v>-229699.565</v>
      </c>
      <c r="U220" s="272">
        <f t="shared" si="21"/>
        <v>0.8350031934</v>
      </c>
      <c r="V220" s="282"/>
      <c r="W220" s="254">
        <f t="shared" si="22"/>
        <v>-752326.1509</v>
      </c>
      <c r="X220" s="257">
        <f t="shared" si="23"/>
        <v>1.49757725</v>
      </c>
      <c r="Y220" s="254">
        <f t="shared" si="24"/>
        <v>941416.1082</v>
      </c>
      <c r="Z220" s="254">
        <f t="shared" si="25"/>
        <v>189089.9574</v>
      </c>
      <c r="AA220" s="259">
        <f t="shared" si="26"/>
        <v>1471390.088</v>
      </c>
      <c r="AB220" s="257">
        <f t="shared" si="27"/>
        <v>1.634877875</v>
      </c>
      <c r="AC220" s="275">
        <f t="shared" si="28"/>
        <v>719063.9369</v>
      </c>
      <c r="AD220" s="257">
        <f t="shared" si="29"/>
        <v>0.7190639369</v>
      </c>
      <c r="AE220" s="180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2"/>
    </row>
    <row r="221" ht="19.5" customHeight="1">
      <c r="A221" s="279" t="s">
        <v>315</v>
      </c>
      <c r="B221" s="280">
        <v>117.459999</v>
      </c>
      <c r="C221" s="281">
        <v>121.519997</v>
      </c>
      <c r="D221" s="281">
        <v>115.220001</v>
      </c>
      <c r="E221" s="281">
        <v>118.480003</v>
      </c>
      <c r="F221" s="281">
        <v>112.323723</v>
      </c>
      <c r="G221" s="281">
        <v>4.984143E8</v>
      </c>
      <c r="H221" s="284" t="s">
        <v>315</v>
      </c>
      <c r="I221" s="281">
        <v>10.54625</v>
      </c>
      <c r="J221" s="281">
        <v>11.31875</v>
      </c>
      <c r="K221" s="281">
        <v>10.14125</v>
      </c>
      <c r="L221" s="281">
        <v>10.765</v>
      </c>
      <c r="M221" s="281">
        <v>10.658204</v>
      </c>
      <c r="N221" s="281">
        <v>1.538632E8</v>
      </c>
      <c r="O221" s="281"/>
      <c r="P221" s="254">
        <f t="shared" si="31"/>
        <v>547580.2028</v>
      </c>
      <c r="Q221" s="254">
        <f t="shared" si="139"/>
        <v>354556.572</v>
      </c>
      <c r="R221" s="254">
        <f t="shared" si="140"/>
        <v>588722.1801</v>
      </c>
      <c r="S221" s="254">
        <f t="shared" si="34"/>
        <v>-526470.8633</v>
      </c>
      <c r="T221" s="254">
        <f t="shared" si="35"/>
        <v>-230656.6465</v>
      </c>
      <c r="U221" s="272">
        <f t="shared" si="21"/>
        <v>0.8429324201</v>
      </c>
      <c r="V221" s="257">
        <f>(E221-B210)/B210</f>
        <v>0.0825034833</v>
      </c>
      <c r="W221" s="254">
        <f t="shared" si="22"/>
        <v>-757127.5098</v>
      </c>
      <c r="X221" s="257">
        <f t="shared" si="23"/>
        <v>1.500807154</v>
      </c>
      <c r="Y221" s="254">
        <f t="shared" si="24"/>
        <v>948479.4348</v>
      </c>
      <c r="Z221" s="254">
        <f t="shared" si="25"/>
        <v>191351.925</v>
      </c>
      <c r="AA221" s="259">
        <f t="shared" si="26"/>
        <v>1490858.955</v>
      </c>
      <c r="AB221" s="257">
        <f t="shared" si="27"/>
        <v>1.65650995</v>
      </c>
      <c r="AC221" s="275">
        <f t="shared" si="28"/>
        <v>733731.4451</v>
      </c>
      <c r="AD221" s="257">
        <f t="shared" si="29"/>
        <v>0.7337314451</v>
      </c>
      <c r="AE221" s="180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2"/>
    </row>
    <row r="222" ht="19.5" customHeight="1">
      <c r="A222" s="276" t="s">
        <v>316</v>
      </c>
      <c r="B222" s="277">
        <v>119.269997</v>
      </c>
      <c r="C222" s="278">
        <v>125.919998</v>
      </c>
      <c r="D222" s="278">
        <v>118.889999</v>
      </c>
      <c r="E222" s="278">
        <v>124.57</v>
      </c>
      <c r="F222" s="278">
        <v>118.446533</v>
      </c>
      <c r="G222" s="278">
        <v>3.662546E8</v>
      </c>
      <c r="H222" s="283" t="s">
        <v>316</v>
      </c>
      <c r="I222" s="278">
        <v>10.90875</v>
      </c>
      <c r="J222" s="278">
        <v>12.12875</v>
      </c>
      <c r="K222" s="278">
        <v>10.83375</v>
      </c>
      <c r="L222" s="278">
        <v>11.87125</v>
      </c>
      <c r="M222" s="278">
        <v>11.761251</v>
      </c>
      <c r="N222" s="278">
        <v>1.295288E8</v>
      </c>
      <c r="O222" s="278"/>
      <c r="P222" s="254">
        <f t="shared" si="31"/>
        <v>565021.7774</v>
      </c>
      <c r="Q222" s="254">
        <f>(Q210+(Q221-Q210)*(1-$Q$3))*K222/K221</f>
        <v>347492.3422</v>
      </c>
      <c r="R222" s="254">
        <f>R221*(1+($S$5/2/12))+(Q221-Q210)*($Q$3)</f>
        <v>619224.8399</v>
      </c>
      <c r="S222" s="254">
        <f t="shared" si="34"/>
        <v>-530331.1586</v>
      </c>
      <c r="T222" s="254">
        <f t="shared" si="35"/>
        <v>-231617.7158</v>
      </c>
      <c r="U222" s="272">
        <f t="shared" si="21"/>
        <v>0.8225986902</v>
      </c>
      <c r="V222" s="282"/>
      <c r="W222" s="254">
        <f t="shared" si="22"/>
        <v>-761948.8744</v>
      </c>
      <c r="X222" s="257">
        <f t="shared" si="23"/>
        <v>1.554233699</v>
      </c>
      <c r="Y222" s="254">
        <f t="shared" si="24"/>
        <v>989971.0905</v>
      </c>
      <c r="Z222" s="254">
        <f t="shared" si="25"/>
        <v>228022.2161</v>
      </c>
      <c r="AA222" s="259">
        <f t="shared" si="26"/>
        <v>1531738.96</v>
      </c>
      <c r="AB222" s="257">
        <f t="shared" si="27"/>
        <v>1.701932177</v>
      </c>
      <c r="AC222" s="275">
        <f t="shared" si="28"/>
        <v>769790.0851</v>
      </c>
      <c r="AD222" s="257">
        <f t="shared" si="29"/>
        <v>0.7697900851</v>
      </c>
      <c r="AE222" s="180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2"/>
    </row>
    <row r="223" ht="19.5" customHeight="1">
      <c r="A223" s="276" t="s">
        <v>317</v>
      </c>
      <c r="B223" s="277">
        <v>125.449997</v>
      </c>
      <c r="C223" s="278">
        <v>130.699997</v>
      </c>
      <c r="D223" s="278">
        <v>124.860001</v>
      </c>
      <c r="E223" s="278">
        <v>130.020004</v>
      </c>
      <c r="F223" s="278">
        <v>123.628624</v>
      </c>
      <c r="G223" s="278">
        <v>3.074376E8</v>
      </c>
      <c r="H223" s="283" t="s">
        <v>317</v>
      </c>
      <c r="I223" s="278">
        <v>12.02875</v>
      </c>
      <c r="J223" s="278">
        <v>13.04625</v>
      </c>
      <c r="K223" s="278">
        <v>11.9225</v>
      </c>
      <c r="L223" s="278">
        <v>12.91125</v>
      </c>
      <c r="M223" s="278">
        <v>12.791615</v>
      </c>
      <c r="N223" s="278">
        <v>1.395168E8</v>
      </c>
      <c r="O223" s="278"/>
      <c r="P223" s="254">
        <f t="shared" si="31"/>
        <v>593394.0642</v>
      </c>
      <c r="Q223" s="254">
        <f t="shared" ref="Q223:Q233" si="141">Q222*K223/K222</f>
        <v>382413.9795</v>
      </c>
      <c r="R223" s="254">
        <f t="shared" ref="R223:R233" si="142">R222*(1+$S$5/2/12)</f>
        <v>620514.8916</v>
      </c>
      <c r="S223" s="254">
        <f t="shared" si="34"/>
        <v>-534207.5384</v>
      </c>
      <c r="T223" s="254">
        <f t="shared" si="35"/>
        <v>-232582.7897</v>
      </c>
      <c r="U223" s="272">
        <f t="shared" si="21"/>
        <v>0.8508441451</v>
      </c>
      <c r="V223" s="282"/>
      <c r="W223" s="254">
        <f t="shared" si="22"/>
        <v>-766790.3281</v>
      </c>
      <c r="X223" s="257">
        <f t="shared" si="23"/>
        <v>1.583104157</v>
      </c>
      <c r="Y223" s="254">
        <f t="shared" si="24"/>
        <v>1011070.141</v>
      </c>
      <c r="Z223" s="254">
        <f t="shared" si="25"/>
        <v>244279.8128</v>
      </c>
      <c r="AA223" s="259">
        <f t="shared" si="26"/>
        <v>1596322.935</v>
      </c>
      <c r="AB223" s="257">
        <f t="shared" si="27"/>
        <v>1.77369215</v>
      </c>
      <c r="AC223" s="275">
        <f t="shared" si="28"/>
        <v>829532.6072</v>
      </c>
      <c r="AD223" s="257">
        <f t="shared" si="29"/>
        <v>0.8295326072</v>
      </c>
      <c r="AE223" s="180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2"/>
    </row>
    <row r="224" ht="19.5" customHeight="1">
      <c r="A224" s="276" t="s">
        <v>318</v>
      </c>
      <c r="B224" s="277">
        <v>130.850006</v>
      </c>
      <c r="C224" s="278">
        <v>132.740005</v>
      </c>
      <c r="D224" s="278">
        <v>129.399994</v>
      </c>
      <c r="E224" s="278">
        <v>132.380005</v>
      </c>
      <c r="F224" s="278">
        <v>125.872597</v>
      </c>
      <c r="G224" s="278">
        <v>4.429635E8</v>
      </c>
      <c r="H224" s="283" t="s">
        <v>318</v>
      </c>
      <c r="I224" s="278">
        <v>13.07</v>
      </c>
      <c r="J224" s="278">
        <v>13.4775</v>
      </c>
      <c r="K224" s="278">
        <v>12.815</v>
      </c>
      <c r="L224" s="278">
        <v>13.4075</v>
      </c>
      <c r="M224" s="278">
        <v>13.283266</v>
      </c>
      <c r="N224" s="278">
        <v>1.309488E8</v>
      </c>
      <c r="O224" s="278"/>
      <c r="P224" s="254">
        <f t="shared" si="31"/>
        <v>614970.2685</v>
      </c>
      <c r="Q224" s="254">
        <f t="shared" si="141"/>
        <v>411040.9014</v>
      </c>
      <c r="R224" s="254">
        <f t="shared" si="142"/>
        <v>621807.631</v>
      </c>
      <c r="S224" s="254">
        <f t="shared" si="34"/>
        <v>-538100.0698</v>
      </c>
      <c r="T224" s="254">
        <f t="shared" si="35"/>
        <v>-233551.8846</v>
      </c>
      <c r="U224" s="272">
        <f t="shared" si="21"/>
        <v>0.8720935035</v>
      </c>
      <c r="V224" s="282"/>
      <c r="W224" s="254">
        <f t="shared" si="22"/>
        <v>-771651.9545</v>
      </c>
      <c r="X224" s="257">
        <f t="shared" si="23"/>
        <v>1.602766496</v>
      </c>
      <c r="Y224" s="254">
        <f t="shared" si="24"/>
        <v>1027414.514</v>
      </c>
      <c r="Z224" s="254">
        <f t="shared" si="25"/>
        <v>255762.5593</v>
      </c>
      <c r="AA224" s="259">
        <f t="shared" si="26"/>
        <v>1647818.801</v>
      </c>
      <c r="AB224" s="257">
        <f t="shared" si="27"/>
        <v>1.830909779</v>
      </c>
      <c r="AC224" s="275">
        <f t="shared" si="28"/>
        <v>876166.8464</v>
      </c>
      <c r="AD224" s="257">
        <f t="shared" si="29"/>
        <v>0.8761668464</v>
      </c>
      <c r="AE224" s="180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2"/>
    </row>
    <row r="225" ht="19.5" customHeight="1">
      <c r="A225" s="276" t="s">
        <v>319</v>
      </c>
      <c r="B225" s="277">
        <v>132.490005</v>
      </c>
      <c r="C225" s="278">
        <v>136.339996</v>
      </c>
      <c r="D225" s="278">
        <v>130.380005</v>
      </c>
      <c r="E225" s="278">
        <v>135.990005</v>
      </c>
      <c r="F225" s="278">
        <v>129.574097</v>
      </c>
      <c r="G225" s="278">
        <v>3.882481E8</v>
      </c>
      <c r="H225" s="283" t="s">
        <v>319</v>
      </c>
      <c r="I225" s="278">
        <v>13.42875</v>
      </c>
      <c r="J225" s="278">
        <v>14.19375</v>
      </c>
      <c r="K225" s="278">
        <v>12.995</v>
      </c>
      <c r="L225" s="278">
        <v>14.12125</v>
      </c>
      <c r="M225" s="278">
        <v>13.992979</v>
      </c>
      <c r="N225" s="278">
        <v>1.0924E8</v>
      </c>
      <c r="O225" s="278"/>
      <c r="P225" s="254">
        <f t="shared" si="31"/>
        <v>619627.7465</v>
      </c>
      <c r="Q225" s="254">
        <f t="shared" si="141"/>
        <v>416814.3982</v>
      </c>
      <c r="R225" s="254">
        <f t="shared" si="142"/>
        <v>623103.0636</v>
      </c>
      <c r="S225" s="254">
        <f t="shared" si="34"/>
        <v>-542008.8201</v>
      </c>
      <c r="T225" s="254">
        <f t="shared" si="35"/>
        <v>-234525.0175</v>
      </c>
      <c r="U225" s="272">
        <f t="shared" si="21"/>
        <v>0.8756956639</v>
      </c>
      <c r="V225" s="282"/>
      <c r="W225" s="254">
        <f t="shared" si="22"/>
        <v>-776533.8376</v>
      </c>
      <c r="X225" s="257">
        <f t="shared" si="23"/>
        <v>1.600356288</v>
      </c>
      <c r="Y225" s="254">
        <f t="shared" si="24"/>
        <v>1031918.364</v>
      </c>
      <c r="Z225" s="254">
        <f t="shared" si="25"/>
        <v>255384.526</v>
      </c>
      <c r="AA225" s="259">
        <f t="shared" si="26"/>
        <v>1659545.208</v>
      </c>
      <c r="AB225" s="257">
        <f t="shared" si="27"/>
        <v>1.84393912</v>
      </c>
      <c r="AC225" s="275">
        <f t="shared" si="28"/>
        <v>883011.3707</v>
      </c>
      <c r="AD225" s="257">
        <f t="shared" si="29"/>
        <v>0.8830113707</v>
      </c>
      <c r="AE225" s="180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2"/>
    </row>
    <row r="226" ht="19.5" customHeight="1">
      <c r="A226" s="276" t="s">
        <v>320</v>
      </c>
      <c r="B226" s="277">
        <v>136.440002</v>
      </c>
      <c r="C226" s="278">
        <v>141.839996</v>
      </c>
      <c r="D226" s="278">
        <v>135.869995</v>
      </c>
      <c r="E226" s="278">
        <v>141.289993</v>
      </c>
      <c r="F226" s="278">
        <v>134.624054</v>
      </c>
      <c r="G226" s="278">
        <v>5.324897E8</v>
      </c>
      <c r="H226" s="283" t="s">
        <v>320</v>
      </c>
      <c r="I226" s="278">
        <v>14.21375</v>
      </c>
      <c r="J226" s="278">
        <v>15.3175</v>
      </c>
      <c r="K226" s="278">
        <v>14.07125</v>
      </c>
      <c r="L226" s="278">
        <v>15.1975</v>
      </c>
      <c r="M226" s="278">
        <v>15.059453</v>
      </c>
      <c r="N226" s="278">
        <v>1.168984E8</v>
      </c>
      <c r="O226" s="278"/>
      <c r="P226" s="254">
        <f t="shared" si="31"/>
        <v>645718.7881</v>
      </c>
      <c r="Q226" s="254">
        <f t="shared" si="141"/>
        <v>451335.0982</v>
      </c>
      <c r="R226" s="254">
        <f t="shared" si="142"/>
        <v>624401.1949</v>
      </c>
      <c r="S226" s="254">
        <f t="shared" si="34"/>
        <v>-545933.8569</v>
      </c>
      <c r="T226" s="254">
        <f t="shared" si="35"/>
        <v>-235502.205</v>
      </c>
      <c r="U226" s="272">
        <f t="shared" si="21"/>
        <v>0.8994652265</v>
      </c>
      <c r="V226" s="282"/>
      <c r="W226" s="254">
        <f t="shared" si="22"/>
        <v>-781436.0619</v>
      </c>
      <c r="X226" s="257">
        <f t="shared" si="23"/>
        <v>1.625366482</v>
      </c>
      <c r="Y226" s="254">
        <f t="shared" si="24"/>
        <v>1051428.299</v>
      </c>
      <c r="Z226" s="254">
        <f t="shared" si="25"/>
        <v>269992.2369</v>
      </c>
      <c r="AA226" s="259">
        <f t="shared" si="26"/>
        <v>1721455.081</v>
      </c>
      <c r="AB226" s="257">
        <f t="shared" si="27"/>
        <v>1.912727868</v>
      </c>
      <c r="AC226" s="275">
        <f t="shared" si="28"/>
        <v>940019.0194</v>
      </c>
      <c r="AD226" s="257">
        <f t="shared" si="29"/>
        <v>0.9400190194</v>
      </c>
      <c r="AE226" s="180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2"/>
    </row>
    <row r="227" ht="19.5" customHeight="1">
      <c r="A227" s="276" t="s">
        <v>321</v>
      </c>
      <c r="B227" s="277">
        <v>141.580002</v>
      </c>
      <c r="C227" s="278">
        <v>143.899994</v>
      </c>
      <c r="D227" s="278">
        <v>136.25</v>
      </c>
      <c r="E227" s="278">
        <v>137.639999</v>
      </c>
      <c r="F227" s="278">
        <v>131.146271</v>
      </c>
      <c r="G227" s="278">
        <v>1.0460032E9</v>
      </c>
      <c r="H227" s="283" t="s">
        <v>321</v>
      </c>
      <c r="I227" s="278">
        <v>15.265</v>
      </c>
      <c r="J227" s="278">
        <v>15.75875</v>
      </c>
      <c r="K227" s="278">
        <v>14.14875</v>
      </c>
      <c r="L227" s="278">
        <v>14.415</v>
      </c>
      <c r="M227" s="278">
        <v>14.284061</v>
      </c>
      <c r="N227" s="278">
        <v>2.258592E8</v>
      </c>
      <c r="O227" s="278"/>
      <c r="P227" s="254">
        <f t="shared" si="31"/>
        <v>647524.7525</v>
      </c>
      <c r="Q227" s="254">
        <f t="shared" si="141"/>
        <v>453820.9094</v>
      </c>
      <c r="R227" s="254">
        <f t="shared" si="142"/>
        <v>625702.0308</v>
      </c>
      <c r="S227" s="254">
        <f t="shared" si="34"/>
        <v>-549875.248</v>
      </c>
      <c r="T227" s="254">
        <f t="shared" si="35"/>
        <v>-236483.4642</v>
      </c>
      <c r="U227" s="272">
        <f t="shared" si="21"/>
        <v>0.9004769109</v>
      </c>
      <c r="V227" s="282"/>
      <c r="W227" s="254">
        <f t="shared" si="22"/>
        <v>-786358.7122</v>
      </c>
      <c r="X227" s="257">
        <f t="shared" si="23"/>
        <v>1.619142465</v>
      </c>
      <c r="Y227" s="254">
        <f t="shared" si="24"/>
        <v>1053941.276</v>
      </c>
      <c r="Z227" s="254">
        <f t="shared" si="25"/>
        <v>267582.5641</v>
      </c>
      <c r="AA227" s="259">
        <f t="shared" si="26"/>
        <v>1727047.693</v>
      </c>
      <c r="AB227" s="257">
        <f t="shared" si="27"/>
        <v>1.918941881</v>
      </c>
      <c r="AC227" s="275">
        <f t="shared" si="28"/>
        <v>940688.9804</v>
      </c>
      <c r="AD227" s="257">
        <f t="shared" si="29"/>
        <v>0.9406889804</v>
      </c>
      <c r="AE227" s="180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2"/>
    </row>
    <row r="228" ht="19.5" customHeight="1">
      <c r="A228" s="276" t="s">
        <v>322</v>
      </c>
      <c r="B228" s="277">
        <v>138.270004</v>
      </c>
      <c r="C228" s="278">
        <v>145.960007</v>
      </c>
      <c r="D228" s="278">
        <v>135.800003</v>
      </c>
      <c r="E228" s="278">
        <v>143.229996</v>
      </c>
      <c r="F228" s="278">
        <v>136.844269</v>
      </c>
      <c r="G228" s="278">
        <v>7.050023E8</v>
      </c>
      <c r="H228" s="283" t="s">
        <v>322</v>
      </c>
      <c r="I228" s="278">
        <v>14.56625</v>
      </c>
      <c r="J228" s="278">
        <v>16.202499</v>
      </c>
      <c r="K228" s="278">
        <v>14.05125</v>
      </c>
      <c r="L228" s="278">
        <v>15.5975</v>
      </c>
      <c r="M228" s="278">
        <v>15.456731</v>
      </c>
      <c r="N228" s="278">
        <v>1.152524E8</v>
      </c>
      <c r="O228" s="278"/>
      <c r="P228" s="254">
        <f t="shared" si="31"/>
        <v>645386.1529</v>
      </c>
      <c r="Q228" s="254">
        <f t="shared" si="141"/>
        <v>450693.5986</v>
      </c>
      <c r="R228" s="254">
        <f t="shared" si="142"/>
        <v>627005.5767</v>
      </c>
      <c r="S228" s="254">
        <f t="shared" si="34"/>
        <v>-553833.0615</v>
      </c>
      <c r="T228" s="254">
        <f t="shared" si="35"/>
        <v>-237468.812</v>
      </c>
      <c r="U228" s="272">
        <f t="shared" si="21"/>
        <v>0.8976765833</v>
      </c>
      <c r="V228" s="282"/>
      <c r="W228" s="254">
        <f t="shared" si="22"/>
        <v>-791301.8735</v>
      </c>
      <c r="X228" s="257">
        <f t="shared" si="23"/>
        <v>1.607972598</v>
      </c>
      <c r="Y228" s="254">
        <f t="shared" si="24"/>
        <v>1053695.661</v>
      </c>
      <c r="Z228" s="254">
        <f t="shared" si="25"/>
        <v>262393.7871</v>
      </c>
      <c r="AA228" s="259">
        <f t="shared" si="26"/>
        <v>1723085.328</v>
      </c>
      <c r="AB228" s="257">
        <f t="shared" si="27"/>
        <v>1.914539253</v>
      </c>
      <c r="AC228" s="275">
        <f t="shared" si="28"/>
        <v>931783.4546</v>
      </c>
      <c r="AD228" s="257">
        <f t="shared" si="29"/>
        <v>0.9317834546</v>
      </c>
      <c r="AE228" s="180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2"/>
    </row>
    <row r="229" ht="19.5" customHeight="1">
      <c r="A229" s="276" t="s">
        <v>323</v>
      </c>
      <c r="B229" s="277">
        <v>143.720001</v>
      </c>
      <c r="C229" s="278">
        <v>146.210007</v>
      </c>
      <c r="D229" s="278">
        <v>140.179993</v>
      </c>
      <c r="E229" s="278">
        <v>146.199997</v>
      </c>
      <c r="F229" s="278">
        <v>139.681915</v>
      </c>
      <c r="G229" s="278">
        <v>8.107719E8</v>
      </c>
      <c r="H229" s="283" t="s">
        <v>323</v>
      </c>
      <c r="I229" s="278">
        <v>15.695</v>
      </c>
      <c r="J229" s="278">
        <v>16.192499</v>
      </c>
      <c r="K229" s="278">
        <v>14.9025</v>
      </c>
      <c r="L229" s="278">
        <v>16.155001</v>
      </c>
      <c r="M229" s="278">
        <v>16.009197</v>
      </c>
      <c r="N229" s="278">
        <v>1.393044E8</v>
      </c>
      <c r="O229" s="278"/>
      <c r="P229" s="254">
        <f t="shared" si="31"/>
        <v>666201.9469</v>
      </c>
      <c r="Q229" s="254">
        <f t="shared" si="141"/>
        <v>477997.4275</v>
      </c>
      <c r="R229" s="254">
        <f t="shared" si="142"/>
        <v>628311.8383</v>
      </c>
      <c r="S229" s="254">
        <f t="shared" si="34"/>
        <v>-557807.3659</v>
      </c>
      <c r="T229" s="254">
        <f t="shared" si="35"/>
        <v>-238458.2654</v>
      </c>
      <c r="U229" s="272">
        <f t="shared" si="21"/>
        <v>0.9151969196</v>
      </c>
      <c r="V229" s="282"/>
      <c r="W229" s="254">
        <f t="shared" si="22"/>
        <v>-796265.6313</v>
      </c>
      <c r="X229" s="257">
        <f t="shared" si="23"/>
        <v>1.625731081</v>
      </c>
      <c r="Y229" s="254">
        <f t="shared" si="24"/>
        <v>1069520.728</v>
      </c>
      <c r="Z229" s="254">
        <f t="shared" si="25"/>
        <v>273255.0963</v>
      </c>
      <c r="AA229" s="259">
        <f t="shared" si="26"/>
        <v>1772511.213</v>
      </c>
      <c r="AB229" s="257">
        <f t="shared" si="27"/>
        <v>1.969456903</v>
      </c>
      <c r="AC229" s="275">
        <f t="shared" si="28"/>
        <v>976245.5814</v>
      </c>
      <c r="AD229" s="257">
        <f t="shared" si="29"/>
        <v>0.9762455814</v>
      </c>
      <c r="AE229" s="180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2"/>
    </row>
    <row r="230" ht="19.5" customHeight="1">
      <c r="A230" s="276" t="s">
        <v>324</v>
      </c>
      <c r="B230" s="277">
        <v>146.389999</v>
      </c>
      <c r="C230" s="278">
        <v>146.589996</v>
      </c>
      <c r="D230" s="278">
        <v>142.100006</v>
      </c>
      <c r="E230" s="278">
        <v>145.449997</v>
      </c>
      <c r="F230" s="278">
        <v>138.965317</v>
      </c>
      <c r="G230" s="278">
        <v>6.31562E8</v>
      </c>
      <c r="H230" s="283" t="s">
        <v>324</v>
      </c>
      <c r="I230" s="278">
        <v>16.235001</v>
      </c>
      <c r="J230" s="278">
        <v>16.2775</v>
      </c>
      <c r="K230" s="278">
        <v>15.3325</v>
      </c>
      <c r="L230" s="278">
        <v>16.055</v>
      </c>
      <c r="M230" s="278">
        <v>15.910101</v>
      </c>
      <c r="N230" s="278">
        <v>8.72872E7</v>
      </c>
      <c r="O230" s="278"/>
      <c r="P230" s="254">
        <f t="shared" si="31"/>
        <v>675326.7612</v>
      </c>
      <c r="Q230" s="254">
        <f t="shared" si="141"/>
        <v>491789.67</v>
      </c>
      <c r="R230" s="254">
        <f t="shared" si="142"/>
        <v>629620.8213</v>
      </c>
      <c r="S230" s="254">
        <f t="shared" si="34"/>
        <v>-561798.2299</v>
      </c>
      <c r="T230" s="254">
        <f t="shared" si="35"/>
        <v>-239451.8415</v>
      </c>
      <c r="U230" s="272">
        <f t="shared" si="21"/>
        <v>0.9232880873</v>
      </c>
      <c r="V230" s="282"/>
      <c r="W230" s="254">
        <f t="shared" si="22"/>
        <v>-801250.0714</v>
      </c>
      <c r="X230" s="257">
        <f t="shared" si="23"/>
        <v>1.628639583</v>
      </c>
      <c r="Y230" s="254">
        <f t="shared" si="24"/>
        <v>1077164.721</v>
      </c>
      <c r="Z230" s="254">
        <f t="shared" si="25"/>
        <v>275914.6498</v>
      </c>
      <c r="AA230" s="259">
        <f t="shared" si="26"/>
        <v>1796737.252</v>
      </c>
      <c r="AB230" s="257">
        <f t="shared" si="27"/>
        <v>1.996374725</v>
      </c>
      <c r="AC230" s="275">
        <f t="shared" si="28"/>
        <v>995487.181</v>
      </c>
      <c r="AD230" s="257">
        <f t="shared" si="29"/>
        <v>0.995487181</v>
      </c>
      <c r="AE230" s="180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2"/>
    </row>
    <row r="231" ht="19.5" customHeight="1">
      <c r="A231" s="276" t="s">
        <v>325</v>
      </c>
      <c r="B231" s="277">
        <v>145.669998</v>
      </c>
      <c r="C231" s="278">
        <v>152.369995</v>
      </c>
      <c r="D231" s="278">
        <v>144.929993</v>
      </c>
      <c r="E231" s="278">
        <v>152.149994</v>
      </c>
      <c r="F231" s="278">
        <v>145.684814</v>
      </c>
      <c r="G231" s="278">
        <v>5.490946E8</v>
      </c>
      <c r="H231" s="283" t="s">
        <v>325</v>
      </c>
      <c r="I231" s="278">
        <v>16.1075</v>
      </c>
      <c r="J231" s="278">
        <v>17.57</v>
      </c>
      <c r="K231" s="278">
        <v>15.945</v>
      </c>
      <c r="L231" s="278">
        <v>17.52</v>
      </c>
      <c r="M231" s="278">
        <v>17.361881</v>
      </c>
      <c r="N231" s="278">
        <v>7.9744E7</v>
      </c>
      <c r="O231" s="278"/>
      <c r="P231" s="254">
        <f t="shared" si="31"/>
        <v>688776.2044</v>
      </c>
      <c r="Q231" s="254">
        <f t="shared" si="141"/>
        <v>511435.5968</v>
      </c>
      <c r="R231" s="254">
        <f t="shared" si="142"/>
        <v>630932.5313</v>
      </c>
      <c r="S231" s="254">
        <f t="shared" si="34"/>
        <v>-565805.7226</v>
      </c>
      <c r="T231" s="254">
        <f t="shared" si="35"/>
        <v>-240449.5575</v>
      </c>
      <c r="U231" s="272">
        <f t="shared" si="21"/>
        <v>0.9347419357</v>
      </c>
      <c r="V231" s="282"/>
      <c r="W231" s="254">
        <f t="shared" si="22"/>
        <v>-806255.28</v>
      </c>
      <c r="X231" s="257">
        <f t="shared" si="23"/>
        <v>1.636837325</v>
      </c>
      <c r="Y231" s="254">
        <f t="shared" si="24"/>
        <v>1087838.573</v>
      </c>
      <c r="Z231" s="254">
        <f t="shared" si="25"/>
        <v>281583.2931</v>
      </c>
      <c r="AA231" s="259">
        <f t="shared" si="26"/>
        <v>1831144.332</v>
      </c>
      <c r="AB231" s="257">
        <f t="shared" si="27"/>
        <v>2.034604814</v>
      </c>
      <c r="AC231" s="275">
        <f t="shared" si="28"/>
        <v>1024889.052</v>
      </c>
      <c r="AD231" s="257">
        <f t="shared" si="29"/>
        <v>1.024889052</v>
      </c>
      <c r="AE231" s="180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2"/>
    </row>
    <row r="232" ht="19.5" customHeight="1">
      <c r="A232" s="276" t="s">
        <v>326</v>
      </c>
      <c r="B232" s="277">
        <v>152.759995</v>
      </c>
      <c r="C232" s="278">
        <v>156.690002</v>
      </c>
      <c r="D232" s="278">
        <v>150.770004</v>
      </c>
      <c r="E232" s="278">
        <v>155.149994</v>
      </c>
      <c r="F232" s="278">
        <v>148.557297</v>
      </c>
      <c r="G232" s="278">
        <v>5.841984E8</v>
      </c>
      <c r="H232" s="283" t="s">
        <v>326</v>
      </c>
      <c r="I232" s="278">
        <v>17.65</v>
      </c>
      <c r="J232" s="278">
        <v>18.535</v>
      </c>
      <c r="K232" s="278">
        <v>17.205</v>
      </c>
      <c r="L232" s="278">
        <v>18.17</v>
      </c>
      <c r="M232" s="278">
        <v>18.006014</v>
      </c>
      <c r="N232" s="278">
        <v>8.29024E7</v>
      </c>
      <c r="O232" s="278"/>
      <c r="P232" s="254">
        <f t="shared" si="31"/>
        <v>716530.7121</v>
      </c>
      <c r="Q232" s="254">
        <f t="shared" si="141"/>
        <v>551850.0748</v>
      </c>
      <c r="R232" s="254">
        <f t="shared" si="142"/>
        <v>632246.9741</v>
      </c>
      <c r="S232" s="254">
        <f t="shared" si="34"/>
        <v>-569829.9131</v>
      </c>
      <c r="T232" s="254">
        <f t="shared" si="35"/>
        <v>-241451.4306</v>
      </c>
      <c r="U232" s="272">
        <f t="shared" si="21"/>
        <v>0.9576998185</v>
      </c>
      <c r="V232" s="282"/>
      <c r="W232" s="254">
        <f t="shared" si="22"/>
        <v>-811281.3437</v>
      </c>
      <c r="X232" s="257">
        <f t="shared" si="23"/>
        <v>1.662527675</v>
      </c>
      <c r="Y232" s="254">
        <f t="shared" si="24"/>
        <v>1108528.594</v>
      </c>
      <c r="Z232" s="254">
        <f t="shared" si="25"/>
        <v>297247.2499</v>
      </c>
      <c r="AA232" s="259">
        <f t="shared" si="26"/>
        <v>1900627.761</v>
      </c>
      <c r="AB232" s="257">
        <f t="shared" si="27"/>
        <v>2.111808623</v>
      </c>
      <c r="AC232" s="290">
        <f t="shared" si="28"/>
        <v>1089346.417</v>
      </c>
      <c r="AD232" s="257">
        <f t="shared" si="29"/>
        <v>1.089346417</v>
      </c>
      <c r="AE232" s="180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2"/>
    </row>
    <row r="233" ht="19.5" customHeight="1">
      <c r="A233" s="279" t="s">
        <v>327</v>
      </c>
      <c r="B233" s="280">
        <v>154.199997</v>
      </c>
      <c r="C233" s="281">
        <v>158.770004</v>
      </c>
      <c r="D233" s="281">
        <v>152.059998</v>
      </c>
      <c r="E233" s="281">
        <v>155.759995</v>
      </c>
      <c r="F233" s="281">
        <v>149.141373</v>
      </c>
      <c r="G233" s="281">
        <v>6.223839E8</v>
      </c>
      <c r="H233" s="284" t="s">
        <v>327</v>
      </c>
      <c r="I233" s="281">
        <v>17.934999</v>
      </c>
      <c r="J233" s="281">
        <v>19.0725</v>
      </c>
      <c r="K233" s="281">
        <v>17.440001</v>
      </c>
      <c r="L233" s="281">
        <v>18.3325</v>
      </c>
      <c r="M233" s="281">
        <v>18.167048</v>
      </c>
      <c r="N233" s="281">
        <v>9.40588E7</v>
      </c>
      <c r="O233" s="281"/>
      <c r="P233" s="254">
        <f t="shared" si="31"/>
        <v>722661.3766</v>
      </c>
      <c r="Q233" s="254">
        <f t="shared" si="141"/>
        <v>559387.7278</v>
      </c>
      <c r="R233" s="254">
        <f t="shared" si="142"/>
        <v>633564.1553</v>
      </c>
      <c r="S233" s="254">
        <f t="shared" si="34"/>
        <v>-573870.871</v>
      </c>
      <c r="T233" s="254">
        <f t="shared" si="35"/>
        <v>-242457.4783</v>
      </c>
      <c r="U233" s="272">
        <f t="shared" si="21"/>
        <v>0.9612779734</v>
      </c>
      <c r="V233" s="257">
        <f>(E233-B222)/B222</f>
        <v>0.3059444866</v>
      </c>
      <c r="W233" s="254">
        <f t="shared" si="22"/>
        <v>-816328.3493</v>
      </c>
      <c r="X233" s="257">
        <f t="shared" si="23"/>
        <v>1.661372575</v>
      </c>
      <c r="Y233" s="254">
        <f t="shared" si="24"/>
        <v>1114084.553</v>
      </c>
      <c r="Z233" s="254">
        <f t="shared" si="25"/>
        <v>297756.2034</v>
      </c>
      <c r="AA233" s="259">
        <f t="shared" si="26"/>
        <v>1915613.26</v>
      </c>
      <c r="AB233" s="257">
        <f t="shared" si="27"/>
        <v>2.128459177</v>
      </c>
      <c r="AC233" s="275">
        <f t="shared" si="28"/>
        <v>1099284.91</v>
      </c>
      <c r="AD233" s="257">
        <f t="shared" si="29"/>
        <v>1.09928491</v>
      </c>
      <c r="AE233" s="180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2"/>
    </row>
    <row r="234" ht="19.5" customHeight="1">
      <c r="A234" s="276" t="s">
        <v>328</v>
      </c>
      <c r="B234" s="277">
        <v>156.559998</v>
      </c>
      <c r="C234" s="278">
        <v>170.949997</v>
      </c>
      <c r="D234" s="278">
        <v>156.169998</v>
      </c>
      <c r="E234" s="278">
        <v>169.399994</v>
      </c>
      <c r="F234" s="278">
        <v>162.541</v>
      </c>
      <c r="G234" s="278">
        <v>6.983949E8</v>
      </c>
      <c r="H234" s="283" t="s">
        <v>328</v>
      </c>
      <c r="I234" s="278">
        <v>18.514999</v>
      </c>
      <c r="J234" s="278">
        <v>22.002501</v>
      </c>
      <c r="K234" s="278">
        <v>18.434999</v>
      </c>
      <c r="L234" s="278">
        <v>21.602501</v>
      </c>
      <c r="M234" s="278">
        <v>21.407537</v>
      </c>
      <c r="N234" s="278">
        <v>1.2376E8</v>
      </c>
      <c r="O234" s="278"/>
      <c r="P234" s="254">
        <f t="shared" si="31"/>
        <v>742194.0499</v>
      </c>
      <c r="Q234" s="254">
        <f>(Q222+(Q233-Q222)*(1-$Q$3))*K234/K233</f>
        <v>524106.8986</v>
      </c>
      <c r="R234" s="254">
        <f>R233*(1+($S$5/2/12))+(Q233-Q222)*($Q$3)</f>
        <v>698452.6963</v>
      </c>
      <c r="S234" s="254">
        <f t="shared" si="34"/>
        <v>-577928.6663</v>
      </c>
      <c r="T234" s="254">
        <f t="shared" si="35"/>
        <v>-243467.7178</v>
      </c>
      <c r="U234" s="272">
        <f t="shared" si="21"/>
        <v>0.9112632781</v>
      </c>
      <c r="V234" s="282"/>
      <c r="W234" s="254">
        <f t="shared" si="22"/>
        <v>-821396.3841</v>
      </c>
      <c r="X234" s="257">
        <f t="shared" si="23"/>
        <v>1.753899547</v>
      </c>
      <c r="Y234" s="254">
        <f t="shared" si="24"/>
        <v>1190050.423</v>
      </c>
      <c r="Z234" s="254">
        <f t="shared" si="25"/>
        <v>368654.0393</v>
      </c>
      <c r="AA234" s="259">
        <f t="shared" si="26"/>
        <v>1964753.645</v>
      </c>
      <c r="AB234" s="257">
        <f t="shared" si="27"/>
        <v>2.183059605</v>
      </c>
      <c r="AC234" s="275">
        <f t="shared" si="28"/>
        <v>1143357.261</v>
      </c>
      <c r="AD234" s="257">
        <f t="shared" si="29"/>
        <v>1.143357261</v>
      </c>
      <c r="AE234" s="180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2"/>
    </row>
    <row r="235" ht="19.5" customHeight="1">
      <c r="A235" s="276" t="s">
        <v>329</v>
      </c>
      <c r="B235" s="277">
        <v>168.100006</v>
      </c>
      <c r="C235" s="278">
        <v>170.729996</v>
      </c>
      <c r="D235" s="278">
        <v>150.130005</v>
      </c>
      <c r="E235" s="278">
        <v>167.210007</v>
      </c>
      <c r="F235" s="278">
        <v>160.439682</v>
      </c>
      <c r="G235" s="278">
        <v>1.1798412E9</v>
      </c>
      <c r="H235" s="283" t="s">
        <v>329</v>
      </c>
      <c r="I235" s="278">
        <v>21.280001</v>
      </c>
      <c r="J235" s="278">
        <v>21.76</v>
      </c>
      <c r="K235" s="278">
        <v>16.870001</v>
      </c>
      <c r="L235" s="278">
        <v>20.862499</v>
      </c>
      <c r="M235" s="278">
        <v>20.674213</v>
      </c>
      <c r="N235" s="278">
        <v>2.0399E8</v>
      </c>
      <c r="O235" s="278"/>
      <c r="P235" s="254">
        <f t="shared" si="31"/>
        <v>713489.1327</v>
      </c>
      <c r="Q235" s="254">
        <f t="shared" ref="Q235:Q245" si="143">Q234*K235/K234</f>
        <v>479614.0159</v>
      </c>
      <c r="R235" s="254">
        <f t="shared" ref="R235:R245" si="144">R234*(1+$S$5/2/12)</f>
        <v>699907.8061</v>
      </c>
      <c r="S235" s="254">
        <f t="shared" si="34"/>
        <v>-582003.3691</v>
      </c>
      <c r="T235" s="254">
        <f t="shared" si="35"/>
        <v>-244482.1666</v>
      </c>
      <c r="U235" s="272">
        <f t="shared" si="21"/>
        <v>0.8836278313</v>
      </c>
      <c r="V235" s="282"/>
      <c r="W235" s="254">
        <f t="shared" si="22"/>
        <v>-826485.5357</v>
      </c>
      <c r="X235" s="257">
        <f t="shared" si="23"/>
        <v>1.710129068</v>
      </c>
      <c r="Y235" s="254">
        <f t="shared" si="24"/>
        <v>1171353.887</v>
      </c>
      <c r="Z235" s="254">
        <f t="shared" si="25"/>
        <v>344868.351</v>
      </c>
      <c r="AA235" s="259">
        <f t="shared" si="26"/>
        <v>1893010.955</v>
      </c>
      <c r="AB235" s="257">
        <f t="shared" si="27"/>
        <v>2.103345505</v>
      </c>
      <c r="AC235" s="275">
        <f t="shared" si="28"/>
        <v>1066525.419</v>
      </c>
      <c r="AD235" s="257">
        <f t="shared" si="29"/>
        <v>1.066525419</v>
      </c>
      <c r="AE235" s="180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2"/>
    </row>
    <row r="236" ht="19.5" customHeight="1">
      <c r="A236" s="276" t="s">
        <v>330</v>
      </c>
      <c r="B236" s="277">
        <v>167.300003</v>
      </c>
      <c r="C236" s="278">
        <v>175.210007</v>
      </c>
      <c r="D236" s="278">
        <v>156.039993</v>
      </c>
      <c r="E236" s="278">
        <v>160.130005</v>
      </c>
      <c r="F236" s="278">
        <v>153.646378</v>
      </c>
      <c r="G236" s="278">
        <v>1.0853067E9</v>
      </c>
      <c r="H236" s="283" t="s">
        <v>330</v>
      </c>
      <c r="I236" s="278">
        <v>20.8925</v>
      </c>
      <c r="J236" s="278">
        <v>22.870001</v>
      </c>
      <c r="K236" s="278">
        <v>18.09</v>
      </c>
      <c r="L236" s="278">
        <v>19.049999</v>
      </c>
      <c r="M236" s="278">
        <v>18.878073</v>
      </c>
      <c r="N236" s="278">
        <v>2.062544E8</v>
      </c>
      <c r="O236" s="278"/>
      <c r="P236" s="254">
        <f t="shared" si="31"/>
        <v>741576.2044</v>
      </c>
      <c r="Q236" s="254">
        <f t="shared" si="143"/>
        <v>514298.5793</v>
      </c>
      <c r="R236" s="254">
        <f t="shared" si="144"/>
        <v>701365.9473</v>
      </c>
      <c r="S236" s="254">
        <f t="shared" si="34"/>
        <v>-586095.0498</v>
      </c>
      <c r="T236" s="254">
        <f t="shared" si="35"/>
        <v>-245500.8423</v>
      </c>
      <c r="U236" s="272">
        <f t="shared" si="21"/>
        <v>0.9044229128</v>
      </c>
      <c r="V236" s="282"/>
      <c r="W236" s="254">
        <f t="shared" si="22"/>
        <v>-831595.8921</v>
      </c>
      <c r="X236" s="257">
        <f t="shared" si="23"/>
        <v>1.735148244</v>
      </c>
      <c r="Y236" s="254">
        <f t="shared" si="24"/>
        <v>1192414.652</v>
      </c>
      <c r="Z236" s="254">
        <f t="shared" si="25"/>
        <v>360818.7604</v>
      </c>
      <c r="AA236" s="259">
        <f t="shared" si="26"/>
        <v>1957240.731</v>
      </c>
      <c r="AB236" s="257">
        <f t="shared" si="27"/>
        <v>2.174711923</v>
      </c>
      <c r="AC236" s="275">
        <f t="shared" si="28"/>
        <v>1125644.839</v>
      </c>
      <c r="AD236" s="257">
        <f t="shared" si="29"/>
        <v>1.125644839</v>
      </c>
      <c r="AE236" s="180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2"/>
    </row>
    <row r="237" ht="19.5" customHeight="1">
      <c r="A237" s="276" t="s">
        <v>331</v>
      </c>
      <c r="B237" s="277">
        <v>158.990005</v>
      </c>
      <c r="C237" s="278">
        <v>167.0</v>
      </c>
      <c r="D237" s="278">
        <v>153.880005</v>
      </c>
      <c r="E237" s="278">
        <v>160.940002</v>
      </c>
      <c r="F237" s="278">
        <v>154.674103</v>
      </c>
      <c r="G237" s="278">
        <v>9.873805E8</v>
      </c>
      <c r="H237" s="283" t="s">
        <v>331</v>
      </c>
      <c r="I237" s="278">
        <v>18.772499</v>
      </c>
      <c r="J237" s="278">
        <v>20.622499</v>
      </c>
      <c r="K237" s="278">
        <v>17.555</v>
      </c>
      <c r="L237" s="278">
        <v>19.1</v>
      </c>
      <c r="M237" s="278">
        <v>18.92762</v>
      </c>
      <c r="N237" s="278">
        <v>1.744092E8</v>
      </c>
      <c r="O237" s="278"/>
      <c r="P237" s="254">
        <f t="shared" si="31"/>
        <v>731310.9149</v>
      </c>
      <c r="Q237" s="254">
        <f t="shared" si="143"/>
        <v>499088.5329</v>
      </c>
      <c r="R237" s="254">
        <f t="shared" si="144"/>
        <v>702827.1264</v>
      </c>
      <c r="S237" s="254">
        <f t="shared" si="34"/>
        <v>-590203.7792</v>
      </c>
      <c r="T237" s="254">
        <f t="shared" si="35"/>
        <v>-246523.7625</v>
      </c>
      <c r="U237" s="272">
        <f t="shared" si="21"/>
        <v>0.8946121493</v>
      </c>
      <c r="V237" s="282"/>
      <c r="W237" s="254">
        <f t="shared" si="22"/>
        <v>-836727.5416</v>
      </c>
      <c r="X237" s="257">
        <f t="shared" si="23"/>
        <v>1.713984505</v>
      </c>
      <c r="Y237" s="254">
        <f t="shared" si="24"/>
        <v>1186631.682</v>
      </c>
      <c r="Z237" s="254">
        <f t="shared" si="25"/>
        <v>349904.1401</v>
      </c>
      <c r="AA237" s="259">
        <f t="shared" si="26"/>
        <v>1933226.574</v>
      </c>
      <c r="AB237" s="257">
        <f t="shared" si="27"/>
        <v>2.148029527</v>
      </c>
      <c r="AC237" s="275">
        <f t="shared" si="28"/>
        <v>1096499.032</v>
      </c>
      <c r="AD237" s="257">
        <f t="shared" si="29"/>
        <v>1.096499032</v>
      </c>
      <c r="AE237" s="180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2"/>
    </row>
    <row r="238" ht="19.5" customHeight="1">
      <c r="A238" s="276" t="s">
        <v>332</v>
      </c>
      <c r="B238" s="277">
        <v>160.520004</v>
      </c>
      <c r="C238" s="278">
        <v>171.199997</v>
      </c>
      <c r="D238" s="278">
        <v>159.220001</v>
      </c>
      <c r="E238" s="278">
        <v>170.070007</v>
      </c>
      <c r="F238" s="278">
        <v>163.448654</v>
      </c>
      <c r="G238" s="278">
        <v>6.87987E8</v>
      </c>
      <c r="H238" s="283" t="s">
        <v>332</v>
      </c>
      <c r="I238" s="278">
        <v>19.01</v>
      </c>
      <c r="J238" s="278">
        <v>21.532499</v>
      </c>
      <c r="K238" s="278">
        <v>18.684999</v>
      </c>
      <c r="L238" s="278">
        <v>21.252501</v>
      </c>
      <c r="M238" s="278">
        <v>21.060694</v>
      </c>
      <c r="N238" s="278">
        <v>1.287104E8</v>
      </c>
      <c r="O238" s="278"/>
      <c r="P238" s="254">
        <f t="shared" si="31"/>
        <v>756689.1137</v>
      </c>
      <c r="Q238" s="254">
        <f t="shared" si="143"/>
        <v>531214.3969</v>
      </c>
      <c r="R238" s="254">
        <f t="shared" si="144"/>
        <v>704291.3496</v>
      </c>
      <c r="S238" s="254">
        <f t="shared" si="34"/>
        <v>-594329.6283</v>
      </c>
      <c r="T238" s="254">
        <f t="shared" si="35"/>
        <v>-247550.9448</v>
      </c>
      <c r="U238" s="272">
        <f t="shared" si="21"/>
        <v>0.9131224781</v>
      </c>
      <c r="V238" s="282"/>
      <c r="W238" s="254">
        <f t="shared" si="22"/>
        <v>-841880.5731</v>
      </c>
      <c r="X238" s="257">
        <f t="shared" si="23"/>
        <v>1.735377333</v>
      </c>
      <c r="Y238" s="254">
        <f t="shared" si="24"/>
        <v>1205802.075</v>
      </c>
      <c r="Z238" s="254">
        <f t="shared" si="25"/>
        <v>363921.5021</v>
      </c>
      <c r="AA238" s="259">
        <f t="shared" si="26"/>
        <v>1992194.86</v>
      </c>
      <c r="AB238" s="257">
        <f t="shared" si="27"/>
        <v>2.213549845</v>
      </c>
      <c r="AC238" s="275">
        <f t="shared" si="28"/>
        <v>1150314.287</v>
      </c>
      <c r="AD238" s="257">
        <f t="shared" si="29"/>
        <v>1.150314287</v>
      </c>
      <c r="AE238" s="180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2"/>
    </row>
    <row r="239" ht="19.5" customHeight="1">
      <c r="A239" s="276" t="s">
        <v>333</v>
      </c>
      <c r="B239" s="277">
        <v>170.919998</v>
      </c>
      <c r="C239" s="278">
        <v>177.979996</v>
      </c>
      <c r="D239" s="278">
        <v>169.169998</v>
      </c>
      <c r="E239" s="278">
        <v>171.649994</v>
      </c>
      <c r="F239" s="278">
        <v>164.967102</v>
      </c>
      <c r="G239" s="278">
        <v>7.843385E8</v>
      </c>
      <c r="H239" s="283" t="s">
        <v>333</v>
      </c>
      <c r="I239" s="278">
        <v>21.459999</v>
      </c>
      <c r="J239" s="278">
        <v>23.3225</v>
      </c>
      <c r="K239" s="278">
        <v>21.040001</v>
      </c>
      <c r="L239" s="278">
        <v>21.615</v>
      </c>
      <c r="M239" s="278">
        <v>21.419918</v>
      </c>
      <c r="N239" s="278">
        <v>1.172916E8</v>
      </c>
      <c r="O239" s="278"/>
      <c r="P239" s="254">
        <f t="shared" si="31"/>
        <v>803976.2281</v>
      </c>
      <c r="Q239" s="254">
        <f t="shared" si="143"/>
        <v>598167.0881</v>
      </c>
      <c r="R239" s="254">
        <f t="shared" si="144"/>
        <v>705758.6232</v>
      </c>
      <c r="S239" s="254">
        <f t="shared" si="34"/>
        <v>-598472.6684</v>
      </c>
      <c r="T239" s="254">
        <f t="shared" si="35"/>
        <v>-248582.4071</v>
      </c>
      <c r="U239" s="272">
        <f t="shared" si="21"/>
        <v>0.9489579979</v>
      </c>
      <c r="V239" s="282"/>
      <c r="W239" s="254">
        <f t="shared" si="22"/>
        <v>-847055.0755</v>
      </c>
      <c r="X239" s="257">
        <f t="shared" si="23"/>
        <v>1.782333753</v>
      </c>
      <c r="Y239" s="254">
        <f t="shared" si="24"/>
        <v>1240311.638</v>
      </c>
      <c r="Z239" s="254">
        <f t="shared" si="25"/>
        <v>393256.5625</v>
      </c>
      <c r="AA239" s="259">
        <f t="shared" si="26"/>
        <v>2107901.939</v>
      </c>
      <c r="AB239" s="257">
        <f t="shared" si="27"/>
        <v>2.342113266</v>
      </c>
      <c r="AC239" s="275">
        <f t="shared" si="28"/>
        <v>1260846.864</v>
      </c>
      <c r="AD239" s="257">
        <f t="shared" si="29"/>
        <v>1.260846864</v>
      </c>
      <c r="AE239" s="180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2"/>
    </row>
    <row r="240" ht="19.5" customHeight="1">
      <c r="A240" s="276" t="s">
        <v>334</v>
      </c>
      <c r="B240" s="277">
        <v>170.039993</v>
      </c>
      <c r="C240" s="278">
        <v>182.929993</v>
      </c>
      <c r="D240" s="278">
        <v>169.669998</v>
      </c>
      <c r="E240" s="278">
        <v>176.449997</v>
      </c>
      <c r="F240" s="278">
        <v>169.943237</v>
      </c>
      <c r="G240" s="278">
        <v>7.080105E8</v>
      </c>
      <c r="H240" s="283" t="s">
        <v>334</v>
      </c>
      <c r="I240" s="278">
        <v>21.247499</v>
      </c>
      <c r="J240" s="278">
        <v>24.5075</v>
      </c>
      <c r="K240" s="278">
        <v>21.157499</v>
      </c>
      <c r="L240" s="278">
        <v>22.705</v>
      </c>
      <c r="M240" s="278">
        <v>22.500082</v>
      </c>
      <c r="N240" s="278">
        <v>1.054764E8</v>
      </c>
      <c r="O240" s="278"/>
      <c r="P240" s="254">
        <f t="shared" si="31"/>
        <v>806352.4657</v>
      </c>
      <c r="Q240" s="254">
        <f t="shared" si="143"/>
        <v>601507.5554</v>
      </c>
      <c r="R240" s="254">
        <f t="shared" si="144"/>
        <v>707228.9537</v>
      </c>
      <c r="S240" s="254">
        <f t="shared" si="34"/>
        <v>-602632.9712</v>
      </c>
      <c r="T240" s="254">
        <f t="shared" si="35"/>
        <v>-249618.1671</v>
      </c>
      <c r="U240" s="272">
        <f t="shared" si="21"/>
        <v>0.9500156261</v>
      </c>
      <c r="V240" s="282"/>
      <c r="W240" s="254">
        <f t="shared" si="22"/>
        <v>-852251.1383</v>
      </c>
      <c r="X240" s="257">
        <f t="shared" si="23"/>
        <v>1.77598052</v>
      </c>
      <c r="Y240" s="254">
        <f t="shared" si="24"/>
        <v>1243386.522</v>
      </c>
      <c r="Z240" s="254">
        <f t="shared" si="25"/>
        <v>391135.3833</v>
      </c>
      <c r="AA240" s="259">
        <f t="shared" si="26"/>
        <v>2115088.975</v>
      </c>
      <c r="AB240" s="257">
        <f t="shared" si="27"/>
        <v>2.350098861</v>
      </c>
      <c r="AC240" s="275">
        <f t="shared" si="28"/>
        <v>1262837.837</v>
      </c>
      <c r="AD240" s="257">
        <f t="shared" si="29"/>
        <v>1.262837837</v>
      </c>
      <c r="AE240" s="180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2"/>
    </row>
    <row r="241" ht="19.5" customHeight="1">
      <c r="A241" s="276" t="s">
        <v>335</v>
      </c>
      <c r="B241" s="277">
        <v>176.860001</v>
      </c>
      <c r="C241" s="278">
        <v>187.520004</v>
      </c>
      <c r="D241" s="278">
        <v>175.789993</v>
      </c>
      <c r="E241" s="278">
        <v>186.649994</v>
      </c>
      <c r="F241" s="278">
        <v>179.767044</v>
      </c>
      <c r="G241" s="278">
        <v>6.67523E8</v>
      </c>
      <c r="H241" s="283" t="s">
        <v>335</v>
      </c>
      <c r="I241" s="278">
        <v>22.889999</v>
      </c>
      <c r="J241" s="278">
        <v>25.627501</v>
      </c>
      <c r="K241" s="278">
        <v>22.6</v>
      </c>
      <c r="L241" s="278">
        <v>25.379999</v>
      </c>
      <c r="M241" s="278">
        <v>25.150936</v>
      </c>
      <c r="N241" s="278">
        <v>9.92216E7</v>
      </c>
      <c r="O241" s="278"/>
      <c r="P241" s="254">
        <f t="shared" si="31"/>
        <v>835437.5905</v>
      </c>
      <c r="Q241" s="254">
        <f t="shared" si="143"/>
        <v>642517.8492</v>
      </c>
      <c r="R241" s="254">
        <f t="shared" si="144"/>
        <v>708702.3473</v>
      </c>
      <c r="S241" s="254">
        <f t="shared" si="34"/>
        <v>-606810.6086</v>
      </c>
      <c r="T241" s="254">
        <f t="shared" si="35"/>
        <v>-250658.2428</v>
      </c>
      <c r="U241" s="272">
        <f t="shared" si="21"/>
        <v>0.9697325761</v>
      </c>
      <c r="V241" s="282"/>
      <c r="W241" s="254">
        <f t="shared" si="22"/>
        <v>-857468.8514</v>
      </c>
      <c r="X241" s="257">
        <f t="shared" si="23"/>
        <v>1.800811698</v>
      </c>
      <c r="Y241" s="254">
        <f t="shared" si="24"/>
        <v>1265160.567</v>
      </c>
      <c r="Z241" s="254">
        <f t="shared" si="25"/>
        <v>407691.7154</v>
      </c>
      <c r="AA241" s="259">
        <f t="shared" si="26"/>
        <v>2186657.787</v>
      </c>
      <c r="AB241" s="257">
        <f t="shared" si="27"/>
        <v>2.429619763</v>
      </c>
      <c r="AC241" s="275">
        <f t="shared" si="28"/>
        <v>1329188.936</v>
      </c>
      <c r="AD241" s="257">
        <f t="shared" si="29"/>
        <v>1.329188936</v>
      </c>
      <c r="AE241" s="180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2"/>
    </row>
    <row r="242" ht="19.5" customHeight="1">
      <c r="A242" s="276" t="s">
        <v>336</v>
      </c>
      <c r="B242" s="277">
        <v>186.080002</v>
      </c>
      <c r="C242" s="278">
        <v>186.490005</v>
      </c>
      <c r="D242" s="278">
        <v>180.440002</v>
      </c>
      <c r="E242" s="278">
        <v>185.789993</v>
      </c>
      <c r="F242" s="278">
        <v>178.938828</v>
      </c>
      <c r="G242" s="278">
        <v>6.455344E8</v>
      </c>
      <c r="H242" s="283" t="s">
        <v>336</v>
      </c>
      <c r="I242" s="278">
        <v>25.24</v>
      </c>
      <c r="J242" s="278">
        <v>25.344999</v>
      </c>
      <c r="K242" s="278">
        <v>23.7075</v>
      </c>
      <c r="L242" s="278">
        <v>25.17</v>
      </c>
      <c r="M242" s="278">
        <v>24.942839</v>
      </c>
      <c r="N242" s="278">
        <v>8.13508E7</v>
      </c>
      <c r="O242" s="278"/>
      <c r="P242" s="254">
        <f t="shared" si="31"/>
        <v>857536.6432</v>
      </c>
      <c r="Q242" s="254">
        <f t="shared" si="143"/>
        <v>674004.0669</v>
      </c>
      <c r="R242" s="254">
        <f t="shared" si="144"/>
        <v>710178.8106</v>
      </c>
      <c r="S242" s="254">
        <f t="shared" si="34"/>
        <v>-611005.6528</v>
      </c>
      <c r="T242" s="254">
        <f t="shared" si="35"/>
        <v>-251702.6521</v>
      </c>
      <c r="U242" s="272">
        <f t="shared" si="21"/>
        <v>0.9838629483</v>
      </c>
      <c r="V242" s="282"/>
      <c r="W242" s="254">
        <f t="shared" si="22"/>
        <v>-862708.3049</v>
      </c>
      <c r="X242" s="257">
        <f t="shared" si="23"/>
        <v>1.817202228</v>
      </c>
      <c r="Y242" s="254">
        <f t="shared" si="24"/>
        <v>1282047.308</v>
      </c>
      <c r="Z242" s="254">
        <f t="shared" si="25"/>
        <v>419339.0034</v>
      </c>
      <c r="AA242" s="259">
        <f t="shared" si="26"/>
        <v>2241719.521</v>
      </c>
      <c r="AB242" s="257">
        <f t="shared" si="27"/>
        <v>2.490799467</v>
      </c>
      <c r="AC242" s="275">
        <f t="shared" si="28"/>
        <v>1379011.216</v>
      </c>
      <c r="AD242" s="257">
        <f t="shared" si="29"/>
        <v>1.379011216</v>
      </c>
      <c r="AE242" s="180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2"/>
    </row>
    <row r="243" ht="19.5" customHeight="1">
      <c r="A243" s="276" t="s">
        <v>337</v>
      </c>
      <c r="B243" s="277">
        <v>186.869995</v>
      </c>
      <c r="C243" s="278">
        <v>187.529999</v>
      </c>
      <c r="D243" s="278">
        <v>160.089996</v>
      </c>
      <c r="E243" s="278">
        <v>169.820007</v>
      </c>
      <c r="F243" s="278">
        <v>163.85199</v>
      </c>
      <c r="G243" s="278">
        <v>1.8170706E9</v>
      </c>
      <c r="H243" s="283" t="s">
        <v>337</v>
      </c>
      <c r="I243" s="278">
        <v>25.442499</v>
      </c>
      <c r="J243" s="278">
        <v>25.625</v>
      </c>
      <c r="K243" s="278">
        <v>18.4275</v>
      </c>
      <c r="L243" s="278">
        <v>20.702499</v>
      </c>
      <c r="M243" s="278">
        <v>20.515654</v>
      </c>
      <c r="N243" s="278">
        <v>2.35472E8</v>
      </c>
      <c r="O243" s="278"/>
      <c r="P243" s="254">
        <f t="shared" si="31"/>
        <v>760823.7434</v>
      </c>
      <c r="Q243" s="254">
        <f t="shared" si="143"/>
        <v>523893.7021</v>
      </c>
      <c r="R243" s="254">
        <f t="shared" si="144"/>
        <v>711658.3497</v>
      </c>
      <c r="S243" s="254">
        <f t="shared" si="34"/>
        <v>-615218.1763</v>
      </c>
      <c r="T243" s="254">
        <f t="shared" si="35"/>
        <v>-252751.4132</v>
      </c>
      <c r="U243" s="272">
        <f t="shared" si="21"/>
        <v>0.9059472429</v>
      </c>
      <c r="V243" s="282"/>
      <c r="W243" s="254">
        <f t="shared" si="22"/>
        <v>-867969.5895</v>
      </c>
      <c r="X243" s="257">
        <f t="shared" si="23"/>
        <v>1.696467377</v>
      </c>
      <c r="Y243" s="254">
        <f t="shared" si="24"/>
        <v>1215768.636</v>
      </c>
      <c r="Z243" s="254">
        <f t="shared" si="25"/>
        <v>347799.0466</v>
      </c>
      <c r="AA243" s="259">
        <f t="shared" si="26"/>
        <v>1996375.795</v>
      </c>
      <c r="AB243" s="257">
        <f t="shared" si="27"/>
        <v>2.218195328</v>
      </c>
      <c r="AC243" s="275">
        <f t="shared" si="28"/>
        <v>1128406.206</v>
      </c>
      <c r="AD243" s="257">
        <f t="shared" si="29"/>
        <v>1.128406206</v>
      </c>
      <c r="AE243" s="180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2"/>
    </row>
    <row r="244" ht="19.5" customHeight="1">
      <c r="A244" s="276" t="s">
        <v>338</v>
      </c>
      <c r="B244" s="277">
        <v>170.070007</v>
      </c>
      <c r="C244" s="278">
        <v>175.580002</v>
      </c>
      <c r="D244" s="278">
        <v>157.130005</v>
      </c>
      <c r="E244" s="278">
        <v>169.369995</v>
      </c>
      <c r="F244" s="278">
        <v>163.417831</v>
      </c>
      <c r="G244" s="278">
        <v>1.1521215E9</v>
      </c>
      <c r="H244" s="283" t="s">
        <v>338</v>
      </c>
      <c r="I244" s="278">
        <v>20.805</v>
      </c>
      <c r="J244" s="278">
        <v>22.115</v>
      </c>
      <c r="K244" s="278">
        <v>17.625</v>
      </c>
      <c r="L244" s="278">
        <v>20.459999</v>
      </c>
      <c r="M244" s="278">
        <v>20.275343</v>
      </c>
      <c r="N244" s="278">
        <v>1.49764E8</v>
      </c>
      <c r="O244" s="278"/>
      <c r="P244" s="254">
        <f t="shared" si="31"/>
        <v>746756.4594</v>
      </c>
      <c r="Q244" s="254">
        <f t="shared" si="143"/>
        <v>501078.6324</v>
      </c>
      <c r="R244" s="254">
        <f t="shared" si="144"/>
        <v>713140.9713</v>
      </c>
      <c r="S244" s="254">
        <f t="shared" si="34"/>
        <v>-619448.252</v>
      </c>
      <c r="T244" s="254">
        <f t="shared" si="35"/>
        <v>-253804.5441</v>
      </c>
      <c r="U244" s="272">
        <f t="shared" si="21"/>
        <v>0.8918587825</v>
      </c>
      <c r="V244" s="282"/>
      <c r="W244" s="254">
        <f t="shared" si="22"/>
        <v>-873252.7961</v>
      </c>
      <c r="X244" s="257">
        <f t="shared" si="23"/>
        <v>1.671792449</v>
      </c>
      <c r="Y244" s="254">
        <f t="shared" si="24"/>
        <v>1207344.854</v>
      </c>
      <c r="Z244" s="254">
        <f t="shared" si="25"/>
        <v>334092.0579</v>
      </c>
      <c r="AA244" s="259">
        <f t="shared" si="26"/>
        <v>1960976.063</v>
      </c>
      <c r="AB244" s="257">
        <f t="shared" si="27"/>
        <v>2.178862292</v>
      </c>
      <c r="AC244" s="275">
        <f t="shared" si="28"/>
        <v>1087723.267</v>
      </c>
      <c r="AD244" s="257">
        <f t="shared" si="29"/>
        <v>1.087723267</v>
      </c>
      <c r="AE244" s="180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2"/>
    </row>
    <row r="245" ht="19.5" customHeight="1">
      <c r="A245" s="279" t="s">
        <v>339</v>
      </c>
      <c r="B245" s="280">
        <v>173.110001</v>
      </c>
      <c r="C245" s="281">
        <v>173.309998</v>
      </c>
      <c r="D245" s="281">
        <v>143.460007</v>
      </c>
      <c r="E245" s="281">
        <v>154.259995</v>
      </c>
      <c r="F245" s="281">
        <v>148.838852</v>
      </c>
      <c r="G245" s="281">
        <v>1.3955449E9</v>
      </c>
      <c r="H245" s="284" t="s">
        <v>339</v>
      </c>
      <c r="I245" s="281">
        <v>21.34</v>
      </c>
      <c r="J245" s="281">
        <v>21.385</v>
      </c>
      <c r="K245" s="281">
        <v>14.61</v>
      </c>
      <c r="L245" s="281">
        <v>16.797501</v>
      </c>
      <c r="M245" s="281">
        <v>16.645899</v>
      </c>
      <c r="N245" s="281">
        <v>2.174544E8</v>
      </c>
      <c r="O245" s="281"/>
      <c r="P245" s="254">
        <f t="shared" si="31"/>
        <v>681790.1323</v>
      </c>
      <c r="Q245" s="254">
        <f t="shared" si="143"/>
        <v>415362.2025</v>
      </c>
      <c r="R245" s="254">
        <f t="shared" si="144"/>
        <v>714626.6817</v>
      </c>
      <c r="S245" s="254">
        <f t="shared" si="34"/>
        <v>-623695.9531</v>
      </c>
      <c r="T245" s="254">
        <f t="shared" si="35"/>
        <v>-254862.063</v>
      </c>
      <c r="U245" s="272">
        <f t="shared" si="21"/>
        <v>0.8348228584</v>
      </c>
      <c r="V245" s="257">
        <f>(E245-B234)/B234</f>
        <v>-0.0146908727</v>
      </c>
      <c r="W245" s="254">
        <f t="shared" si="22"/>
        <v>-878558.0161</v>
      </c>
      <c r="X245" s="257">
        <f t="shared" si="23"/>
        <v>1.589441777</v>
      </c>
      <c r="Y245" s="254">
        <f t="shared" si="24"/>
        <v>1163294.707</v>
      </c>
      <c r="Z245" s="254">
        <f t="shared" si="25"/>
        <v>284736.6909</v>
      </c>
      <c r="AA245" s="259">
        <f t="shared" si="26"/>
        <v>1811779.016</v>
      </c>
      <c r="AB245" s="257">
        <f t="shared" si="27"/>
        <v>2.013087796</v>
      </c>
      <c r="AC245" s="275">
        <f t="shared" si="28"/>
        <v>933221.0004</v>
      </c>
      <c r="AD245" s="257">
        <f t="shared" si="29"/>
        <v>0.9332210004</v>
      </c>
      <c r="AE245" s="180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2"/>
    </row>
    <row r="246" ht="19.5" customHeight="1">
      <c r="A246" s="276" t="s">
        <v>340</v>
      </c>
      <c r="B246" s="277">
        <v>150.990005</v>
      </c>
      <c r="C246" s="278">
        <v>168.990005</v>
      </c>
      <c r="D246" s="278">
        <v>149.490005</v>
      </c>
      <c r="E246" s="278">
        <v>168.160004</v>
      </c>
      <c r="F246" s="278">
        <v>162.714554</v>
      </c>
      <c r="G246" s="278">
        <v>9.337065E8</v>
      </c>
      <c r="H246" s="283" t="s">
        <v>340</v>
      </c>
      <c r="I246" s="278">
        <v>16.084999</v>
      </c>
      <c r="J246" s="278">
        <v>19.967501</v>
      </c>
      <c r="K246" s="278">
        <v>15.7425</v>
      </c>
      <c r="L246" s="278">
        <v>19.7925</v>
      </c>
      <c r="M246" s="278">
        <v>19.627283</v>
      </c>
      <c r="N246" s="278">
        <v>1.66696E8</v>
      </c>
      <c r="O246" s="278"/>
      <c r="P246" s="254">
        <f t="shared" si="31"/>
        <v>710447.5485</v>
      </c>
      <c r="Q246" s="254">
        <f>(Q245+$S$3)*K246/K245</f>
        <v>469109.478</v>
      </c>
      <c r="R246" s="254">
        <f>R245*(1+($S$5)/2/12)-$S$3</f>
        <v>696115.4872</v>
      </c>
      <c r="S246" s="254">
        <f t="shared" si="34"/>
        <v>-627961.3529</v>
      </c>
      <c r="T246" s="254">
        <f t="shared" si="35"/>
        <v>-255923.9883</v>
      </c>
      <c r="U246" s="272">
        <f t="shared" si="21"/>
        <v>0.8789735374</v>
      </c>
      <c r="V246" s="282"/>
      <c r="W246" s="254">
        <f t="shared" si="22"/>
        <v>-883885.3412</v>
      </c>
      <c r="X246" s="257">
        <f t="shared" si="23"/>
        <v>1.59134106</v>
      </c>
      <c r="Y246" s="254">
        <f t="shared" si="24"/>
        <v>1165584.152</v>
      </c>
      <c r="Z246" s="254">
        <f t="shared" si="25"/>
        <v>281698.8105</v>
      </c>
      <c r="AA246" s="259">
        <f t="shared" si="26"/>
        <v>1875672.514</v>
      </c>
      <c r="AB246" s="257">
        <f t="shared" si="27"/>
        <v>2.084080571</v>
      </c>
      <c r="AC246" s="275">
        <f t="shared" si="28"/>
        <v>991787.1726</v>
      </c>
      <c r="AD246" s="257">
        <f t="shared" si="29"/>
        <v>0.9917871726</v>
      </c>
      <c r="AE246" s="180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2"/>
    </row>
    <row r="247" ht="19.5" customHeight="1">
      <c r="A247" s="276" t="s">
        <v>341</v>
      </c>
      <c r="B247" s="277">
        <v>167.330002</v>
      </c>
      <c r="C247" s="278">
        <v>174.660004</v>
      </c>
      <c r="D247" s="278">
        <v>166.570007</v>
      </c>
      <c r="E247" s="278">
        <v>173.190002</v>
      </c>
      <c r="F247" s="278">
        <v>167.581696</v>
      </c>
      <c r="G247" s="278">
        <v>5.359641E8</v>
      </c>
      <c r="H247" s="283" t="s">
        <v>341</v>
      </c>
      <c r="I247" s="278">
        <v>19.594999</v>
      </c>
      <c r="J247" s="278">
        <v>21.275</v>
      </c>
      <c r="K247" s="278">
        <v>19.3825</v>
      </c>
      <c r="L247" s="278">
        <v>20.905001</v>
      </c>
      <c r="M247" s="278">
        <v>20.730501</v>
      </c>
      <c r="N247" s="278">
        <v>1.092192E8</v>
      </c>
      <c r="O247" s="278"/>
      <c r="P247" s="254">
        <f t="shared" si="31"/>
        <v>791619.8352</v>
      </c>
      <c r="Q247" s="254">
        <f t="shared" ref="Q247:Q257" si="145">Q246*K247/K246</f>
        <v>577577.5421</v>
      </c>
      <c r="R247" s="254">
        <f t="shared" ref="R247:R257" si="146">R246*(1+$S$5/2/12)</f>
        <v>697565.7278</v>
      </c>
      <c r="S247" s="254">
        <f t="shared" si="34"/>
        <v>-632244.5252</v>
      </c>
      <c r="T247" s="254">
        <f t="shared" si="35"/>
        <v>-256990.3382</v>
      </c>
      <c r="U247" s="272">
        <f t="shared" si="21"/>
        <v>0.9419439096</v>
      </c>
      <c r="V247" s="282"/>
      <c r="W247" s="254">
        <f t="shared" si="22"/>
        <v>-889234.8634</v>
      </c>
      <c r="X247" s="257">
        <f t="shared" si="23"/>
        <v>1.674681936</v>
      </c>
      <c r="Y247" s="254">
        <f t="shared" si="24"/>
        <v>1223796.983</v>
      </c>
      <c r="Z247" s="254">
        <f t="shared" si="25"/>
        <v>334562.12</v>
      </c>
      <c r="AA247" s="259">
        <f t="shared" si="26"/>
        <v>2066763.105</v>
      </c>
      <c r="AB247" s="257">
        <f t="shared" si="27"/>
        <v>2.29640345</v>
      </c>
      <c r="AC247" s="275">
        <f t="shared" si="28"/>
        <v>1177528.242</v>
      </c>
      <c r="AD247" s="257">
        <f t="shared" si="29"/>
        <v>1.177528242</v>
      </c>
      <c r="AE247" s="180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2"/>
    </row>
    <row r="248" ht="19.5" customHeight="1">
      <c r="A248" s="276" t="s">
        <v>342</v>
      </c>
      <c r="B248" s="277">
        <v>174.440002</v>
      </c>
      <c r="C248" s="278">
        <v>182.830002</v>
      </c>
      <c r="D248" s="278">
        <v>169.339996</v>
      </c>
      <c r="E248" s="278">
        <v>179.660004</v>
      </c>
      <c r="F248" s="278">
        <v>173.842194</v>
      </c>
      <c r="G248" s="278">
        <v>7.819727E8</v>
      </c>
      <c r="H248" s="283" t="s">
        <v>342</v>
      </c>
      <c r="I248" s="278">
        <v>21.2075</v>
      </c>
      <c r="J248" s="278">
        <v>23.290001</v>
      </c>
      <c r="K248" s="278">
        <v>19.9625</v>
      </c>
      <c r="L248" s="278">
        <v>22.4825</v>
      </c>
      <c r="M248" s="278">
        <v>22.29483</v>
      </c>
      <c r="N248" s="278">
        <v>1.219928E8</v>
      </c>
      <c r="O248" s="278"/>
      <c r="P248" s="254">
        <f t="shared" si="31"/>
        <v>804784.1394</v>
      </c>
      <c r="Q248" s="254">
        <f t="shared" si="145"/>
        <v>594860.915</v>
      </c>
      <c r="R248" s="254">
        <f t="shared" si="146"/>
        <v>699018.9898</v>
      </c>
      <c r="S248" s="254">
        <f t="shared" si="34"/>
        <v>-636545.5441</v>
      </c>
      <c r="T248" s="254">
        <f t="shared" si="35"/>
        <v>-258061.1313</v>
      </c>
      <c r="U248" s="272">
        <f t="shared" si="21"/>
        <v>0.9503693433</v>
      </c>
      <c r="V248" s="282"/>
      <c r="W248" s="254">
        <f t="shared" si="22"/>
        <v>-894606.6754</v>
      </c>
      <c r="X248" s="257">
        <f t="shared" si="23"/>
        <v>1.680965692</v>
      </c>
      <c r="Y248" s="254">
        <f t="shared" si="24"/>
        <v>1234407.128</v>
      </c>
      <c r="Z248" s="254">
        <f t="shared" si="25"/>
        <v>339800.4524</v>
      </c>
      <c r="AA248" s="259">
        <f t="shared" si="26"/>
        <v>2098664.044</v>
      </c>
      <c r="AB248" s="257">
        <f t="shared" si="27"/>
        <v>2.331848938</v>
      </c>
      <c r="AC248" s="275">
        <f t="shared" si="28"/>
        <v>1204057.369</v>
      </c>
      <c r="AD248" s="257">
        <f t="shared" si="29"/>
        <v>1.204057369</v>
      </c>
      <c r="AE248" s="180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2"/>
    </row>
    <row r="249" ht="19.5" customHeight="1">
      <c r="A249" s="276" t="s">
        <v>343</v>
      </c>
      <c r="B249" s="277">
        <v>181.509995</v>
      </c>
      <c r="C249" s="278">
        <v>191.320007</v>
      </c>
      <c r="D249" s="278">
        <v>180.770004</v>
      </c>
      <c r="E249" s="278">
        <v>189.539993</v>
      </c>
      <c r="F249" s="278">
        <v>183.735977</v>
      </c>
      <c r="G249" s="278">
        <v>5.501577E8</v>
      </c>
      <c r="H249" s="283" t="s">
        <v>343</v>
      </c>
      <c r="I249" s="278">
        <v>22.9025</v>
      </c>
      <c r="J249" s="278">
        <v>25.3825</v>
      </c>
      <c r="K249" s="278">
        <v>22.74</v>
      </c>
      <c r="L249" s="278">
        <v>24.92</v>
      </c>
      <c r="M249" s="278">
        <v>24.729399</v>
      </c>
      <c r="N249" s="278">
        <v>8.80632E7</v>
      </c>
      <c r="O249" s="278"/>
      <c r="P249" s="254">
        <f t="shared" si="31"/>
        <v>859104.9695</v>
      </c>
      <c r="Q249" s="254">
        <f t="shared" si="145"/>
        <v>677627.4118</v>
      </c>
      <c r="R249" s="254">
        <f t="shared" si="146"/>
        <v>700475.2793</v>
      </c>
      <c r="S249" s="254">
        <f t="shared" si="34"/>
        <v>-640864.4838</v>
      </c>
      <c r="T249" s="254">
        <f t="shared" si="35"/>
        <v>-259136.386</v>
      </c>
      <c r="U249" s="272">
        <f t="shared" si="21"/>
        <v>0.9897873282</v>
      </c>
      <c r="V249" s="282"/>
      <c r="W249" s="254">
        <f t="shared" si="22"/>
        <v>-900000.8698</v>
      </c>
      <c r="X249" s="257">
        <f t="shared" si="23"/>
        <v>1.732865268</v>
      </c>
      <c r="Y249" s="254">
        <f t="shared" si="24"/>
        <v>1273829.747</v>
      </c>
      <c r="Z249" s="254">
        <f t="shared" si="25"/>
        <v>373828.877</v>
      </c>
      <c r="AA249" s="259">
        <f t="shared" si="26"/>
        <v>2237207.661</v>
      </c>
      <c r="AB249" s="257">
        <f t="shared" si="27"/>
        <v>2.48578629</v>
      </c>
      <c r="AC249" s="275">
        <f t="shared" si="28"/>
        <v>1337206.791</v>
      </c>
      <c r="AD249" s="257">
        <f t="shared" si="29"/>
        <v>1.337206791</v>
      </c>
      <c r="AE249" s="180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2"/>
    </row>
    <row r="250" ht="19.5" customHeight="1">
      <c r="A250" s="276" t="s">
        <v>344</v>
      </c>
      <c r="B250" s="277">
        <v>190.779999</v>
      </c>
      <c r="C250" s="278">
        <v>191.320007</v>
      </c>
      <c r="D250" s="278">
        <v>173.869995</v>
      </c>
      <c r="E250" s="278">
        <v>173.949997</v>
      </c>
      <c r="F250" s="278">
        <v>168.623383</v>
      </c>
      <c r="G250" s="278">
        <v>9.01554E8</v>
      </c>
      <c r="H250" s="283" t="s">
        <v>344</v>
      </c>
      <c r="I250" s="278">
        <v>25.2325</v>
      </c>
      <c r="J250" s="278">
        <v>25.377501</v>
      </c>
      <c r="K250" s="278">
        <v>20.815001</v>
      </c>
      <c r="L250" s="278">
        <v>20.817499</v>
      </c>
      <c r="M250" s="278">
        <v>20.658276</v>
      </c>
      <c r="N250" s="278">
        <v>1.840024E8</v>
      </c>
      <c r="O250" s="278"/>
      <c r="P250" s="254">
        <f t="shared" si="31"/>
        <v>826312.8475</v>
      </c>
      <c r="Q250" s="254">
        <f t="shared" si="145"/>
        <v>620264.523</v>
      </c>
      <c r="R250" s="254">
        <f t="shared" si="146"/>
        <v>701934.6028</v>
      </c>
      <c r="S250" s="254">
        <f t="shared" si="34"/>
        <v>-645201.4192</v>
      </c>
      <c r="T250" s="254">
        <f t="shared" si="35"/>
        <v>-260216.121</v>
      </c>
      <c r="U250" s="272">
        <f t="shared" si="21"/>
        <v>0.9619876078</v>
      </c>
      <c r="V250" s="282"/>
      <c r="W250" s="254">
        <f t="shared" si="22"/>
        <v>-905417.5401</v>
      </c>
      <c r="X250" s="257">
        <f t="shared" si="23"/>
        <v>1.687892472</v>
      </c>
      <c r="Y250" s="254">
        <f t="shared" si="24"/>
        <v>1252276.212</v>
      </c>
      <c r="Z250" s="254">
        <f t="shared" si="25"/>
        <v>346858.6719</v>
      </c>
      <c r="AA250" s="259">
        <f t="shared" si="26"/>
        <v>2148511.973</v>
      </c>
      <c r="AB250" s="257">
        <f t="shared" si="27"/>
        <v>2.387235526</v>
      </c>
      <c r="AC250" s="275">
        <f t="shared" si="28"/>
        <v>1243094.433</v>
      </c>
      <c r="AD250" s="257">
        <f t="shared" si="29"/>
        <v>1.243094433</v>
      </c>
      <c r="AE250" s="180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2"/>
    </row>
    <row r="251" ht="19.5" customHeight="1">
      <c r="A251" s="276" t="s">
        <v>345</v>
      </c>
      <c r="B251" s="277">
        <v>173.479996</v>
      </c>
      <c r="C251" s="278">
        <v>189.770004</v>
      </c>
      <c r="D251" s="278">
        <v>169.270004</v>
      </c>
      <c r="E251" s="278">
        <v>186.740005</v>
      </c>
      <c r="F251" s="278">
        <v>181.021744</v>
      </c>
      <c r="G251" s="278">
        <v>6.887304E8</v>
      </c>
      <c r="H251" s="283" t="s">
        <v>345</v>
      </c>
      <c r="I251" s="278">
        <v>20.727501</v>
      </c>
      <c r="J251" s="278">
        <v>24.695</v>
      </c>
      <c r="K251" s="278">
        <v>19.709999</v>
      </c>
      <c r="L251" s="278">
        <v>24.002501</v>
      </c>
      <c r="M251" s="278">
        <v>23.818918</v>
      </c>
      <c r="N251" s="278">
        <v>1.21086E8</v>
      </c>
      <c r="O251" s="278"/>
      <c r="P251" s="254">
        <f t="shared" si="31"/>
        <v>804451.5042</v>
      </c>
      <c r="Q251" s="254">
        <f t="shared" si="145"/>
        <v>587336.6582</v>
      </c>
      <c r="R251" s="254">
        <f t="shared" si="146"/>
        <v>703396.9666</v>
      </c>
      <c r="S251" s="254">
        <f t="shared" si="34"/>
        <v>-649556.4251</v>
      </c>
      <c r="T251" s="254">
        <f t="shared" si="35"/>
        <v>-261300.3548</v>
      </c>
      <c r="U251" s="272">
        <f t="shared" si="21"/>
        <v>0.9446061798</v>
      </c>
      <c r="V251" s="282"/>
      <c r="W251" s="254">
        <f t="shared" si="22"/>
        <v>-910856.7799</v>
      </c>
      <c r="X251" s="257">
        <f t="shared" si="23"/>
        <v>1.655417739</v>
      </c>
      <c r="Y251" s="254">
        <f t="shared" si="24"/>
        <v>1238377.141</v>
      </c>
      <c r="Z251" s="254">
        <f t="shared" si="25"/>
        <v>327520.361</v>
      </c>
      <c r="AA251" s="259">
        <f t="shared" si="26"/>
        <v>2095185.129</v>
      </c>
      <c r="AB251" s="257">
        <f t="shared" si="27"/>
        <v>2.327983477</v>
      </c>
      <c r="AC251" s="275">
        <f t="shared" si="28"/>
        <v>1184328.349</v>
      </c>
      <c r="AD251" s="257">
        <f t="shared" si="29"/>
        <v>1.184328349</v>
      </c>
      <c r="AE251" s="180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2"/>
    </row>
    <row r="252" ht="19.5" customHeight="1">
      <c r="A252" s="276" t="s">
        <v>346</v>
      </c>
      <c r="B252" s="277">
        <v>190.320007</v>
      </c>
      <c r="C252" s="278">
        <v>195.550003</v>
      </c>
      <c r="D252" s="278">
        <v>188.380005</v>
      </c>
      <c r="E252" s="278">
        <v>191.100006</v>
      </c>
      <c r="F252" s="278">
        <v>185.657791</v>
      </c>
      <c r="G252" s="278">
        <v>4.940255E8</v>
      </c>
      <c r="H252" s="283" t="s">
        <v>346</v>
      </c>
      <c r="I252" s="278">
        <v>24.897499</v>
      </c>
      <c r="J252" s="278">
        <v>26.200001</v>
      </c>
      <c r="K252" s="278">
        <v>24.4025</v>
      </c>
      <c r="L252" s="278">
        <v>25.0375</v>
      </c>
      <c r="M252" s="278">
        <v>24.856449</v>
      </c>
      <c r="N252" s="278">
        <v>7.85968E7</v>
      </c>
      <c r="O252" s="278"/>
      <c r="P252" s="254">
        <f t="shared" si="31"/>
        <v>895271.3109</v>
      </c>
      <c r="Q252" s="254">
        <f t="shared" si="145"/>
        <v>727168.1141</v>
      </c>
      <c r="R252" s="254">
        <f t="shared" si="146"/>
        <v>704862.3769</v>
      </c>
      <c r="S252" s="254">
        <f t="shared" si="34"/>
        <v>-653929.5769</v>
      </c>
      <c r="T252" s="254">
        <f t="shared" si="35"/>
        <v>-262389.1063</v>
      </c>
      <c r="U252" s="272">
        <f t="shared" si="21"/>
        <v>1.009584377</v>
      </c>
      <c r="V252" s="282"/>
      <c r="W252" s="254">
        <f t="shared" si="22"/>
        <v>-916318.6831</v>
      </c>
      <c r="X252" s="257">
        <f t="shared" si="23"/>
        <v>1.7462633</v>
      </c>
      <c r="Y252" s="254">
        <f t="shared" si="24"/>
        <v>1303357.799</v>
      </c>
      <c r="Z252" s="254">
        <f t="shared" si="25"/>
        <v>387039.1164</v>
      </c>
      <c r="AA252" s="259">
        <f t="shared" si="26"/>
        <v>2327301.802</v>
      </c>
      <c r="AB252" s="257">
        <f t="shared" si="27"/>
        <v>2.585890891</v>
      </c>
      <c r="AC252" s="275">
        <f t="shared" si="28"/>
        <v>1410983.119</v>
      </c>
      <c r="AD252" s="257">
        <f t="shared" si="29"/>
        <v>1.410983119</v>
      </c>
      <c r="AE252" s="180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2"/>
    </row>
    <row r="253" ht="19.5" customHeight="1">
      <c r="A253" s="276" t="s">
        <v>347</v>
      </c>
      <c r="B253" s="277">
        <v>191.429993</v>
      </c>
      <c r="C253" s="278">
        <v>194.979996</v>
      </c>
      <c r="D253" s="278">
        <v>179.199997</v>
      </c>
      <c r="E253" s="278">
        <v>187.470001</v>
      </c>
      <c r="F253" s="278">
        <v>182.131195</v>
      </c>
      <c r="G253" s="278">
        <v>8.142865E8</v>
      </c>
      <c r="H253" s="283" t="s">
        <v>347</v>
      </c>
      <c r="I253" s="278">
        <v>25.1075</v>
      </c>
      <c r="J253" s="278">
        <v>26.012501</v>
      </c>
      <c r="K253" s="278">
        <v>21.9275</v>
      </c>
      <c r="L253" s="278">
        <v>23.8575</v>
      </c>
      <c r="M253" s="278">
        <v>23.684978</v>
      </c>
      <c r="N253" s="278">
        <v>1.474268E8</v>
      </c>
      <c r="O253" s="278"/>
      <c r="P253" s="254">
        <f t="shared" si="31"/>
        <v>851643.5501</v>
      </c>
      <c r="Q253" s="254">
        <f t="shared" si="145"/>
        <v>653415.7903</v>
      </c>
      <c r="R253" s="254">
        <f t="shared" si="146"/>
        <v>706330.8402</v>
      </c>
      <c r="S253" s="254">
        <f t="shared" si="34"/>
        <v>-658320.9501</v>
      </c>
      <c r="T253" s="254">
        <f t="shared" si="35"/>
        <v>-263482.3942</v>
      </c>
      <c r="U253" s="272">
        <f t="shared" si="21"/>
        <v>0.9760715904</v>
      </c>
      <c r="V253" s="282"/>
      <c r="W253" s="254">
        <f t="shared" si="22"/>
        <v>-921803.3443</v>
      </c>
      <c r="X253" s="257">
        <f t="shared" si="23"/>
        <v>1.69013749</v>
      </c>
      <c r="Y253" s="254">
        <f t="shared" si="24"/>
        <v>1274228.092</v>
      </c>
      <c r="Z253" s="254">
        <f t="shared" si="25"/>
        <v>352424.7474</v>
      </c>
      <c r="AA253" s="259">
        <f t="shared" si="26"/>
        <v>2211390.181</v>
      </c>
      <c r="AB253" s="257">
        <f t="shared" si="27"/>
        <v>2.457100201</v>
      </c>
      <c r="AC253" s="275">
        <f t="shared" si="28"/>
        <v>1289586.836</v>
      </c>
      <c r="AD253" s="257">
        <f t="shared" si="29"/>
        <v>1.289586836</v>
      </c>
      <c r="AE253" s="180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2"/>
    </row>
    <row r="254" ht="19.5" customHeight="1">
      <c r="A254" s="276" t="s">
        <v>348</v>
      </c>
      <c r="B254" s="277">
        <v>186.220001</v>
      </c>
      <c r="C254" s="278">
        <v>194.710007</v>
      </c>
      <c r="D254" s="278">
        <v>185.029999</v>
      </c>
      <c r="E254" s="278">
        <v>188.809998</v>
      </c>
      <c r="F254" s="278">
        <v>183.433029</v>
      </c>
      <c r="G254" s="278">
        <v>5.506502E8</v>
      </c>
      <c r="H254" s="283" t="s">
        <v>348</v>
      </c>
      <c r="I254" s="278">
        <v>23.540001</v>
      </c>
      <c r="J254" s="278">
        <v>25.674999</v>
      </c>
      <c r="K254" s="278">
        <v>23.225</v>
      </c>
      <c r="L254" s="278">
        <v>24.182501</v>
      </c>
      <c r="M254" s="278">
        <v>24.007629</v>
      </c>
      <c r="N254" s="278">
        <v>7.9662E7</v>
      </c>
      <c r="O254" s="278"/>
      <c r="P254" s="254">
        <f t="shared" si="31"/>
        <v>879350.4903</v>
      </c>
      <c r="Q254" s="254">
        <f t="shared" si="145"/>
        <v>692079.8873</v>
      </c>
      <c r="R254" s="254">
        <f t="shared" si="146"/>
        <v>707802.3628</v>
      </c>
      <c r="S254" s="254">
        <f t="shared" si="34"/>
        <v>-662730.6207</v>
      </c>
      <c r="T254" s="254">
        <f t="shared" si="35"/>
        <v>-264580.2375</v>
      </c>
      <c r="U254" s="272">
        <f t="shared" si="21"/>
        <v>0.9931018561</v>
      </c>
      <c r="V254" s="282"/>
      <c r="W254" s="254">
        <f t="shared" si="22"/>
        <v>-927310.8582</v>
      </c>
      <c r="X254" s="257">
        <f t="shared" si="23"/>
        <v>1.711565047</v>
      </c>
      <c r="Y254" s="254">
        <f t="shared" si="24"/>
        <v>1295035.612</v>
      </c>
      <c r="Z254" s="254">
        <f t="shared" si="25"/>
        <v>367724.7533</v>
      </c>
      <c r="AA254" s="259">
        <f t="shared" si="26"/>
        <v>2279232.74</v>
      </c>
      <c r="AB254" s="257">
        <f t="shared" si="27"/>
        <v>2.532480823</v>
      </c>
      <c r="AC254" s="275">
        <f t="shared" si="28"/>
        <v>1351921.882</v>
      </c>
      <c r="AD254" s="257">
        <f t="shared" si="29"/>
        <v>1.351921882</v>
      </c>
      <c r="AE254" s="180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2"/>
    </row>
    <row r="255" ht="19.5" customHeight="1">
      <c r="A255" s="276" t="s">
        <v>349</v>
      </c>
      <c r="B255" s="277">
        <v>189.5</v>
      </c>
      <c r="C255" s="278">
        <v>197.830002</v>
      </c>
      <c r="D255" s="278">
        <v>181.820007</v>
      </c>
      <c r="E255" s="278">
        <v>197.080002</v>
      </c>
      <c r="F255" s="278">
        <v>191.853638</v>
      </c>
      <c r="G255" s="278">
        <v>5.769834E8</v>
      </c>
      <c r="H255" s="283" t="s">
        <v>349</v>
      </c>
      <c r="I255" s="278">
        <v>24.360001</v>
      </c>
      <c r="J255" s="278">
        <v>26.442499</v>
      </c>
      <c r="K255" s="278">
        <v>22.4125</v>
      </c>
      <c r="L255" s="278">
        <v>26.2225</v>
      </c>
      <c r="M255" s="278">
        <v>26.032879</v>
      </c>
      <c r="N255" s="278">
        <v>8.57292E7</v>
      </c>
      <c r="O255" s="278"/>
      <c r="P255" s="254">
        <f t="shared" si="31"/>
        <v>864095.0828</v>
      </c>
      <c r="Q255" s="254">
        <f t="shared" si="145"/>
        <v>667868.2659</v>
      </c>
      <c r="R255" s="254">
        <f t="shared" si="146"/>
        <v>709276.9511</v>
      </c>
      <c r="S255" s="254">
        <f t="shared" si="34"/>
        <v>-667158.665</v>
      </c>
      <c r="T255" s="254">
        <f t="shared" si="35"/>
        <v>-265682.6552</v>
      </c>
      <c r="U255" s="272">
        <f t="shared" si="21"/>
        <v>0.98152421</v>
      </c>
      <c r="V255" s="282"/>
      <c r="W255" s="254">
        <f t="shared" si="22"/>
        <v>-932841.3202</v>
      </c>
      <c r="X255" s="257">
        <f t="shared" si="23"/>
        <v>1.686644877</v>
      </c>
      <c r="Y255" s="254">
        <f t="shared" si="24"/>
        <v>1285772.431</v>
      </c>
      <c r="Z255" s="254">
        <f t="shared" si="25"/>
        <v>352931.1108</v>
      </c>
      <c r="AA255" s="259">
        <f t="shared" si="26"/>
        <v>2241240.3</v>
      </c>
      <c r="AB255" s="257">
        <f t="shared" si="27"/>
        <v>2.490267</v>
      </c>
      <c r="AC255" s="275">
        <f t="shared" si="28"/>
        <v>1308398.98</v>
      </c>
      <c r="AD255" s="257">
        <f t="shared" si="29"/>
        <v>1.30839898</v>
      </c>
      <c r="AE255" s="180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2"/>
    </row>
    <row r="256" ht="19.5" customHeight="1">
      <c r="A256" s="276" t="s">
        <v>350</v>
      </c>
      <c r="B256" s="277">
        <v>197.929993</v>
      </c>
      <c r="C256" s="278">
        <v>206.050003</v>
      </c>
      <c r="D256" s="278">
        <v>197.630005</v>
      </c>
      <c r="E256" s="278">
        <v>205.100006</v>
      </c>
      <c r="F256" s="278">
        <v>199.66095</v>
      </c>
      <c r="G256" s="278">
        <v>3.514297E8</v>
      </c>
      <c r="H256" s="283" t="s">
        <v>350</v>
      </c>
      <c r="I256" s="278">
        <v>26.455</v>
      </c>
      <c r="J256" s="278">
        <v>28.6</v>
      </c>
      <c r="K256" s="278">
        <v>26.377501</v>
      </c>
      <c r="L256" s="278">
        <v>28.33</v>
      </c>
      <c r="M256" s="278">
        <v>28.125137</v>
      </c>
      <c r="N256" s="278">
        <v>5.32656E7</v>
      </c>
      <c r="O256" s="278"/>
      <c r="P256" s="254">
        <f t="shared" si="31"/>
        <v>939231.7069</v>
      </c>
      <c r="Q256" s="254">
        <f t="shared" si="145"/>
        <v>786021.0084</v>
      </c>
      <c r="R256" s="254">
        <f t="shared" si="146"/>
        <v>710754.6114</v>
      </c>
      <c r="S256" s="254">
        <f t="shared" si="34"/>
        <v>-671605.1594</v>
      </c>
      <c r="T256" s="254">
        <f t="shared" si="35"/>
        <v>-266789.6662</v>
      </c>
      <c r="U256" s="272">
        <f t="shared" si="21"/>
        <v>1.030897443</v>
      </c>
      <c r="V256" s="282"/>
      <c r="W256" s="254">
        <f t="shared" si="22"/>
        <v>-938394.8257</v>
      </c>
      <c r="X256" s="257">
        <f t="shared" si="23"/>
        <v>1.758307136</v>
      </c>
      <c r="Y256" s="254">
        <f t="shared" si="24"/>
        <v>1339786.622</v>
      </c>
      <c r="Z256" s="254">
        <f t="shared" si="25"/>
        <v>401391.7961</v>
      </c>
      <c r="AA256" s="259">
        <f t="shared" si="26"/>
        <v>2436007.327</v>
      </c>
      <c r="AB256" s="257">
        <f t="shared" si="27"/>
        <v>2.706674807</v>
      </c>
      <c r="AC256" s="275">
        <f t="shared" si="28"/>
        <v>1497612.501</v>
      </c>
      <c r="AD256" s="257">
        <f t="shared" si="29"/>
        <v>1.497612501</v>
      </c>
      <c r="AE256" s="180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2"/>
    </row>
    <row r="257" ht="19.5" customHeight="1">
      <c r="A257" s="279" t="s">
        <v>351</v>
      </c>
      <c r="B257" s="280">
        <v>205.110001</v>
      </c>
      <c r="C257" s="281">
        <v>214.559998</v>
      </c>
      <c r="D257" s="281">
        <v>199.229996</v>
      </c>
      <c r="E257" s="281">
        <v>212.610001</v>
      </c>
      <c r="F257" s="281">
        <v>206.971786</v>
      </c>
      <c r="G257" s="281">
        <v>4.299511E8</v>
      </c>
      <c r="H257" s="284" t="s">
        <v>351</v>
      </c>
      <c r="I257" s="281">
        <v>28.3375</v>
      </c>
      <c r="J257" s="281">
        <v>31.047501</v>
      </c>
      <c r="K257" s="281">
        <v>26.717501</v>
      </c>
      <c r="L257" s="281">
        <v>30.4725</v>
      </c>
      <c r="M257" s="281">
        <v>30.252146</v>
      </c>
      <c r="N257" s="281">
        <v>7.42756E7</v>
      </c>
      <c r="O257" s="281"/>
      <c r="P257" s="254">
        <f t="shared" si="31"/>
        <v>946835.6246</v>
      </c>
      <c r="Q257" s="254">
        <f t="shared" si="145"/>
        <v>796152.6408</v>
      </c>
      <c r="R257" s="254">
        <f t="shared" si="146"/>
        <v>712235.3502</v>
      </c>
      <c r="S257" s="254">
        <f t="shared" si="34"/>
        <v>-676070.1809</v>
      </c>
      <c r="T257" s="254">
        <f t="shared" si="35"/>
        <v>-267901.2899</v>
      </c>
      <c r="U257" s="272">
        <f t="shared" si="21"/>
        <v>1.034179083</v>
      </c>
      <c r="V257" s="257">
        <f>(E257-B246)/B246</f>
        <v>0.4081064571</v>
      </c>
      <c r="W257" s="254">
        <f t="shared" si="22"/>
        <v>-943971.4708</v>
      </c>
      <c r="X257" s="257">
        <f t="shared" si="23"/>
        <v>1.757543555</v>
      </c>
      <c r="Y257" s="254">
        <f t="shared" si="24"/>
        <v>1346530.873</v>
      </c>
      <c r="Z257" s="254">
        <f t="shared" si="25"/>
        <v>402559.4026</v>
      </c>
      <c r="AA257" s="259">
        <f t="shared" si="26"/>
        <v>2455223.615</v>
      </c>
      <c r="AB257" s="257">
        <f t="shared" si="27"/>
        <v>2.728026239</v>
      </c>
      <c r="AC257" s="275">
        <f t="shared" si="28"/>
        <v>1511252.145</v>
      </c>
      <c r="AD257" s="257">
        <f t="shared" si="29"/>
        <v>1.511252145</v>
      </c>
      <c r="AE257" s="180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2"/>
    </row>
    <row r="258" ht="19.5" customHeight="1">
      <c r="A258" s="276" t="s">
        <v>352</v>
      </c>
      <c r="B258" s="277">
        <v>214.399994</v>
      </c>
      <c r="C258" s="278">
        <v>225.880005</v>
      </c>
      <c r="D258" s="278">
        <v>212.240005</v>
      </c>
      <c r="E258" s="278">
        <v>219.070007</v>
      </c>
      <c r="F258" s="278">
        <v>213.722824</v>
      </c>
      <c r="G258" s="278">
        <v>5.85493E8</v>
      </c>
      <c r="H258" s="283" t="s">
        <v>352</v>
      </c>
      <c r="I258" s="278">
        <v>30.977501</v>
      </c>
      <c r="J258" s="278">
        <v>34.299999</v>
      </c>
      <c r="K258" s="278">
        <v>30.3375</v>
      </c>
      <c r="L258" s="278">
        <v>32.185001</v>
      </c>
      <c r="M258" s="278">
        <v>31.965462</v>
      </c>
      <c r="N258" s="278">
        <v>8.53928E7</v>
      </c>
      <c r="O258" s="278"/>
      <c r="P258" s="254">
        <f t="shared" si="31"/>
        <v>1008665.37</v>
      </c>
      <c r="Q258" s="254">
        <f>(Q246+(Q257-Q246)*(1-$Q$3))*K258/K257</f>
        <v>792618.26</v>
      </c>
      <c r="R258" s="254">
        <f>R257*(1+($S$5/2/12))+(Q257-Q246)*($Q$3)</f>
        <v>811832.1226</v>
      </c>
      <c r="S258" s="254">
        <f t="shared" si="34"/>
        <v>-680553.8067</v>
      </c>
      <c r="T258" s="254">
        <f t="shared" si="35"/>
        <v>-269017.5452</v>
      </c>
      <c r="U258" s="272">
        <f t="shared" si="21"/>
        <v>0.9926471445</v>
      </c>
      <c r="V258" s="282"/>
      <c r="W258" s="254">
        <f t="shared" si="22"/>
        <v>-949571.3519</v>
      </c>
      <c r="X258" s="257">
        <f t="shared" si="23"/>
        <v>1.917178198</v>
      </c>
      <c r="Y258" s="254">
        <f t="shared" si="24"/>
        <v>1485424.597</v>
      </c>
      <c r="Z258" s="254">
        <f t="shared" si="25"/>
        <v>535853.245</v>
      </c>
      <c r="AA258" s="259">
        <f t="shared" si="26"/>
        <v>2613115.753</v>
      </c>
      <c r="AB258" s="257">
        <f t="shared" si="27"/>
        <v>2.903461948</v>
      </c>
      <c r="AC258" s="275">
        <f t="shared" si="28"/>
        <v>1663544.401</v>
      </c>
      <c r="AD258" s="257">
        <f t="shared" si="29"/>
        <v>1.663544401</v>
      </c>
      <c r="AE258" s="180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2"/>
    </row>
    <row r="259" ht="19.5" customHeight="1">
      <c r="A259" s="276" t="s">
        <v>353</v>
      </c>
      <c r="B259" s="277">
        <v>220.139999</v>
      </c>
      <c r="C259" s="278">
        <v>237.470001</v>
      </c>
      <c r="D259" s="278">
        <v>198.169998</v>
      </c>
      <c r="E259" s="278">
        <v>205.800003</v>
      </c>
      <c r="F259" s="278">
        <v>200.776718</v>
      </c>
      <c r="G259" s="278">
        <v>9.523923E8</v>
      </c>
      <c r="H259" s="283" t="s">
        <v>353</v>
      </c>
      <c r="I259" s="278">
        <v>32.509998</v>
      </c>
      <c r="J259" s="278">
        <v>37.759998</v>
      </c>
      <c r="K259" s="278">
        <v>26.0875</v>
      </c>
      <c r="L259" s="278">
        <v>28.395</v>
      </c>
      <c r="M259" s="278">
        <v>28.201315</v>
      </c>
      <c r="N259" s="278">
        <v>1.529848E8</v>
      </c>
      <c r="O259" s="278"/>
      <c r="P259" s="254">
        <f t="shared" si="31"/>
        <v>941798.0103</v>
      </c>
      <c r="Q259" s="254">
        <f t="shared" ref="Q259:Q269" si="147">Q258*K259/K258</f>
        <v>681579.8552</v>
      </c>
      <c r="R259" s="254">
        <f t="shared" ref="R259:R269" si="148">R258*(1+$S$5/2/12)</f>
        <v>813523.4396</v>
      </c>
      <c r="S259" s="254">
        <f t="shared" si="34"/>
        <v>-685056.1142</v>
      </c>
      <c r="T259" s="254">
        <f t="shared" si="35"/>
        <v>-270138.4517</v>
      </c>
      <c r="U259" s="272">
        <f t="shared" si="21"/>
        <v>0.945856</v>
      </c>
      <c r="V259" s="282"/>
      <c r="W259" s="254">
        <f t="shared" si="22"/>
        <v>-955194.5659</v>
      </c>
      <c r="X259" s="257">
        <f t="shared" si="23"/>
        <v>1.837658538</v>
      </c>
      <c r="Y259" s="254">
        <f t="shared" si="24"/>
        <v>1440241.109</v>
      </c>
      <c r="Z259" s="254">
        <f t="shared" si="25"/>
        <v>485046.5433</v>
      </c>
      <c r="AA259" s="259">
        <f t="shared" si="26"/>
        <v>2436901.305</v>
      </c>
      <c r="AB259" s="257">
        <f t="shared" si="27"/>
        <v>2.707668117</v>
      </c>
      <c r="AC259" s="275">
        <f t="shared" si="28"/>
        <v>1481706.739</v>
      </c>
      <c r="AD259" s="257">
        <f t="shared" si="29"/>
        <v>1.481706739</v>
      </c>
      <c r="AE259" s="180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2"/>
    </row>
    <row r="260" ht="19.5" customHeight="1">
      <c r="A260" s="276" t="s">
        <v>354</v>
      </c>
      <c r="B260" s="277">
        <v>208.880005</v>
      </c>
      <c r="C260" s="278">
        <v>219.610001</v>
      </c>
      <c r="D260" s="278">
        <v>164.929993</v>
      </c>
      <c r="E260" s="278">
        <v>190.399994</v>
      </c>
      <c r="F260" s="278">
        <v>185.752625</v>
      </c>
      <c r="G260" s="278">
        <v>2.1917757E9</v>
      </c>
      <c r="H260" s="283" t="s">
        <v>354</v>
      </c>
      <c r="I260" s="278">
        <v>28.9925</v>
      </c>
      <c r="J260" s="278">
        <v>31.9825</v>
      </c>
      <c r="K260" s="278">
        <v>17.0075</v>
      </c>
      <c r="L260" s="278">
        <v>22.395</v>
      </c>
      <c r="M260" s="278">
        <v>22.242237</v>
      </c>
      <c r="N260" s="278">
        <v>3.038252E8</v>
      </c>
      <c r="O260" s="278"/>
      <c r="P260" s="254">
        <f t="shared" si="31"/>
        <v>783825.7093</v>
      </c>
      <c r="Q260" s="254">
        <f t="shared" si="147"/>
        <v>444349.5692</v>
      </c>
      <c r="R260" s="254">
        <f t="shared" si="148"/>
        <v>815218.2801</v>
      </c>
      <c r="S260" s="254">
        <f t="shared" si="34"/>
        <v>-689577.1813</v>
      </c>
      <c r="T260" s="254">
        <f t="shared" si="35"/>
        <v>-271264.0285</v>
      </c>
      <c r="U260" s="272">
        <f t="shared" si="21"/>
        <v>0.8185035334</v>
      </c>
      <c r="V260" s="282"/>
      <c r="W260" s="254">
        <f t="shared" si="22"/>
        <v>-960841.2099</v>
      </c>
      <c r="X260" s="257">
        <f t="shared" si="23"/>
        <v>1.664212539</v>
      </c>
      <c r="Y260" s="254">
        <f t="shared" si="24"/>
        <v>1331287.545</v>
      </c>
      <c r="Z260" s="254">
        <f t="shared" si="25"/>
        <v>370446.3355</v>
      </c>
      <c r="AA260" s="259">
        <f t="shared" si="26"/>
        <v>2043393.559</v>
      </c>
      <c r="AB260" s="257">
        <f t="shared" si="27"/>
        <v>2.270437287</v>
      </c>
      <c r="AC260" s="275">
        <f t="shared" si="28"/>
        <v>1082552.349</v>
      </c>
      <c r="AD260" s="257">
        <f t="shared" si="29"/>
        <v>1.082552349</v>
      </c>
      <c r="AE260" s="180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2"/>
    </row>
    <row r="261" ht="19.5" customHeight="1">
      <c r="A261" s="276" t="s">
        <v>355</v>
      </c>
      <c r="B261" s="277">
        <v>184.770004</v>
      </c>
      <c r="C261" s="278">
        <v>220.039993</v>
      </c>
      <c r="D261" s="278">
        <v>180.860001</v>
      </c>
      <c r="E261" s="278">
        <v>218.910004</v>
      </c>
      <c r="F261" s="278">
        <v>214.021866</v>
      </c>
      <c r="G261" s="278">
        <v>1.0920712E9</v>
      </c>
      <c r="H261" s="283" t="s">
        <v>355</v>
      </c>
      <c r="I261" s="278">
        <v>21.105</v>
      </c>
      <c r="J261" s="278">
        <v>29.4625</v>
      </c>
      <c r="K261" s="278">
        <v>20.1875</v>
      </c>
      <c r="L261" s="278">
        <v>29.245001</v>
      </c>
      <c r="M261" s="278">
        <v>29.048622</v>
      </c>
      <c r="N261" s="278">
        <v>1.815044E8</v>
      </c>
      <c r="O261" s="278"/>
      <c r="P261" s="254">
        <f t="shared" si="31"/>
        <v>859532.678</v>
      </c>
      <c r="Q261" s="254">
        <f t="shared" si="147"/>
        <v>527432.4227</v>
      </c>
      <c r="R261" s="254">
        <f t="shared" si="148"/>
        <v>816916.6515</v>
      </c>
      <c r="S261" s="254">
        <f t="shared" si="34"/>
        <v>-694117.0863</v>
      </c>
      <c r="T261" s="254">
        <f t="shared" si="35"/>
        <v>-272394.2953</v>
      </c>
      <c r="U261" s="272">
        <f t="shared" si="21"/>
        <v>0.8686480214</v>
      </c>
      <c r="V261" s="282"/>
      <c r="W261" s="254">
        <f t="shared" si="22"/>
        <v>-966511.3816</v>
      </c>
      <c r="X261" s="257">
        <f t="shared" si="23"/>
        <v>1.734536563</v>
      </c>
      <c r="Y261" s="254">
        <f t="shared" si="24"/>
        <v>1385912.86</v>
      </c>
      <c r="Z261" s="254">
        <f t="shared" si="25"/>
        <v>419401.4784</v>
      </c>
      <c r="AA261" s="259">
        <f t="shared" si="26"/>
        <v>2203881.752</v>
      </c>
      <c r="AB261" s="257">
        <f t="shared" si="27"/>
        <v>2.448757502</v>
      </c>
      <c r="AC261" s="275">
        <f t="shared" si="28"/>
        <v>1237370.371</v>
      </c>
      <c r="AD261" s="257">
        <f t="shared" si="29"/>
        <v>1.237370371</v>
      </c>
      <c r="AE261" s="180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2"/>
    </row>
    <row r="262" ht="19.5" customHeight="1">
      <c r="A262" s="276" t="s">
        <v>356</v>
      </c>
      <c r="B262" s="277">
        <v>214.5</v>
      </c>
      <c r="C262" s="278">
        <v>233.600006</v>
      </c>
      <c r="D262" s="278">
        <v>211.119995</v>
      </c>
      <c r="E262" s="278">
        <v>233.360001</v>
      </c>
      <c r="F262" s="278">
        <v>228.149216</v>
      </c>
      <c r="G262" s="278">
        <v>8.46592E8</v>
      </c>
      <c r="H262" s="283" t="s">
        <v>356</v>
      </c>
      <c r="I262" s="278">
        <v>27.985001</v>
      </c>
      <c r="J262" s="278">
        <v>33.047501</v>
      </c>
      <c r="K262" s="278">
        <v>27.09</v>
      </c>
      <c r="L262" s="278">
        <v>32.8675</v>
      </c>
      <c r="M262" s="278">
        <v>32.646797</v>
      </c>
      <c r="N262" s="278">
        <v>1.388456E8</v>
      </c>
      <c r="O262" s="278"/>
      <c r="P262" s="254">
        <f t="shared" si="31"/>
        <v>1003342.55</v>
      </c>
      <c r="Q262" s="254">
        <f t="shared" si="147"/>
        <v>707771.8554</v>
      </c>
      <c r="R262" s="254">
        <f t="shared" si="148"/>
        <v>818618.5612</v>
      </c>
      <c r="S262" s="254">
        <f t="shared" si="34"/>
        <v>-698675.9075</v>
      </c>
      <c r="T262" s="254">
        <f t="shared" si="35"/>
        <v>-273529.2716</v>
      </c>
      <c r="U262" s="272">
        <f t="shared" si="21"/>
        <v>0.956182448</v>
      </c>
      <c r="V262" s="282"/>
      <c r="W262" s="254">
        <f t="shared" si="22"/>
        <v>-972205.179</v>
      </c>
      <c r="X262" s="257">
        <f t="shared" si="23"/>
        <v>1.874049996</v>
      </c>
      <c r="Y262" s="254">
        <f t="shared" si="24"/>
        <v>1488213.604</v>
      </c>
      <c r="Z262" s="254">
        <f t="shared" si="25"/>
        <v>516008.425</v>
      </c>
      <c r="AA262" s="259">
        <f t="shared" si="26"/>
        <v>2529732.967</v>
      </c>
      <c r="AB262" s="257">
        <f t="shared" si="27"/>
        <v>2.810814408</v>
      </c>
      <c r="AC262" s="275">
        <f t="shared" si="28"/>
        <v>1557527.788</v>
      </c>
      <c r="AD262" s="257">
        <f t="shared" si="29"/>
        <v>1.557527788</v>
      </c>
      <c r="AE262" s="180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2"/>
    </row>
    <row r="263" ht="19.5" customHeight="1">
      <c r="A263" s="276" t="s">
        <v>357</v>
      </c>
      <c r="B263" s="277">
        <v>232.460007</v>
      </c>
      <c r="C263" s="278">
        <v>251.149994</v>
      </c>
      <c r="D263" s="278">
        <v>231.470001</v>
      </c>
      <c r="E263" s="278">
        <v>247.600006</v>
      </c>
      <c r="F263" s="278">
        <v>242.071228</v>
      </c>
      <c r="G263" s="278">
        <v>9.283604E8</v>
      </c>
      <c r="H263" s="283" t="s">
        <v>357</v>
      </c>
      <c r="I263" s="278">
        <v>32.709999</v>
      </c>
      <c r="J263" s="278">
        <v>38.130001</v>
      </c>
      <c r="K263" s="278">
        <v>32.307499</v>
      </c>
      <c r="L263" s="278">
        <v>36.922501</v>
      </c>
      <c r="M263" s="278">
        <v>36.674572</v>
      </c>
      <c r="N263" s="278">
        <v>1.447896E8</v>
      </c>
      <c r="O263" s="278"/>
      <c r="P263" s="254">
        <f t="shared" si="31"/>
        <v>1100055.45</v>
      </c>
      <c r="Q263" s="254">
        <f t="shared" si="147"/>
        <v>844087.8003</v>
      </c>
      <c r="R263" s="254">
        <f t="shared" si="148"/>
        <v>820324.0165</v>
      </c>
      <c r="S263" s="254">
        <f t="shared" si="34"/>
        <v>-703253.7237</v>
      </c>
      <c r="T263" s="254">
        <f t="shared" si="35"/>
        <v>-274668.9769</v>
      </c>
      <c r="U263" s="272">
        <f t="shared" si="21"/>
        <v>1.008596153</v>
      </c>
      <c r="V263" s="282"/>
      <c r="W263" s="254">
        <f t="shared" si="22"/>
        <v>-977922.7006</v>
      </c>
      <c r="X263" s="257">
        <f t="shared" si="23"/>
        <v>1.963733397</v>
      </c>
      <c r="Y263" s="254">
        <f t="shared" si="24"/>
        <v>1557549.871</v>
      </c>
      <c r="Z263" s="254">
        <f t="shared" si="25"/>
        <v>579627.1705</v>
      </c>
      <c r="AA263" s="259">
        <f t="shared" si="26"/>
        <v>2764467.267</v>
      </c>
      <c r="AB263" s="257">
        <f t="shared" si="27"/>
        <v>3.071630297</v>
      </c>
      <c r="AC263" s="275">
        <f t="shared" si="28"/>
        <v>1786544.567</v>
      </c>
      <c r="AD263" s="257">
        <f t="shared" si="29"/>
        <v>1.786544567</v>
      </c>
      <c r="AE263" s="180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2"/>
    </row>
    <row r="264" ht="19.5" customHeight="1">
      <c r="A264" s="276" t="s">
        <v>358</v>
      </c>
      <c r="B264" s="277">
        <v>247.639999</v>
      </c>
      <c r="C264" s="278">
        <v>269.790009</v>
      </c>
      <c r="D264" s="278">
        <v>247.080002</v>
      </c>
      <c r="E264" s="278">
        <v>265.790009</v>
      </c>
      <c r="F264" s="278">
        <v>260.306946</v>
      </c>
      <c r="G264" s="278">
        <v>9.249351E8</v>
      </c>
      <c r="H264" s="283" t="s">
        <v>358</v>
      </c>
      <c r="I264" s="278">
        <v>37.009998</v>
      </c>
      <c r="J264" s="278">
        <v>43.845001</v>
      </c>
      <c r="K264" s="278">
        <v>36.849998</v>
      </c>
      <c r="L264" s="278">
        <v>42.419998</v>
      </c>
      <c r="M264" s="278">
        <v>42.135147</v>
      </c>
      <c r="N264" s="278">
        <v>1.221412E8</v>
      </c>
      <c r="O264" s="278"/>
      <c r="P264" s="254">
        <f t="shared" si="31"/>
        <v>1174241.594</v>
      </c>
      <c r="Q264" s="254">
        <f t="shared" si="147"/>
        <v>962768.2339</v>
      </c>
      <c r="R264" s="254">
        <f t="shared" si="148"/>
        <v>822033.0249</v>
      </c>
      <c r="S264" s="254">
        <f t="shared" si="34"/>
        <v>-707850.6142</v>
      </c>
      <c r="T264" s="254">
        <f t="shared" si="35"/>
        <v>-275813.4309</v>
      </c>
      <c r="U264" s="272">
        <f t="shared" si="21"/>
        <v>1.047561058</v>
      </c>
      <c r="V264" s="282"/>
      <c r="W264" s="254">
        <f t="shared" si="22"/>
        <v>-983664.0452</v>
      </c>
      <c r="X264" s="257">
        <f t="shared" si="23"/>
        <v>2.02942725</v>
      </c>
      <c r="Y264" s="254">
        <f t="shared" si="24"/>
        <v>1611120.819</v>
      </c>
      <c r="Z264" s="254">
        <f t="shared" si="25"/>
        <v>627456.7743</v>
      </c>
      <c r="AA264" s="259">
        <f t="shared" si="26"/>
        <v>2959042.852</v>
      </c>
      <c r="AB264" s="257">
        <f t="shared" si="27"/>
        <v>3.287825392</v>
      </c>
      <c r="AC264" s="275">
        <f t="shared" si="28"/>
        <v>1975378.807</v>
      </c>
      <c r="AD264" s="257">
        <f t="shared" si="29"/>
        <v>1.975378807</v>
      </c>
      <c r="AE264" s="180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2"/>
    </row>
    <row r="265" ht="19.5" customHeight="1">
      <c r="A265" s="276" t="s">
        <v>359</v>
      </c>
      <c r="B265" s="277">
        <v>268.0</v>
      </c>
      <c r="C265" s="278">
        <v>296.75</v>
      </c>
      <c r="D265" s="278">
        <v>264.630005</v>
      </c>
      <c r="E265" s="278">
        <v>294.880005</v>
      </c>
      <c r="F265" s="278">
        <v>288.796844</v>
      </c>
      <c r="G265" s="278">
        <v>7.014146E8</v>
      </c>
      <c r="H265" s="283" t="s">
        <v>359</v>
      </c>
      <c r="I265" s="278">
        <v>43.137501</v>
      </c>
      <c r="J265" s="278">
        <v>52.674999</v>
      </c>
      <c r="K265" s="278">
        <v>41.987499</v>
      </c>
      <c r="L265" s="278">
        <v>52.080002</v>
      </c>
      <c r="M265" s="278">
        <v>51.730289</v>
      </c>
      <c r="N265" s="278">
        <v>7.4779E7</v>
      </c>
      <c r="O265" s="278"/>
      <c r="P265" s="254">
        <f t="shared" si="31"/>
        <v>1257647.549</v>
      </c>
      <c r="Q265" s="254">
        <f t="shared" si="147"/>
        <v>1096994.096</v>
      </c>
      <c r="R265" s="254">
        <f t="shared" si="148"/>
        <v>823745.5937</v>
      </c>
      <c r="S265" s="254">
        <f t="shared" si="34"/>
        <v>-712466.6585</v>
      </c>
      <c r="T265" s="254">
        <f t="shared" si="35"/>
        <v>-276962.6536</v>
      </c>
      <c r="U265" s="272">
        <f t="shared" si="21"/>
        <v>1.085970803</v>
      </c>
      <c r="V265" s="282"/>
      <c r="W265" s="254">
        <f t="shared" si="22"/>
        <v>-989429.312</v>
      </c>
      <c r="X265" s="257">
        <f t="shared" si="23"/>
        <v>2.103629958</v>
      </c>
      <c r="Y265" s="254">
        <f t="shared" si="24"/>
        <v>1671149.054</v>
      </c>
      <c r="Z265" s="254">
        <f t="shared" si="25"/>
        <v>681719.7418</v>
      </c>
      <c r="AA265" s="259">
        <f t="shared" si="26"/>
        <v>3178387.239</v>
      </c>
      <c r="AB265" s="257">
        <f t="shared" si="27"/>
        <v>3.531541376</v>
      </c>
      <c r="AC265" s="275">
        <f t="shared" si="28"/>
        <v>2188957.927</v>
      </c>
      <c r="AD265" s="257">
        <f t="shared" si="29"/>
        <v>2.188957927</v>
      </c>
      <c r="AE265" s="180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2"/>
    </row>
    <row r="266" ht="19.5" customHeight="1">
      <c r="A266" s="276" t="s">
        <v>360</v>
      </c>
      <c r="B266" s="277">
        <v>297.619995</v>
      </c>
      <c r="C266" s="278">
        <v>303.5</v>
      </c>
      <c r="D266" s="278">
        <v>260.109985</v>
      </c>
      <c r="E266" s="278">
        <v>277.839996</v>
      </c>
      <c r="F266" s="278">
        <v>272.108307</v>
      </c>
      <c r="G266" s="278">
        <v>1.3253743E9</v>
      </c>
      <c r="H266" s="283" t="s">
        <v>360</v>
      </c>
      <c r="I266" s="278">
        <v>52.994999</v>
      </c>
      <c r="J266" s="278">
        <v>55.014999</v>
      </c>
      <c r="K266" s="278">
        <v>40.189999</v>
      </c>
      <c r="L266" s="278">
        <v>45.825001</v>
      </c>
      <c r="M266" s="278">
        <v>45.517292</v>
      </c>
      <c r="N266" s="278">
        <v>1.356276E8</v>
      </c>
      <c r="O266" s="278"/>
      <c r="P266" s="254">
        <f t="shared" si="31"/>
        <v>1236166.265</v>
      </c>
      <c r="Q266" s="254">
        <f t="shared" si="147"/>
        <v>1050031.383</v>
      </c>
      <c r="R266" s="254">
        <f t="shared" si="148"/>
        <v>825461.7303</v>
      </c>
      <c r="S266" s="254">
        <f t="shared" si="34"/>
        <v>-717101.9362</v>
      </c>
      <c r="T266" s="254">
        <f t="shared" si="35"/>
        <v>-278116.6646</v>
      </c>
      <c r="U266" s="272">
        <f t="shared" si="21"/>
        <v>1.072170384</v>
      </c>
      <c r="V266" s="282"/>
      <c r="W266" s="254">
        <f t="shared" si="22"/>
        <v>-995218.6008</v>
      </c>
      <c r="X266" s="257">
        <f t="shared" si="23"/>
        <v>2.071532821</v>
      </c>
      <c r="Y266" s="254">
        <f t="shared" si="24"/>
        <v>1657759.647</v>
      </c>
      <c r="Z266" s="254">
        <f t="shared" si="25"/>
        <v>662541.046</v>
      </c>
      <c r="AA266" s="259">
        <f t="shared" si="26"/>
        <v>3111659.379</v>
      </c>
      <c r="AB266" s="257">
        <f t="shared" si="27"/>
        <v>3.457399309</v>
      </c>
      <c r="AC266" s="275">
        <f t="shared" si="28"/>
        <v>2116440.778</v>
      </c>
      <c r="AD266" s="257">
        <f t="shared" si="29"/>
        <v>2.116440778</v>
      </c>
      <c r="AE266" s="180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2"/>
    </row>
    <row r="267" ht="19.5" customHeight="1">
      <c r="A267" s="276" t="s">
        <v>361</v>
      </c>
      <c r="B267" s="277">
        <v>281.790009</v>
      </c>
      <c r="C267" s="278">
        <v>297.459991</v>
      </c>
      <c r="D267" s="278">
        <v>267.070007</v>
      </c>
      <c r="E267" s="278">
        <v>269.380005</v>
      </c>
      <c r="F267" s="278">
        <v>263.822876</v>
      </c>
      <c r="G267" s="278">
        <v>9.368265E8</v>
      </c>
      <c r="H267" s="283" t="s">
        <v>361</v>
      </c>
      <c r="I267" s="278">
        <v>47.055</v>
      </c>
      <c r="J267" s="278">
        <v>52.200001</v>
      </c>
      <c r="K267" s="278">
        <v>41.904999</v>
      </c>
      <c r="L267" s="278">
        <v>42.75</v>
      </c>
      <c r="M267" s="278">
        <v>42.462936</v>
      </c>
      <c r="N267" s="278">
        <v>1.13851E8</v>
      </c>
      <c r="O267" s="278"/>
      <c r="P267" s="254">
        <f t="shared" si="31"/>
        <v>1269243.598</v>
      </c>
      <c r="Q267" s="254">
        <f t="shared" si="147"/>
        <v>1094838.645</v>
      </c>
      <c r="R267" s="254">
        <f t="shared" si="148"/>
        <v>827181.4423</v>
      </c>
      <c r="S267" s="254">
        <f t="shared" si="34"/>
        <v>-721756.5276</v>
      </c>
      <c r="T267" s="254">
        <f t="shared" si="35"/>
        <v>-279275.4841</v>
      </c>
      <c r="U267" s="272">
        <f t="shared" si="21"/>
        <v>1.083871854</v>
      </c>
      <c r="V267" s="282"/>
      <c r="W267" s="254">
        <f t="shared" si="22"/>
        <v>-1001032.012</v>
      </c>
      <c r="X267" s="257">
        <f t="shared" si="23"/>
        <v>2.094263735</v>
      </c>
      <c r="Y267" s="254">
        <f t="shared" si="24"/>
        <v>1682564.703</v>
      </c>
      <c r="Z267" s="254">
        <f t="shared" si="25"/>
        <v>681532.6912</v>
      </c>
      <c r="AA267" s="259">
        <f t="shared" si="26"/>
        <v>3191263.685</v>
      </c>
      <c r="AB267" s="257">
        <f t="shared" si="27"/>
        <v>3.545848539</v>
      </c>
      <c r="AC267" s="275">
        <f t="shared" si="28"/>
        <v>2190231.673</v>
      </c>
      <c r="AD267" s="257">
        <f t="shared" si="29"/>
        <v>2.190231673</v>
      </c>
      <c r="AE267" s="180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2"/>
    </row>
    <row r="268" ht="19.5" customHeight="1">
      <c r="A268" s="276" t="s">
        <v>362</v>
      </c>
      <c r="B268" s="277">
        <v>271.850006</v>
      </c>
      <c r="C268" s="278">
        <v>300.170013</v>
      </c>
      <c r="D268" s="278">
        <v>266.970001</v>
      </c>
      <c r="E268" s="278">
        <v>299.619995</v>
      </c>
      <c r="F268" s="278">
        <v>293.438995</v>
      </c>
      <c r="G268" s="278">
        <v>7.516458E8</v>
      </c>
      <c r="H268" s="283" t="s">
        <v>362</v>
      </c>
      <c r="I268" s="278">
        <v>43.400002</v>
      </c>
      <c r="J268" s="278">
        <v>52.66</v>
      </c>
      <c r="K268" s="278">
        <v>41.900002</v>
      </c>
      <c r="L268" s="278">
        <v>52.404999</v>
      </c>
      <c r="M268" s="278">
        <v>52.053104</v>
      </c>
      <c r="N268" s="278">
        <v>7.03196E7</v>
      </c>
      <c r="O268" s="278"/>
      <c r="P268" s="254">
        <f t="shared" si="31"/>
        <v>1268768.322</v>
      </c>
      <c r="Q268" s="254">
        <f t="shared" si="147"/>
        <v>1094708.09</v>
      </c>
      <c r="R268" s="254">
        <f t="shared" si="148"/>
        <v>828904.7369</v>
      </c>
      <c r="S268" s="254">
        <f t="shared" si="34"/>
        <v>-726430.5131</v>
      </c>
      <c r="T268" s="254">
        <f t="shared" si="35"/>
        <v>-280439.1319</v>
      </c>
      <c r="U268" s="272">
        <f t="shared" si="21"/>
        <v>1.083261785</v>
      </c>
      <c r="V268" s="282"/>
      <c r="W268" s="254">
        <f t="shared" si="22"/>
        <v>-1006869.645</v>
      </c>
      <c r="X268" s="257">
        <f t="shared" si="23"/>
        <v>2.083361107</v>
      </c>
      <c r="Y268" s="254">
        <f t="shared" si="24"/>
        <v>1683886.373</v>
      </c>
      <c r="Z268" s="254">
        <f t="shared" si="25"/>
        <v>677016.7275</v>
      </c>
      <c r="AA268" s="259">
        <f t="shared" si="26"/>
        <v>3192381.148</v>
      </c>
      <c r="AB268" s="257">
        <f t="shared" si="27"/>
        <v>3.547090165</v>
      </c>
      <c r="AC268" s="275">
        <f t="shared" si="28"/>
        <v>2185511.503</v>
      </c>
      <c r="AD268" s="257">
        <f t="shared" si="29"/>
        <v>2.185511503</v>
      </c>
      <c r="AE268" s="180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2"/>
    </row>
    <row r="269" ht="19.5" customHeight="1">
      <c r="A269" s="279" t="s">
        <v>363</v>
      </c>
      <c r="B269" s="280">
        <v>301.970001</v>
      </c>
      <c r="C269" s="281">
        <v>314.690002</v>
      </c>
      <c r="D269" s="281">
        <v>298.089996</v>
      </c>
      <c r="E269" s="281">
        <v>313.73999</v>
      </c>
      <c r="F269" s="281">
        <v>307.267731</v>
      </c>
      <c r="G269" s="281">
        <v>5.698706E8</v>
      </c>
      <c r="H269" s="284" t="s">
        <v>363</v>
      </c>
      <c r="I269" s="281">
        <v>53.255001</v>
      </c>
      <c r="J269" s="281">
        <v>57.959999</v>
      </c>
      <c r="K269" s="281">
        <v>51.880001</v>
      </c>
      <c r="L269" s="281">
        <v>57.555</v>
      </c>
      <c r="M269" s="281">
        <v>57.168526</v>
      </c>
      <c r="N269" s="281">
        <v>5.61828E7</v>
      </c>
      <c r="O269" s="281"/>
      <c r="P269" s="254">
        <f t="shared" si="31"/>
        <v>1416665.328</v>
      </c>
      <c r="Q269" s="254">
        <f t="shared" si="147"/>
        <v>1355452.365</v>
      </c>
      <c r="R269" s="254">
        <f t="shared" si="148"/>
        <v>830631.6218</v>
      </c>
      <c r="S269" s="254">
        <f t="shared" si="34"/>
        <v>-731123.9736</v>
      </c>
      <c r="T269" s="254">
        <f t="shared" si="35"/>
        <v>-281607.6283</v>
      </c>
      <c r="U269" s="272">
        <f t="shared" si="21"/>
        <v>1.14567229</v>
      </c>
      <c r="V269" s="257">
        <f>(E269-B258)/B258</f>
        <v>0.4633395465</v>
      </c>
      <c r="W269" s="254">
        <f t="shared" si="22"/>
        <v>-1012731.602</v>
      </c>
      <c r="X269" s="257">
        <f t="shared" si="23"/>
        <v>2.219044952</v>
      </c>
      <c r="Y269" s="254">
        <f t="shared" si="24"/>
        <v>1789072.086</v>
      </c>
      <c r="Z269" s="254">
        <f t="shared" si="25"/>
        <v>776340.4843</v>
      </c>
      <c r="AA269" s="259">
        <f t="shared" si="26"/>
        <v>3602749.314</v>
      </c>
      <c r="AB269" s="257">
        <f t="shared" si="27"/>
        <v>4.003054794</v>
      </c>
      <c r="AC269" s="275">
        <f t="shared" si="28"/>
        <v>2590017.712</v>
      </c>
      <c r="AD269" s="257">
        <f t="shared" si="29"/>
        <v>2.590017712</v>
      </c>
      <c r="AE269" s="180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2"/>
    </row>
    <row r="270" ht="19.5" customHeight="1">
      <c r="A270" s="276" t="s">
        <v>364</v>
      </c>
      <c r="B270" s="277">
        <v>315.109985</v>
      </c>
      <c r="C270" s="278">
        <v>330.320007</v>
      </c>
      <c r="D270" s="278">
        <v>305.179993</v>
      </c>
      <c r="E270" s="278">
        <v>314.559998</v>
      </c>
      <c r="F270" s="278">
        <v>308.629242</v>
      </c>
      <c r="G270" s="278">
        <v>6.55263E8</v>
      </c>
      <c r="H270" s="283" t="s">
        <v>364</v>
      </c>
      <c r="I270" s="278">
        <v>58.110001</v>
      </c>
      <c r="J270" s="278">
        <v>63.605</v>
      </c>
      <c r="K270" s="278">
        <v>54.48</v>
      </c>
      <c r="L270" s="278">
        <v>57.685001</v>
      </c>
      <c r="M270" s="278">
        <v>57.297649</v>
      </c>
      <c r="N270" s="278">
        <v>7.81004E7</v>
      </c>
      <c r="O270" s="278"/>
      <c r="P270" s="254">
        <f t="shared" si="31"/>
        <v>1450360.363</v>
      </c>
      <c r="Q270" s="254">
        <f>(Q258+(Q269-Q258)*(1-$Q$3))*K270/K269</f>
        <v>1246069.448</v>
      </c>
      <c r="R270" s="254">
        <f>R269*(1+($S$5/2/12))+(Q269-Q258)*($Q$3)</f>
        <v>1001212.336</v>
      </c>
      <c r="S270" s="254">
        <f t="shared" si="34"/>
        <v>-735836.9902</v>
      </c>
      <c r="T270" s="254">
        <f t="shared" si="35"/>
        <v>-282780.9934</v>
      </c>
      <c r="U270" s="272">
        <f t="shared" si="21"/>
        <v>1.066219797</v>
      </c>
      <c r="V270" s="282"/>
      <c r="W270" s="254">
        <f t="shared" si="22"/>
        <v>-1018617.984</v>
      </c>
      <c r="X270" s="257">
        <f t="shared" si="23"/>
        <v>2.406763613</v>
      </c>
      <c r="Y270" s="254">
        <f t="shared" si="24"/>
        <v>1976416.096</v>
      </c>
      <c r="Z270" s="254">
        <f t="shared" si="25"/>
        <v>957798.1128</v>
      </c>
      <c r="AA270" s="259">
        <f t="shared" si="26"/>
        <v>3697642.147</v>
      </c>
      <c r="AB270" s="257">
        <f t="shared" si="27"/>
        <v>4.108491274</v>
      </c>
      <c r="AC270" s="275">
        <f t="shared" si="28"/>
        <v>2679024.163</v>
      </c>
      <c r="AD270" s="257">
        <f t="shared" si="29"/>
        <v>2.679024163</v>
      </c>
      <c r="AE270" s="180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2"/>
    </row>
    <row r="271" ht="19.5" customHeight="1">
      <c r="A271" s="276" t="s">
        <v>365</v>
      </c>
      <c r="B271" s="277">
        <v>318.109985</v>
      </c>
      <c r="C271" s="278">
        <v>338.190002</v>
      </c>
      <c r="D271" s="278">
        <v>310.880005</v>
      </c>
      <c r="E271" s="278">
        <v>314.140015</v>
      </c>
      <c r="F271" s="278">
        <v>308.217194</v>
      </c>
      <c r="G271" s="278">
        <v>7.954686E8</v>
      </c>
      <c r="H271" s="283" t="s">
        <v>365</v>
      </c>
      <c r="I271" s="278">
        <v>58.939999</v>
      </c>
      <c r="J271" s="278">
        <v>66.480003</v>
      </c>
      <c r="K271" s="278">
        <v>56.044998</v>
      </c>
      <c r="L271" s="278">
        <v>57.27</v>
      </c>
      <c r="M271" s="278">
        <v>56.885437</v>
      </c>
      <c r="N271" s="278">
        <v>7.47164E7</v>
      </c>
      <c r="O271" s="278"/>
      <c r="P271" s="254">
        <f t="shared" si="31"/>
        <v>1477449.529</v>
      </c>
      <c r="Q271" s="254">
        <f t="shared" ref="Q271:Q281" si="149">Q270*K271/K270</f>
        <v>1281864.166</v>
      </c>
      <c r="R271" s="254">
        <f t="shared" ref="R271:R281" si="150">R270*(1+$S$5/2/12)</f>
        <v>1003298.195</v>
      </c>
      <c r="S271" s="254">
        <f t="shared" si="34"/>
        <v>-740569.6443</v>
      </c>
      <c r="T271" s="254">
        <f t="shared" si="35"/>
        <v>-283959.2475</v>
      </c>
      <c r="U271" s="272">
        <f t="shared" si="21"/>
        <v>1.074035266</v>
      </c>
      <c r="V271" s="282"/>
      <c r="W271" s="254">
        <f t="shared" si="22"/>
        <v>-1024528.892</v>
      </c>
      <c r="X271" s="257">
        <f t="shared" si="23"/>
        <v>2.421354579</v>
      </c>
      <c r="Y271" s="254">
        <f t="shared" si="24"/>
        <v>1997380.937</v>
      </c>
      <c r="Z271" s="254">
        <f t="shared" si="25"/>
        <v>972852.0453</v>
      </c>
      <c r="AA271" s="259">
        <f t="shared" si="26"/>
        <v>3762611.889</v>
      </c>
      <c r="AB271" s="257">
        <f t="shared" si="27"/>
        <v>4.180679877</v>
      </c>
      <c r="AC271" s="275">
        <f t="shared" si="28"/>
        <v>2738082.997</v>
      </c>
      <c r="AD271" s="257">
        <f t="shared" si="29"/>
        <v>2.738082997</v>
      </c>
      <c r="AE271" s="180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2"/>
    </row>
    <row r="272" ht="19.5" customHeight="1">
      <c r="A272" s="276" t="s">
        <v>366</v>
      </c>
      <c r="B272" s="277">
        <v>319.269989</v>
      </c>
      <c r="C272" s="278">
        <v>324.329987</v>
      </c>
      <c r="D272" s="278">
        <v>297.450012</v>
      </c>
      <c r="E272" s="278">
        <v>319.130005</v>
      </c>
      <c r="F272" s="278">
        <v>313.113098</v>
      </c>
      <c r="G272" s="278">
        <v>1.6211736E9</v>
      </c>
      <c r="H272" s="283" t="s">
        <v>366</v>
      </c>
      <c r="I272" s="278">
        <v>59.115002</v>
      </c>
      <c r="J272" s="278">
        <v>60.919998</v>
      </c>
      <c r="K272" s="278">
        <v>51.200001</v>
      </c>
      <c r="L272" s="278">
        <v>58.595001</v>
      </c>
      <c r="M272" s="278">
        <v>58.201542</v>
      </c>
      <c r="N272" s="278">
        <v>1.168626E8</v>
      </c>
      <c r="O272" s="278"/>
      <c r="P272" s="254">
        <f t="shared" si="31"/>
        <v>1413623.819</v>
      </c>
      <c r="Q272" s="254">
        <f t="shared" si="149"/>
        <v>1171049.137</v>
      </c>
      <c r="R272" s="254">
        <f t="shared" si="150"/>
        <v>1005388.399</v>
      </c>
      <c r="S272" s="254">
        <f t="shared" si="34"/>
        <v>-745322.0178</v>
      </c>
      <c r="T272" s="254">
        <f t="shared" si="35"/>
        <v>-285142.4111</v>
      </c>
      <c r="U272" s="272">
        <f t="shared" si="21"/>
        <v>1.046144264</v>
      </c>
      <c r="V272" s="282"/>
      <c r="W272" s="254">
        <f t="shared" si="22"/>
        <v>-1030464.429</v>
      </c>
      <c r="X272" s="257">
        <f t="shared" si="23"/>
        <v>2.347497062</v>
      </c>
      <c r="Y272" s="254">
        <f t="shared" si="24"/>
        <v>1954709.537</v>
      </c>
      <c r="Z272" s="254">
        <f t="shared" si="25"/>
        <v>924245.1081</v>
      </c>
      <c r="AA272" s="259">
        <f t="shared" si="26"/>
        <v>3590061.356</v>
      </c>
      <c r="AB272" s="257">
        <f t="shared" si="27"/>
        <v>3.988957062</v>
      </c>
      <c r="AC272" s="275">
        <f t="shared" si="28"/>
        <v>2559596.927</v>
      </c>
      <c r="AD272" s="257">
        <f t="shared" si="29"/>
        <v>2.559596927</v>
      </c>
      <c r="AE272" s="180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2"/>
    </row>
    <row r="273" ht="19.5" customHeight="1">
      <c r="A273" s="276" t="s">
        <v>367</v>
      </c>
      <c r="B273" s="277">
        <v>323.070007</v>
      </c>
      <c r="C273" s="278">
        <v>342.799988</v>
      </c>
      <c r="D273" s="278">
        <v>322.809998</v>
      </c>
      <c r="E273" s="278">
        <v>337.98999</v>
      </c>
      <c r="F273" s="278">
        <v>332.036346</v>
      </c>
      <c r="G273" s="278">
        <v>7.711398E8</v>
      </c>
      <c r="H273" s="283" t="s">
        <v>367</v>
      </c>
      <c r="I273" s="278">
        <v>60.115002</v>
      </c>
      <c r="J273" s="278">
        <v>67.449997</v>
      </c>
      <c r="K273" s="278">
        <v>60.009998</v>
      </c>
      <c r="L273" s="278">
        <v>65.535004</v>
      </c>
      <c r="M273" s="278">
        <v>65.09494</v>
      </c>
      <c r="N273" s="278">
        <v>5.64114E7</v>
      </c>
      <c r="O273" s="278"/>
      <c r="P273" s="254">
        <f t="shared" si="31"/>
        <v>1534146.525</v>
      </c>
      <c r="Q273" s="254">
        <f t="shared" si="149"/>
        <v>1372551.856</v>
      </c>
      <c r="R273" s="254">
        <f t="shared" si="150"/>
        <v>1007482.959</v>
      </c>
      <c r="S273" s="254">
        <f t="shared" si="34"/>
        <v>-750094.1929</v>
      </c>
      <c r="T273" s="254">
        <f t="shared" si="35"/>
        <v>-286330.5045</v>
      </c>
      <c r="U273" s="272">
        <f t="shared" si="21"/>
        <v>1.093268264</v>
      </c>
      <c r="V273" s="282"/>
      <c r="W273" s="254">
        <f t="shared" si="22"/>
        <v>-1036424.697</v>
      </c>
      <c r="X273" s="257">
        <f t="shared" si="23"/>
        <v>2.452305016</v>
      </c>
      <c r="Y273" s="254">
        <f t="shared" si="24"/>
        <v>2041086.208</v>
      </c>
      <c r="Z273" s="254">
        <f t="shared" si="25"/>
        <v>1004661.511</v>
      </c>
      <c r="AA273" s="259">
        <f t="shared" si="26"/>
        <v>3914181.34</v>
      </c>
      <c r="AB273" s="257">
        <f t="shared" si="27"/>
        <v>4.349090377</v>
      </c>
      <c r="AC273" s="275">
        <f t="shared" si="28"/>
        <v>2877756.642</v>
      </c>
      <c r="AD273" s="257">
        <f t="shared" si="29"/>
        <v>2.877756642</v>
      </c>
      <c r="AE273" s="180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2"/>
    </row>
    <row r="274" ht="19.5" customHeight="1">
      <c r="A274" s="276" t="s">
        <v>368</v>
      </c>
      <c r="B274" s="277">
        <v>339.230011</v>
      </c>
      <c r="C274" s="278">
        <v>340.0</v>
      </c>
      <c r="D274" s="278">
        <v>316.0</v>
      </c>
      <c r="E274" s="278">
        <v>333.929993</v>
      </c>
      <c r="F274" s="278">
        <v>328.047821</v>
      </c>
      <c r="G274" s="278">
        <v>9.654108E8</v>
      </c>
      <c r="H274" s="283" t="s">
        <v>368</v>
      </c>
      <c r="I274" s="278">
        <v>66.040001</v>
      </c>
      <c r="J274" s="278">
        <v>66.334999</v>
      </c>
      <c r="K274" s="278">
        <v>57.189999</v>
      </c>
      <c r="L274" s="278">
        <v>63.689999</v>
      </c>
      <c r="M274" s="278">
        <v>63.262321</v>
      </c>
      <c r="N274" s="278">
        <v>7.58614E7</v>
      </c>
      <c r="O274" s="278"/>
      <c r="P274" s="254">
        <f t="shared" si="31"/>
        <v>1501782.178</v>
      </c>
      <c r="Q274" s="254">
        <f t="shared" si="149"/>
        <v>1308052.689</v>
      </c>
      <c r="R274" s="254">
        <f t="shared" si="150"/>
        <v>1009581.881</v>
      </c>
      <c r="S274" s="254">
        <f t="shared" si="34"/>
        <v>-754886.252</v>
      </c>
      <c r="T274" s="254">
        <f t="shared" si="35"/>
        <v>-287523.5482</v>
      </c>
      <c r="U274" s="272">
        <f t="shared" si="21"/>
        <v>1.078145651</v>
      </c>
      <c r="V274" s="282"/>
      <c r="W274" s="254">
        <f t="shared" si="22"/>
        <v>-1042409.8</v>
      </c>
      <c r="X274" s="257">
        <f t="shared" si="23"/>
        <v>2.409190761</v>
      </c>
      <c r="Y274" s="254">
        <f t="shared" si="24"/>
        <v>2020446.131</v>
      </c>
      <c r="Z274" s="254">
        <f t="shared" si="25"/>
        <v>978036.3307</v>
      </c>
      <c r="AA274" s="259">
        <f t="shared" si="26"/>
        <v>3819416.749</v>
      </c>
      <c r="AB274" s="257">
        <f t="shared" si="27"/>
        <v>4.243796388</v>
      </c>
      <c r="AC274" s="275">
        <f t="shared" si="28"/>
        <v>2777006.949</v>
      </c>
      <c r="AD274" s="257">
        <f t="shared" si="29"/>
        <v>2.777006949</v>
      </c>
      <c r="AE274" s="180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2"/>
    </row>
    <row r="275" ht="19.5" customHeight="1">
      <c r="A275" s="276" t="s">
        <v>369</v>
      </c>
      <c r="B275" s="277">
        <v>335.299988</v>
      </c>
      <c r="C275" s="278">
        <v>355.230011</v>
      </c>
      <c r="D275" s="278">
        <v>328.279999</v>
      </c>
      <c r="E275" s="278">
        <v>354.429993</v>
      </c>
      <c r="F275" s="278">
        <v>348.186798</v>
      </c>
      <c r="G275" s="278">
        <v>7.512885E8</v>
      </c>
      <c r="H275" s="283" t="s">
        <v>369</v>
      </c>
      <c r="I275" s="278">
        <v>64.260002</v>
      </c>
      <c r="J275" s="278">
        <v>72.120003</v>
      </c>
      <c r="K275" s="278">
        <v>61.57</v>
      </c>
      <c r="L275" s="278">
        <v>71.809998</v>
      </c>
      <c r="M275" s="278">
        <v>71.327797</v>
      </c>
      <c r="N275" s="278">
        <v>4.58176E7</v>
      </c>
      <c r="O275" s="278"/>
      <c r="P275" s="254">
        <f t="shared" si="31"/>
        <v>1560142.57</v>
      </c>
      <c r="Q275" s="254">
        <f t="shared" si="149"/>
        <v>1408232.304</v>
      </c>
      <c r="R275" s="254">
        <f t="shared" si="150"/>
        <v>1011685.177</v>
      </c>
      <c r="S275" s="254">
        <f t="shared" si="34"/>
        <v>-759698.2781</v>
      </c>
      <c r="T275" s="254">
        <f t="shared" si="35"/>
        <v>-288721.563</v>
      </c>
      <c r="U275" s="272">
        <f t="shared" si="21"/>
        <v>1.099633453</v>
      </c>
      <c r="V275" s="282"/>
      <c r="W275" s="254">
        <f t="shared" si="22"/>
        <v>-1048419.841</v>
      </c>
      <c r="X275" s="257">
        <f t="shared" si="23"/>
        <v>2.453051388</v>
      </c>
      <c r="Y275" s="254">
        <f t="shared" si="24"/>
        <v>2063317.569</v>
      </c>
      <c r="Z275" s="254">
        <f t="shared" si="25"/>
        <v>1014897.727</v>
      </c>
      <c r="AA275" s="259">
        <f t="shared" si="26"/>
        <v>3980060.051</v>
      </c>
      <c r="AB275" s="257">
        <f t="shared" si="27"/>
        <v>4.422288945</v>
      </c>
      <c r="AC275" s="275">
        <f t="shared" si="28"/>
        <v>2931640.21</v>
      </c>
      <c r="AD275" s="257">
        <f t="shared" si="29"/>
        <v>2.93164021</v>
      </c>
      <c r="AE275" s="180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2"/>
    </row>
    <row r="276" ht="19.5" customHeight="1">
      <c r="A276" s="276" t="s">
        <v>370</v>
      </c>
      <c r="B276" s="277">
        <v>354.070007</v>
      </c>
      <c r="C276" s="278">
        <v>368.890015</v>
      </c>
      <c r="D276" s="278">
        <v>352.040009</v>
      </c>
      <c r="E276" s="278">
        <v>364.570007</v>
      </c>
      <c r="F276" s="278">
        <v>358.563568</v>
      </c>
      <c r="G276" s="278">
        <v>8.132857E8</v>
      </c>
      <c r="H276" s="283" t="s">
        <v>370</v>
      </c>
      <c r="I276" s="278">
        <v>71.639999</v>
      </c>
      <c r="J276" s="278">
        <v>77.639999</v>
      </c>
      <c r="K276" s="278">
        <v>70.730003</v>
      </c>
      <c r="L276" s="278">
        <v>75.800003</v>
      </c>
      <c r="M276" s="278">
        <v>75.291016</v>
      </c>
      <c r="N276" s="278">
        <v>5.52846E7</v>
      </c>
      <c r="O276" s="278"/>
      <c r="P276" s="254">
        <f t="shared" si="31"/>
        <v>1673061.429</v>
      </c>
      <c r="Q276" s="254">
        <f t="shared" si="149"/>
        <v>1617740.379</v>
      </c>
      <c r="R276" s="254">
        <f t="shared" si="150"/>
        <v>1013792.854</v>
      </c>
      <c r="S276" s="254">
        <f t="shared" si="34"/>
        <v>-764530.3542</v>
      </c>
      <c r="T276" s="254">
        <f t="shared" si="35"/>
        <v>-289924.5695</v>
      </c>
      <c r="U276" s="272">
        <f t="shared" si="21"/>
        <v>1.140302995</v>
      </c>
      <c r="V276" s="282"/>
      <c r="W276" s="254">
        <f t="shared" si="22"/>
        <v>-1054454.924</v>
      </c>
      <c r="X276" s="257">
        <f t="shared" si="23"/>
        <v>2.548097811</v>
      </c>
      <c r="Y276" s="254">
        <f t="shared" si="24"/>
        <v>2144384.141</v>
      </c>
      <c r="Z276" s="254">
        <f t="shared" si="25"/>
        <v>1089929.217</v>
      </c>
      <c r="AA276" s="259">
        <f t="shared" si="26"/>
        <v>4304594.662</v>
      </c>
      <c r="AB276" s="257">
        <f t="shared" si="27"/>
        <v>4.782882958</v>
      </c>
      <c r="AC276" s="275">
        <f t="shared" si="28"/>
        <v>3250139.738</v>
      </c>
      <c r="AD276" s="257">
        <f t="shared" si="29"/>
        <v>3.250139738</v>
      </c>
      <c r="AE276" s="180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2"/>
    </row>
    <row r="277" ht="19.5" customHeight="1">
      <c r="A277" s="276" t="s">
        <v>371</v>
      </c>
      <c r="B277" s="277">
        <v>366.279999</v>
      </c>
      <c r="C277" s="278">
        <v>380.76001</v>
      </c>
      <c r="D277" s="278">
        <v>359.959991</v>
      </c>
      <c r="E277" s="278">
        <v>379.950012</v>
      </c>
      <c r="F277" s="278">
        <v>373.690186</v>
      </c>
      <c r="G277" s="278">
        <v>6.834665E8</v>
      </c>
      <c r="H277" s="283" t="s">
        <v>371</v>
      </c>
      <c r="I277" s="278">
        <v>76.510002</v>
      </c>
      <c r="J277" s="278">
        <v>82.510002</v>
      </c>
      <c r="K277" s="278">
        <v>73.800003</v>
      </c>
      <c r="L277" s="278">
        <v>82.160004</v>
      </c>
      <c r="M277" s="278">
        <v>81.608299</v>
      </c>
      <c r="N277" s="278">
        <v>4.73665E7</v>
      </c>
      <c r="O277" s="278"/>
      <c r="P277" s="254">
        <f t="shared" si="31"/>
        <v>1710700.947</v>
      </c>
      <c r="Q277" s="254">
        <f t="shared" si="149"/>
        <v>1687957.581</v>
      </c>
      <c r="R277" s="254">
        <f t="shared" si="150"/>
        <v>1015904.923</v>
      </c>
      <c r="S277" s="254">
        <f t="shared" si="34"/>
        <v>-769382.5641</v>
      </c>
      <c r="T277" s="254">
        <f t="shared" si="35"/>
        <v>-291132.5886</v>
      </c>
      <c r="U277" s="272">
        <f t="shared" si="21"/>
        <v>1.15223536</v>
      </c>
      <c r="V277" s="282"/>
      <c r="W277" s="254">
        <f t="shared" si="22"/>
        <v>-1060515.153</v>
      </c>
      <c r="X277" s="257">
        <f t="shared" si="23"/>
        <v>2.571020191</v>
      </c>
      <c r="Y277" s="254">
        <f t="shared" si="24"/>
        <v>2172759.389</v>
      </c>
      <c r="Z277" s="254">
        <f t="shared" si="25"/>
        <v>1112244.237</v>
      </c>
      <c r="AA277" s="259">
        <f t="shared" si="26"/>
        <v>4414563.452</v>
      </c>
      <c r="AB277" s="257">
        <f t="shared" si="27"/>
        <v>4.905070502</v>
      </c>
      <c r="AC277" s="275">
        <f t="shared" si="28"/>
        <v>3354048.299</v>
      </c>
      <c r="AD277" s="257">
        <f t="shared" si="29"/>
        <v>3.354048299</v>
      </c>
      <c r="AE277" s="180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2"/>
    </row>
    <row r="278" ht="19.5" customHeight="1">
      <c r="A278" s="276" t="s">
        <v>372</v>
      </c>
      <c r="B278" s="277">
        <v>381.040009</v>
      </c>
      <c r="C278" s="278">
        <v>382.779999</v>
      </c>
      <c r="D278" s="278">
        <v>357.100006</v>
      </c>
      <c r="E278" s="278">
        <v>357.959991</v>
      </c>
      <c r="F278" s="278">
        <v>352.0625</v>
      </c>
      <c r="G278" s="278">
        <v>9.318499E8</v>
      </c>
      <c r="H278" s="283" t="s">
        <v>372</v>
      </c>
      <c r="I278" s="278">
        <v>82.639999</v>
      </c>
      <c r="J278" s="278">
        <v>83.370003</v>
      </c>
      <c r="K278" s="278">
        <v>72.730003</v>
      </c>
      <c r="L278" s="278">
        <v>72.769997</v>
      </c>
      <c r="M278" s="278">
        <v>72.281357</v>
      </c>
      <c r="N278" s="278">
        <v>6.29031E7</v>
      </c>
      <c r="O278" s="278"/>
      <c r="P278" s="254">
        <f t="shared" si="31"/>
        <v>1697108.939</v>
      </c>
      <c r="Q278" s="254">
        <f t="shared" si="149"/>
        <v>1663484.485</v>
      </c>
      <c r="R278" s="254">
        <f t="shared" si="150"/>
        <v>1018021.392</v>
      </c>
      <c r="S278" s="254">
        <f t="shared" si="34"/>
        <v>-774254.9914</v>
      </c>
      <c r="T278" s="254">
        <f t="shared" si="35"/>
        <v>-292345.641</v>
      </c>
      <c r="U278" s="272">
        <f t="shared" si="21"/>
        <v>1.147412623</v>
      </c>
      <c r="V278" s="282"/>
      <c r="W278" s="254">
        <f t="shared" si="22"/>
        <v>-1066600.632</v>
      </c>
      <c r="X278" s="257">
        <f t="shared" si="23"/>
        <v>2.545592275</v>
      </c>
      <c r="Y278" s="254">
        <f t="shared" si="24"/>
        <v>2165276.793</v>
      </c>
      <c r="Z278" s="254">
        <f t="shared" si="25"/>
        <v>1098676.161</v>
      </c>
      <c r="AA278" s="259">
        <f t="shared" si="26"/>
        <v>4378614.816</v>
      </c>
      <c r="AB278" s="257">
        <f t="shared" si="27"/>
        <v>4.865127573</v>
      </c>
      <c r="AC278" s="275">
        <f t="shared" si="28"/>
        <v>3312014.183</v>
      </c>
      <c r="AD278" s="257">
        <f t="shared" si="29"/>
        <v>3.312014183</v>
      </c>
      <c r="AE278" s="180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2"/>
    </row>
    <row r="279" ht="19.5" customHeight="1">
      <c r="A279" s="276" t="s">
        <v>373</v>
      </c>
      <c r="B279" s="277">
        <v>358.600006</v>
      </c>
      <c r="C279" s="278">
        <v>386.279999</v>
      </c>
      <c r="D279" s="278">
        <v>350.320007</v>
      </c>
      <c r="E279" s="278">
        <v>386.109985</v>
      </c>
      <c r="F279" s="278">
        <v>380.169678</v>
      </c>
      <c r="G279" s="278">
        <v>8.787479E8</v>
      </c>
      <c r="H279" s="283" t="s">
        <v>373</v>
      </c>
      <c r="I279" s="278">
        <v>73.089996</v>
      </c>
      <c r="J279" s="278">
        <v>84.599998</v>
      </c>
      <c r="K279" s="278">
        <v>69.730003</v>
      </c>
      <c r="L279" s="278">
        <v>84.540001</v>
      </c>
      <c r="M279" s="278">
        <v>83.972328</v>
      </c>
      <c r="N279" s="278">
        <v>5.71178E7</v>
      </c>
      <c r="O279" s="278"/>
      <c r="P279" s="254">
        <f t="shared" si="31"/>
        <v>1664887.162</v>
      </c>
      <c r="Q279" s="254">
        <f t="shared" si="149"/>
        <v>1594868.326</v>
      </c>
      <c r="R279" s="254">
        <f t="shared" si="150"/>
        <v>1020142.269</v>
      </c>
      <c r="S279" s="254">
        <f t="shared" si="34"/>
        <v>-779147.7205</v>
      </c>
      <c r="T279" s="254">
        <f t="shared" si="35"/>
        <v>-293563.7479</v>
      </c>
      <c r="U279" s="272">
        <f t="shared" si="21"/>
        <v>1.134284997</v>
      </c>
      <c r="V279" s="282"/>
      <c r="W279" s="254">
        <f t="shared" si="22"/>
        <v>-1072711.468</v>
      </c>
      <c r="X279" s="257">
        <f t="shared" si="23"/>
        <v>2.503030415</v>
      </c>
      <c r="Y279" s="254">
        <f t="shared" si="24"/>
        <v>2144757.592</v>
      </c>
      <c r="Z279" s="254">
        <f t="shared" si="25"/>
        <v>1072046.124</v>
      </c>
      <c r="AA279" s="259">
        <f t="shared" si="26"/>
        <v>4279897.757</v>
      </c>
      <c r="AB279" s="257">
        <f t="shared" si="27"/>
        <v>4.755441952</v>
      </c>
      <c r="AC279" s="275">
        <f t="shared" si="28"/>
        <v>3207186.289</v>
      </c>
      <c r="AD279" s="257">
        <f t="shared" si="29"/>
        <v>3.207186289</v>
      </c>
      <c r="AE279" s="180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2"/>
    </row>
    <row r="280" ht="19.5" customHeight="1">
      <c r="A280" s="276" t="s">
        <v>374</v>
      </c>
      <c r="B280" s="277">
        <v>386.559998</v>
      </c>
      <c r="C280" s="278">
        <v>408.709991</v>
      </c>
      <c r="D280" s="278">
        <v>384.420013</v>
      </c>
      <c r="E280" s="278">
        <v>393.820007</v>
      </c>
      <c r="F280" s="278">
        <v>387.761139</v>
      </c>
      <c r="G280" s="278">
        <v>9.222445E8</v>
      </c>
      <c r="H280" s="283" t="s">
        <v>374</v>
      </c>
      <c r="I280" s="278">
        <v>84.739998</v>
      </c>
      <c r="J280" s="278">
        <v>94.540001</v>
      </c>
      <c r="K280" s="278">
        <v>83.790001</v>
      </c>
      <c r="L280" s="278">
        <v>87.610001</v>
      </c>
      <c r="M280" s="278">
        <v>87.021706</v>
      </c>
      <c r="N280" s="278">
        <v>6.23369E7</v>
      </c>
      <c r="O280" s="278"/>
      <c r="P280" s="254">
        <f t="shared" si="31"/>
        <v>1826946.596</v>
      </c>
      <c r="Q280" s="254">
        <f t="shared" si="149"/>
        <v>1916449.345</v>
      </c>
      <c r="R280" s="254">
        <f t="shared" si="150"/>
        <v>1022267.566</v>
      </c>
      <c r="S280" s="254">
        <f t="shared" si="34"/>
        <v>-784060.836</v>
      </c>
      <c r="T280" s="254">
        <f t="shared" si="35"/>
        <v>-294786.9301</v>
      </c>
      <c r="U280" s="272">
        <f t="shared" si="21"/>
        <v>1.18763007</v>
      </c>
      <c r="V280" s="282"/>
      <c r="W280" s="254">
        <f t="shared" si="22"/>
        <v>-1078847.766</v>
      </c>
      <c r="X280" s="257">
        <f t="shared" si="23"/>
        <v>2.640978877</v>
      </c>
      <c r="Y280" s="254">
        <f t="shared" si="24"/>
        <v>2260239.481</v>
      </c>
      <c r="Z280" s="254">
        <f t="shared" si="25"/>
        <v>1181391.715</v>
      </c>
      <c r="AA280" s="259">
        <f t="shared" si="26"/>
        <v>4765663.508</v>
      </c>
      <c r="AB280" s="257">
        <f t="shared" si="27"/>
        <v>5.295181675</v>
      </c>
      <c r="AC280" s="275">
        <f t="shared" si="28"/>
        <v>3686815.741</v>
      </c>
      <c r="AD280" s="257">
        <f t="shared" si="29"/>
        <v>3.686815741</v>
      </c>
      <c r="AE280" s="180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2"/>
    </row>
    <row r="281" ht="19.5" customHeight="1">
      <c r="A281" s="279" t="s">
        <v>375</v>
      </c>
      <c r="B281" s="280">
        <v>398.279999</v>
      </c>
      <c r="C281" s="281">
        <v>404.579987</v>
      </c>
      <c r="D281" s="281">
        <v>377.470001</v>
      </c>
      <c r="E281" s="281">
        <v>397.850006</v>
      </c>
      <c r="F281" s="281">
        <v>391.729095</v>
      </c>
      <c r="G281" s="281">
        <v>1.2328172E9</v>
      </c>
      <c r="H281" s="284" t="s">
        <v>375</v>
      </c>
      <c r="I281" s="281">
        <v>89.650002</v>
      </c>
      <c r="J281" s="281">
        <v>92.25</v>
      </c>
      <c r="K281" s="281">
        <v>80.330002</v>
      </c>
      <c r="L281" s="281">
        <v>89.019997</v>
      </c>
      <c r="M281" s="281">
        <v>88.422226</v>
      </c>
      <c r="N281" s="281">
        <v>1.017614E8</v>
      </c>
      <c r="O281" s="281"/>
      <c r="P281" s="254">
        <f t="shared" si="31"/>
        <v>1793916.836</v>
      </c>
      <c r="Q281" s="254">
        <f t="shared" si="149"/>
        <v>1837312.065</v>
      </c>
      <c r="R281" s="254">
        <f t="shared" si="150"/>
        <v>1024397.29</v>
      </c>
      <c r="S281" s="254">
        <f t="shared" si="34"/>
        <v>-788994.4229</v>
      </c>
      <c r="T281" s="254">
        <f t="shared" si="35"/>
        <v>-296015.209</v>
      </c>
      <c r="U281" s="272">
        <f t="shared" si="21"/>
        <v>1.174609116</v>
      </c>
      <c r="V281" s="257">
        <f>(E281-B270)/B270</f>
        <v>0.262575053</v>
      </c>
      <c r="W281" s="254">
        <f t="shared" si="22"/>
        <v>-1085009.632</v>
      </c>
      <c r="X281" s="257">
        <f t="shared" si="23"/>
        <v>2.597501482</v>
      </c>
      <c r="Y281" s="254">
        <f t="shared" si="24"/>
        <v>2239163.184</v>
      </c>
      <c r="Z281" s="254">
        <f t="shared" si="25"/>
        <v>1154153.552</v>
      </c>
      <c r="AA281" s="259">
        <f t="shared" si="26"/>
        <v>4655626.191</v>
      </c>
      <c r="AB281" s="257">
        <f t="shared" si="27"/>
        <v>5.17291799</v>
      </c>
      <c r="AC281" s="275">
        <f t="shared" si="28"/>
        <v>3570616.559</v>
      </c>
      <c r="AD281" s="257">
        <f t="shared" si="29"/>
        <v>3.570616559</v>
      </c>
      <c r="AE281" s="180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2"/>
    </row>
    <row r="282" ht="19.5" customHeight="1">
      <c r="A282" s="276" t="s">
        <v>376</v>
      </c>
      <c r="B282" s="277">
        <v>399.049988</v>
      </c>
      <c r="C282" s="278">
        <v>402.279999</v>
      </c>
      <c r="D282" s="278">
        <v>334.149994</v>
      </c>
      <c r="E282" s="278">
        <v>363.049988</v>
      </c>
      <c r="F282" s="278">
        <v>357.921021</v>
      </c>
      <c r="G282" s="278">
        <v>1.847203E9</v>
      </c>
      <c r="H282" s="283" t="s">
        <v>376</v>
      </c>
      <c r="I282" s="278">
        <v>89.650002</v>
      </c>
      <c r="J282" s="278">
        <v>91.099998</v>
      </c>
      <c r="K282" s="278">
        <v>62.369999</v>
      </c>
      <c r="L282" s="278">
        <v>73.709999</v>
      </c>
      <c r="M282" s="278">
        <v>73.21505</v>
      </c>
      <c r="N282" s="278">
        <v>2.354233E8</v>
      </c>
      <c r="O282" s="278"/>
      <c r="P282" s="254">
        <f t="shared" si="31"/>
        <v>1588039.575</v>
      </c>
      <c r="Q282" s="254">
        <f>(Q270+(Q281-Q270)*(1-$Q$3))*K282/K281</f>
        <v>1288813.751</v>
      </c>
      <c r="R282" s="254">
        <f>R281*(1+($S$5/2/12))+(Q281-Q270)*($Q$3)</f>
        <v>1203904.236</v>
      </c>
      <c r="S282" s="254">
        <f t="shared" si="34"/>
        <v>-793948.5663</v>
      </c>
      <c r="T282" s="254">
        <f t="shared" si="35"/>
        <v>-297248.6057</v>
      </c>
      <c r="U282" s="272">
        <f t="shared" si="21"/>
        <v>1.020807292</v>
      </c>
      <c r="V282" s="282"/>
      <c r="W282" s="254">
        <f t="shared" si="22"/>
        <v>-1091197.172</v>
      </c>
      <c r="X282" s="257">
        <f t="shared" si="23"/>
        <v>2.558606165</v>
      </c>
      <c r="Y282" s="254">
        <f t="shared" si="24"/>
        <v>2267375.769</v>
      </c>
      <c r="Z282" s="254">
        <f t="shared" si="25"/>
        <v>1176178.597</v>
      </c>
      <c r="AA282" s="259">
        <f t="shared" si="26"/>
        <v>4080757.563</v>
      </c>
      <c r="AB282" s="257">
        <f t="shared" si="27"/>
        <v>4.53417507</v>
      </c>
      <c r="AC282" s="275">
        <f t="shared" si="28"/>
        <v>2989560.391</v>
      </c>
      <c r="AD282" s="257">
        <f t="shared" si="29"/>
        <v>2.989560391</v>
      </c>
      <c r="AE282" s="180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2"/>
    </row>
    <row r="283" ht="19.5" customHeight="1">
      <c r="A283" s="276" t="s">
        <v>377</v>
      </c>
      <c r="B283" s="277">
        <v>364.429993</v>
      </c>
      <c r="C283" s="278">
        <v>370.100006</v>
      </c>
      <c r="D283" s="278">
        <v>318.26001</v>
      </c>
      <c r="E283" s="278">
        <v>346.799988</v>
      </c>
      <c r="F283" s="278">
        <v>341.900604</v>
      </c>
      <c r="G283" s="278">
        <v>1.5229236E9</v>
      </c>
      <c r="H283" s="283" t="s">
        <v>377</v>
      </c>
      <c r="I283" s="278">
        <v>74.139999</v>
      </c>
      <c r="J283" s="278">
        <v>76.449997</v>
      </c>
      <c r="K283" s="278">
        <v>56.119999</v>
      </c>
      <c r="L283" s="278">
        <v>66.669998</v>
      </c>
      <c r="M283" s="278">
        <v>66.222313</v>
      </c>
      <c r="N283" s="278">
        <v>1.590101E8</v>
      </c>
      <c r="O283" s="278"/>
      <c r="P283" s="254">
        <f t="shared" si="31"/>
        <v>1512522.82</v>
      </c>
      <c r="Q283" s="254">
        <f t="shared" ref="Q283:Q293" si="151">Q282*K283/K282</f>
        <v>1159663.742</v>
      </c>
      <c r="R283" s="254">
        <f t="shared" ref="R283:R293" si="152">R282*(1+$S$5/2/12)</f>
        <v>1206412.37</v>
      </c>
      <c r="S283" s="254">
        <f t="shared" si="34"/>
        <v>-798923.352</v>
      </c>
      <c r="T283" s="254">
        <f t="shared" si="35"/>
        <v>-298487.1416</v>
      </c>
      <c r="U283" s="272">
        <f t="shared" si="21"/>
        <v>0.9879470323</v>
      </c>
      <c r="V283" s="282"/>
      <c r="W283" s="254">
        <f t="shared" si="22"/>
        <v>-1097410.494</v>
      </c>
      <c r="X283" s="257">
        <f t="shared" si="23"/>
        <v>2.477591754</v>
      </c>
      <c r="Y283" s="254">
        <f t="shared" si="24"/>
        <v>2216921.849</v>
      </c>
      <c r="Z283" s="254">
        <f t="shared" si="25"/>
        <v>1119511.355</v>
      </c>
      <c r="AA283" s="259">
        <f t="shared" si="26"/>
        <v>3878598.932</v>
      </c>
      <c r="AB283" s="257">
        <f t="shared" si="27"/>
        <v>4.309554368</v>
      </c>
      <c r="AC283" s="275">
        <f t="shared" si="28"/>
        <v>2781188.438</v>
      </c>
      <c r="AD283" s="257">
        <f t="shared" si="29"/>
        <v>2.781188438</v>
      </c>
      <c r="AE283" s="180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2"/>
    </row>
    <row r="284" ht="19.5" customHeight="1">
      <c r="A284" s="276" t="s">
        <v>378</v>
      </c>
      <c r="B284" s="277">
        <v>345.75</v>
      </c>
      <c r="C284" s="278">
        <v>371.829987</v>
      </c>
      <c r="D284" s="278">
        <v>317.450012</v>
      </c>
      <c r="E284" s="278">
        <v>362.540009</v>
      </c>
      <c r="F284" s="278">
        <v>357.418304</v>
      </c>
      <c r="G284" s="278">
        <v>1.6867928E9</v>
      </c>
      <c r="H284" s="283" t="s">
        <v>378</v>
      </c>
      <c r="I284" s="278">
        <v>66.120003</v>
      </c>
      <c r="J284" s="278">
        <v>75.860001</v>
      </c>
      <c r="K284" s="278">
        <v>55.43</v>
      </c>
      <c r="L284" s="278">
        <v>71.919998</v>
      </c>
      <c r="M284" s="278">
        <v>71.437057</v>
      </c>
      <c r="N284" s="278">
        <v>1.740802E8</v>
      </c>
      <c r="O284" s="278"/>
      <c r="P284" s="254">
        <f t="shared" si="31"/>
        <v>1508673.324</v>
      </c>
      <c r="Q284" s="254">
        <f t="shared" si="151"/>
        <v>1145405.602</v>
      </c>
      <c r="R284" s="254">
        <f t="shared" si="152"/>
        <v>1208925.729</v>
      </c>
      <c r="S284" s="254">
        <f t="shared" si="34"/>
        <v>-803918.8659</v>
      </c>
      <c r="T284" s="254">
        <f t="shared" si="35"/>
        <v>-299730.838</v>
      </c>
      <c r="U284" s="272">
        <f t="shared" si="21"/>
        <v>0.9835568081</v>
      </c>
      <c r="V284" s="282"/>
      <c r="W284" s="254">
        <f t="shared" si="22"/>
        <v>-1103649.704</v>
      </c>
      <c r="X284" s="257">
        <f t="shared" si="23"/>
        <v>2.46237465</v>
      </c>
      <c r="Y284" s="254">
        <f t="shared" si="24"/>
        <v>2216640.027</v>
      </c>
      <c r="Z284" s="254">
        <f t="shared" si="25"/>
        <v>1112990.323</v>
      </c>
      <c r="AA284" s="259">
        <f t="shared" si="26"/>
        <v>3863004.655</v>
      </c>
      <c r="AB284" s="257">
        <f t="shared" si="27"/>
        <v>4.292227394</v>
      </c>
      <c r="AC284" s="275">
        <f t="shared" si="28"/>
        <v>2759354.951</v>
      </c>
      <c r="AD284" s="257">
        <f t="shared" si="29"/>
        <v>2.759354951</v>
      </c>
      <c r="AE284" s="180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2"/>
    </row>
    <row r="285" ht="19.5" customHeight="1">
      <c r="A285" s="276" t="s">
        <v>379</v>
      </c>
      <c r="B285" s="277">
        <v>362.809998</v>
      </c>
      <c r="C285" s="278">
        <v>369.309998</v>
      </c>
      <c r="D285" s="278">
        <v>312.600006</v>
      </c>
      <c r="E285" s="278">
        <v>313.25</v>
      </c>
      <c r="F285" s="278">
        <v>309.20636</v>
      </c>
      <c r="G285" s="278">
        <v>1.5019591E9</v>
      </c>
      <c r="H285" s="283" t="s">
        <v>379</v>
      </c>
      <c r="I285" s="278">
        <v>72.220001</v>
      </c>
      <c r="J285" s="278">
        <v>74.769997</v>
      </c>
      <c r="K285" s="278">
        <v>53.009998</v>
      </c>
      <c r="L285" s="278">
        <v>53.200001</v>
      </c>
      <c r="M285" s="278">
        <v>52.842766</v>
      </c>
      <c r="N285" s="278">
        <v>1.590007E8</v>
      </c>
      <c r="O285" s="278"/>
      <c r="P285" s="254">
        <f t="shared" si="31"/>
        <v>1485623.791</v>
      </c>
      <c r="Q285" s="254">
        <f t="shared" si="151"/>
        <v>1095398.677</v>
      </c>
      <c r="R285" s="254">
        <f t="shared" si="152"/>
        <v>1211444.324</v>
      </c>
      <c r="S285" s="254">
        <f t="shared" si="34"/>
        <v>-808935.1945</v>
      </c>
      <c r="T285" s="254">
        <f t="shared" si="35"/>
        <v>-300979.7165</v>
      </c>
      <c r="U285" s="272">
        <f t="shared" si="21"/>
        <v>0.9694010117</v>
      </c>
      <c r="V285" s="282"/>
      <c r="W285" s="254">
        <f t="shared" si="22"/>
        <v>-1109914.911</v>
      </c>
      <c r="X285" s="257">
        <f t="shared" si="23"/>
        <v>2.429977369</v>
      </c>
      <c r="Y285" s="254">
        <f t="shared" si="24"/>
        <v>2202923.205</v>
      </c>
      <c r="Z285" s="254">
        <f t="shared" si="25"/>
        <v>1093008.294</v>
      </c>
      <c r="AA285" s="259">
        <f t="shared" si="26"/>
        <v>3792466.792</v>
      </c>
      <c r="AB285" s="257">
        <f t="shared" si="27"/>
        <v>4.213851991</v>
      </c>
      <c r="AC285" s="275">
        <f t="shared" si="28"/>
        <v>2682551.881</v>
      </c>
      <c r="AD285" s="257">
        <f t="shared" si="29"/>
        <v>2.682551881</v>
      </c>
      <c r="AE285" s="180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2"/>
    </row>
    <row r="286" ht="19.5" customHeight="1">
      <c r="A286" s="276" t="s">
        <v>380</v>
      </c>
      <c r="B286" s="277">
        <v>312.829987</v>
      </c>
      <c r="C286" s="278">
        <v>330.290009</v>
      </c>
      <c r="D286" s="278">
        <v>280.209991</v>
      </c>
      <c r="E286" s="278">
        <v>308.279999</v>
      </c>
      <c r="F286" s="278">
        <v>304.300568</v>
      </c>
      <c r="G286" s="278">
        <v>1.9511625E9</v>
      </c>
      <c r="H286" s="283" t="s">
        <v>380</v>
      </c>
      <c r="I286" s="278">
        <v>53.060001</v>
      </c>
      <c r="J286" s="278">
        <v>59.060001</v>
      </c>
      <c r="K286" s="278">
        <v>41.959999</v>
      </c>
      <c r="L286" s="278">
        <v>50.669998</v>
      </c>
      <c r="M286" s="278">
        <v>50.329754</v>
      </c>
      <c r="N286" s="278">
        <v>1.978816E8</v>
      </c>
      <c r="O286" s="278"/>
      <c r="P286" s="254">
        <f t="shared" si="31"/>
        <v>1331691.046</v>
      </c>
      <c r="Q286" s="254">
        <f t="shared" si="151"/>
        <v>867061.4812</v>
      </c>
      <c r="R286" s="254">
        <f t="shared" si="152"/>
        <v>1213968.166</v>
      </c>
      <c r="S286" s="254">
        <f t="shared" si="34"/>
        <v>-813972.4245</v>
      </c>
      <c r="T286" s="254">
        <f t="shared" si="35"/>
        <v>-302233.7986</v>
      </c>
      <c r="U286" s="272">
        <f t="shared" si="21"/>
        <v>0.8983489373</v>
      </c>
      <c r="V286" s="282"/>
      <c r="W286" s="254">
        <f t="shared" si="22"/>
        <v>-1116206.223</v>
      </c>
      <c r="X286" s="257">
        <f t="shared" si="23"/>
        <v>2.280635209</v>
      </c>
      <c r="Y286" s="254">
        <f t="shared" si="24"/>
        <v>2097593.172</v>
      </c>
      <c r="Z286" s="254">
        <f t="shared" si="25"/>
        <v>981386.949</v>
      </c>
      <c r="AA286" s="259">
        <f t="shared" si="26"/>
        <v>3412720.694</v>
      </c>
      <c r="AB286" s="257">
        <f t="shared" si="27"/>
        <v>3.791911882</v>
      </c>
      <c r="AC286" s="275">
        <f t="shared" si="28"/>
        <v>2296514.471</v>
      </c>
      <c r="AD286" s="257">
        <f t="shared" si="29"/>
        <v>2.296514471</v>
      </c>
      <c r="AE286" s="180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2"/>
    </row>
    <row r="287" ht="19.5" customHeight="1">
      <c r="A287" s="276" t="s">
        <v>381</v>
      </c>
      <c r="B287" s="277">
        <v>310.470001</v>
      </c>
      <c r="C287" s="278">
        <v>314.559998</v>
      </c>
      <c r="D287" s="278">
        <v>269.279999</v>
      </c>
      <c r="E287" s="278">
        <v>280.279999</v>
      </c>
      <c r="F287" s="278">
        <v>276.661987</v>
      </c>
      <c r="G287" s="278">
        <v>1.359608E9</v>
      </c>
      <c r="H287" s="283" t="s">
        <v>381</v>
      </c>
      <c r="I287" s="278">
        <v>51.41</v>
      </c>
      <c r="J287" s="278">
        <v>52.700001</v>
      </c>
      <c r="K287" s="278">
        <v>38.240002</v>
      </c>
      <c r="L287" s="278">
        <v>41.41</v>
      </c>
      <c r="M287" s="278">
        <v>41.131935</v>
      </c>
      <c r="N287" s="278">
        <v>1.292261E8</v>
      </c>
      <c r="O287" s="278"/>
      <c r="P287" s="254">
        <f t="shared" si="31"/>
        <v>1279746.53</v>
      </c>
      <c r="Q287" s="254">
        <f t="shared" si="151"/>
        <v>790191.4577</v>
      </c>
      <c r="R287" s="254">
        <f t="shared" si="152"/>
        <v>1216497.267</v>
      </c>
      <c r="S287" s="254">
        <f t="shared" si="34"/>
        <v>-819030.643</v>
      </c>
      <c r="T287" s="254">
        <f t="shared" si="35"/>
        <v>-303493.1061</v>
      </c>
      <c r="U287" s="272">
        <f t="shared" si="21"/>
        <v>0.8702832169</v>
      </c>
      <c r="V287" s="282"/>
      <c r="W287" s="254">
        <f t="shared" si="22"/>
        <v>-1122523.749</v>
      </c>
      <c r="X287" s="257">
        <f t="shared" si="23"/>
        <v>2.223778159</v>
      </c>
      <c r="Y287" s="254">
        <f t="shared" si="24"/>
        <v>2063659.947</v>
      </c>
      <c r="Z287" s="254">
        <f t="shared" si="25"/>
        <v>941136.1979</v>
      </c>
      <c r="AA287" s="259">
        <f t="shared" si="26"/>
        <v>3286435.254</v>
      </c>
      <c r="AB287" s="257">
        <f t="shared" si="27"/>
        <v>3.651594727</v>
      </c>
      <c r="AC287" s="275">
        <f t="shared" si="28"/>
        <v>2163911.505</v>
      </c>
      <c r="AD287" s="257">
        <f t="shared" si="29"/>
        <v>2.163911505</v>
      </c>
      <c r="AE287" s="180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2"/>
    </row>
    <row r="288" ht="19.5" customHeight="1">
      <c r="A288" s="276" t="s">
        <v>382</v>
      </c>
      <c r="B288" s="277">
        <v>278.950012</v>
      </c>
      <c r="C288" s="278">
        <v>316.390015</v>
      </c>
      <c r="D288" s="278">
        <v>276.75</v>
      </c>
      <c r="E288" s="278">
        <v>315.459991</v>
      </c>
      <c r="F288" s="278">
        <v>311.98645</v>
      </c>
      <c r="G288" s="278">
        <v>1.1780255E9</v>
      </c>
      <c r="H288" s="283" t="s">
        <v>382</v>
      </c>
      <c r="I288" s="278">
        <v>40.98</v>
      </c>
      <c r="J288" s="278">
        <v>52.299999</v>
      </c>
      <c r="K288" s="278">
        <v>40.34</v>
      </c>
      <c r="L288" s="278">
        <v>52.02</v>
      </c>
      <c r="M288" s="278">
        <v>51.670692</v>
      </c>
      <c r="N288" s="278">
        <v>8.72705E7</v>
      </c>
      <c r="O288" s="278"/>
      <c r="P288" s="254">
        <f t="shared" si="31"/>
        <v>1315247.525</v>
      </c>
      <c r="Q288" s="254">
        <f t="shared" si="151"/>
        <v>833585.8195</v>
      </c>
      <c r="R288" s="254">
        <f t="shared" si="152"/>
        <v>1219031.636</v>
      </c>
      <c r="S288" s="254">
        <f t="shared" si="34"/>
        <v>-824109.9373</v>
      </c>
      <c r="T288" s="254">
        <f t="shared" si="35"/>
        <v>-304757.6607</v>
      </c>
      <c r="U288" s="272">
        <f t="shared" si="21"/>
        <v>0.8855518797</v>
      </c>
      <c r="V288" s="282"/>
      <c r="W288" s="254">
        <f t="shared" si="22"/>
        <v>-1128867.598</v>
      </c>
      <c r="X288" s="257">
        <f t="shared" si="23"/>
        <v>2.244974668</v>
      </c>
      <c r="Y288" s="254">
        <f t="shared" si="24"/>
        <v>2090943.638</v>
      </c>
      <c r="Z288" s="254">
        <f t="shared" si="25"/>
        <v>962076.0398</v>
      </c>
      <c r="AA288" s="259">
        <f t="shared" si="26"/>
        <v>3367864.98</v>
      </c>
      <c r="AB288" s="257">
        <f t="shared" si="27"/>
        <v>3.7420722</v>
      </c>
      <c r="AC288" s="275">
        <f t="shared" si="28"/>
        <v>2238997.382</v>
      </c>
      <c r="AD288" s="257">
        <f t="shared" si="29"/>
        <v>2.238997382</v>
      </c>
      <c r="AE288" s="180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2"/>
    </row>
    <row r="289" ht="19.5" customHeight="1">
      <c r="A289" s="276" t="s">
        <v>383</v>
      </c>
      <c r="B289" s="277">
        <v>313.649994</v>
      </c>
      <c r="C289" s="278">
        <v>334.420013</v>
      </c>
      <c r="D289" s="278">
        <v>298.440002</v>
      </c>
      <c r="E289" s="278">
        <v>299.269989</v>
      </c>
      <c r="F289" s="278">
        <v>295.974701</v>
      </c>
      <c r="G289" s="278">
        <v>1.0699201E9</v>
      </c>
      <c r="H289" s="283" t="s">
        <v>383</v>
      </c>
      <c r="I289" s="278">
        <v>51.419998</v>
      </c>
      <c r="J289" s="278">
        <v>58.220001</v>
      </c>
      <c r="K289" s="278">
        <v>46.099998</v>
      </c>
      <c r="L289" s="278">
        <v>46.369999</v>
      </c>
      <c r="M289" s="278">
        <v>46.058628</v>
      </c>
      <c r="N289" s="278">
        <v>9.09502E7</v>
      </c>
      <c r="O289" s="278"/>
      <c r="P289" s="254">
        <f t="shared" si="31"/>
        <v>1418328.722</v>
      </c>
      <c r="Q289" s="254">
        <f t="shared" si="151"/>
        <v>952610.4267</v>
      </c>
      <c r="R289" s="254">
        <f t="shared" si="152"/>
        <v>1221571.285</v>
      </c>
      <c r="S289" s="254">
        <f t="shared" si="34"/>
        <v>-829210.3954</v>
      </c>
      <c r="T289" s="254">
        <f t="shared" si="35"/>
        <v>-306027.4843</v>
      </c>
      <c r="U289" s="272">
        <f t="shared" si="21"/>
        <v>0.9251328943</v>
      </c>
      <c r="V289" s="282"/>
      <c r="W289" s="254">
        <f t="shared" si="22"/>
        <v>-1135237.88</v>
      </c>
      <c r="X289" s="257">
        <f t="shared" si="23"/>
        <v>2.325415717</v>
      </c>
      <c r="Y289" s="254">
        <f t="shared" si="24"/>
        <v>2165538.539</v>
      </c>
      <c r="Z289" s="254">
        <f t="shared" si="25"/>
        <v>1030300.66</v>
      </c>
      <c r="AA289" s="259">
        <f t="shared" si="26"/>
        <v>3592510.434</v>
      </c>
      <c r="AB289" s="257">
        <f t="shared" si="27"/>
        <v>3.99167826</v>
      </c>
      <c r="AC289" s="275">
        <f t="shared" si="28"/>
        <v>2457272.555</v>
      </c>
      <c r="AD289" s="257">
        <f t="shared" si="29"/>
        <v>2.457272555</v>
      </c>
      <c r="AE289" s="180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2"/>
    </row>
    <row r="290" ht="19.5" customHeight="1">
      <c r="A290" s="276" t="s">
        <v>384</v>
      </c>
      <c r="B290" s="277">
        <v>296.720001</v>
      </c>
      <c r="C290" s="278">
        <v>311.079987</v>
      </c>
      <c r="D290" s="278">
        <v>267.100006</v>
      </c>
      <c r="E290" s="278">
        <v>267.26001</v>
      </c>
      <c r="F290" s="278">
        <v>264.3172</v>
      </c>
      <c r="G290" s="278">
        <v>1.3709887E9</v>
      </c>
      <c r="H290" s="283" t="s">
        <v>384</v>
      </c>
      <c r="I290" s="278">
        <v>45.549999</v>
      </c>
      <c r="J290" s="278">
        <v>49.959999</v>
      </c>
      <c r="K290" s="278">
        <v>36.630001</v>
      </c>
      <c r="L290" s="278">
        <v>36.66</v>
      </c>
      <c r="M290" s="278">
        <v>36.413834</v>
      </c>
      <c r="N290" s="278">
        <v>1.142396E8</v>
      </c>
      <c r="O290" s="278"/>
      <c r="P290" s="254">
        <f t="shared" si="31"/>
        <v>1269386.167</v>
      </c>
      <c r="Q290" s="254">
        <f t="shared" si="151"/>
        <v>756922.3947</v>
      </c>
      <c r="R290" s="254">
        <f t="shared" si="152"/>
        <v>1224116.225</v>
      </c>
      <c r="S290" s="254">
        <f t="shared" si="34"/>
        <v>-834332.1054</v>
      </c>
      <c r="T290" s="254">
        <f t="shared" si="35"/>
        <v>-307302.5988</v>
      </c>
      <c r="U290" s="272">
        <f t="shared" si="21"/>
        <v>0.8562668386</v>
      </c>
      <c r="V290" s="282"/>
      <c r="W290" s="254">
        <f t="shared" si="22"/>
        <v>-1141634.704</v>
      </c>
      <c r="X290" s="257">
        <f t="shared" si="23"/>
        <v>2.184150835</v>
      </c>
      <c r="Y290" s="254">
        <f t="shared" si="24"/>
        <v>2063721.893</v>
      </c>
      <c r="Z290" s="254">
        <f t="shared" si="25"/>
        <v>922087.1892</v>
      </c>
      <c r="AA290" s="259">
        <f t="shared" si="26"/>
        <v>3250424.787</v>
      </c>
      <c r="AB290" s="257">
        <f t="shared" si="27"/>
        <v>3.611583097</v>
      </c>
      <c r="AC290" s="275">
        <f t="shared" si="28"/>
        <v>2108790.083</v>
      </c>
      <c r="AD290" s="257">
        <f t="shared" si="29"/>
        <v>2.108790083</v>
      </c>
      <c r="AE290" s="180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2"/>
    </row>
    <row r="291" ht="19.5" customHeight="1">
      <c r="A291" s="276" t="s">
        <v>385</v>
      </c>
      <c r="B291" s="277">
        <v>269.070007</v>
      </c>
      <c r="C291" s="278">
        <v>284.600006</v>
      </c>
      <c r="D291" s="278">
        <v>254.259995</v>
      </c>
      <c r="E291" s="278">
        <v>277.950012</v>
      </c>
      <c r="F291" s="278">
        <v>275.383514</v>
      </c>
      <c r="G291" s="278">
        <v>1.356809E9</v>
      </c>
      <c r="H291" s="283" t="s">
        <v>385</v>
      </c>
      <c r="I291" s="278">
        <v>37.139999</v>
      </c>
      <c r="J291" s="278">
        <v>41.349998</v>
      </c>
      <c r="K291" s="278">
        <v>32.98</v>
      </c>
      <c r="L291" s="278">
        <v>39.080002</v>
      </c>
      <c r="M291" s="278">
        <v>38.817581</v>
      </c>
      <c r="N291" s="278">
        <v>1.28472E8</v>
      </c>
      <c r="O291" s="278"/>
      <c r="P291" s="254">
        <f t="shared" si="31"/>
        <v>1208364.333</v>
      </c>
      <c r="Q291" s="254">
        <f t="shared" si="151"/>
        <v>681498.7686</v>
      </c>
      <c r="R291" s="254">
        <f t="shared" si="152"/>
        <v>1226666.468</v>
      </c>
      <c r="S291" s="254">
        <f t="shared" si="34"/>
        <v>-839475.1558</v>
      </c>
      <c r="T291" s="254">
        <f t="shared" si="35"/>
        <v>-308583.0263</v>
      </c>
      <c r="U291" s="272">
        <f t="shared" si="21"/>
        <v>0.8250721879</v>
      </c>
      <c r="V291" s="282"/>
      <c r="W291" s="254">
        <f t="shared" si="22"/>
        <v>-1148058.182</v>
      </c>
      <c r="X291" s="257">
        <f t="shared" si="23"/>
        <v>2.120999474</v>
      </c>
      <c r="Y291" s="254">
        <f t="shared" si="24"/>
        <v>2023454.842</v>
      </c>
      <c r="Z291" s="254">
        <f t="shared" si="25"/>
        <v>875396.6596</v>
      </c>
      <c r="AA291" s="259">
        <f t="shared" si="26"/>
        <v>3116529.569</v>
      </c>
      <c r="AB291" s="257">
        <f t="shared" si="27"/>
        <v>3.462810632</v>
      </c>
      <c r="AC291" s="275">
        <f t="shared" si="28"/>
        <v>1968471.387</v>
      </c>
      <c r="AD291" s="257">
        <f t="shared" si="29"/>
        <v>1.968471387</v>
      </c>
      <c r="AE291" s="180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2"/>
    </row>
    <row r="292" ht="19.5" customHeight="1">
      <c r="A292" s="276" t="s">
        <v>386</v>
      </c>
      <c r="B292" s="277">
        <v>281.5</v>
      </c>
      <c r="C292" s="278">
        <v>293.470001</v>
      </c>
      <c r="D292" s="278">
        <v>259.079987</v>
      </c>
      <c r="E292" s="278">
        <v>293.359985</v>
      </c>
      <c r="F292" s="278">
        <v>290.651154</v>
      </c>
      <c r="G292" s="278">
        <v>1.1957628E9</v>
      </c>
      <c r="H292" s="283" t="s">
        <v>386</v>
      </c>
      <c r="I292" s="278">
        <v>40.110001</v>
      </c>
      <c r="J292" s="278">
        <v>43.049999</v>
      </c>
      <c r="K292" s="278">
        <v>33.900002</v>
      </c>
      <c r="L292" s="278">
        <v>42.900002</v>
      </c>
      <c r="M292" s="278">
        <v>42.611935</v>
      </c>
      <c r="N292" s="278">
        <v>1.058583E8</v>
      </c>
      <c r="O292" s="278"/>
      <c r="P292" s="254">
        <f t="shared" si="31"/>
        <v>1231271.225</v>
      </c>
      <c r="Q292" s="254">
        <f t="shared" si="151"/>
        <v>700509.6913</v>
      </c>
      <c r="R292" s="254">
        <f t="shared" si="152"/>
        <v>1229222.023</v>
      </c>
      <c r="S292" s="254">
        <f t="shared" si="34"/>
        <v>-844639.6356</v>
      </c>
      <c r="T292" s="254">
        <f t="shared" si="35"/>
        <v>-309868.7889</v>
      </c>
      <c r="U292" s="272">
        <f t="shared" si="21"/>
        <v>0.8327390574</v>
      </c>
      <c r="V292" s="282"/>
      <c r="W292" s="254">
        <f t="shared" si="22"/>
        <v>-1154508.425</v>
      </c>
      <c r="X292" s="257">
        <f t="shared" si="23"/>
        <v>2.131204239</v>
      </c>
      <c r="Y292" s="254">
        <f t="shared" si="24"/>
        <v>2041943</v>
      </c>
      <c r="Z292" s="254">
        <f t="shared" si="25"/>
        <v>887434.575</v>
      </c>
      <c r="AA292" s="259">
        <f t="shared" si="26"/>
        <v>3161002.939</v>
      </c>
      <c r="AB292" s="257">
        <f t="shared" si="27"/>
        <v>3.512225488</v>
      </c>
      <c r="AC292" s="275">
        <f t="shared" si="28"/>
        <v>2006494.515</v>
      </c>
      <c r="AD292" s="257">
        <f t="shared" si="29"/>
        <v>2.006494515</v>
      </c>
      <c r="AE292" s="180"/>
      <c r="AF292" s="181"/>
      <c r="AG292" s="181"/>
      <c r="AH292" s="181"/>
      <c r="AI292" s="181"/>
      <c r="AJ292" s="181"/>
      <c r="AK292" s="181"/>
      <c r="AL292" s="181"/>
      <c r="AM292" s="181"/>
      <c r="AN292" s="181"/>
      <c r="AO292" s="181"/>
      <c r="AP292" s="181"/>
      <c r="AQ292" s="181"/>
      <c r="AR292" s="181"/>
      <c r="AS292" s="181"/>
      <c r="AT292" s="181"/>
      <c r="AU292" s="181"/>
      <c r="AV292" s="181"/>
      <c r="AW292" s="182"/>
    </row>
    <row r="293" ht="19.5" customHeight="1">
      <c r="A293" s="279" t="s">
        <v>387</v>
      </c>
      <c r="B293" s="280">
        <v>293.690002</v>
      </c>
      <c r="C293" s="281">
        <v>296.880005</v>
      </c>
      <c r="D293" s="281">
        <v>259.730011</v>
      </c>
      <c r="E293" s="281">
        <v>266.279999</v>
      </c>
      <c r="F293" s="281">
        <v>263.821228</v>
      </c>
      <c r="G293" s="281">
        <v>1.0570377E9</v>
      </c>
      <c r="H293" s="284" t="s">
        <v>387</v>
      </c>
      <c r="I293" s="281">
        <v>42.970001</v>
      </c>
      <c r="J293" s="281">
        <v>43.720001</v>
      </c>
      <c r="K293" s="281">
        <v>33.380001</v>
      </c>
      <c r="L293" s="281">
        <v>35.040001</v>
      </c>
      <c r="M293" s="281">
        <v>34.80471</v>
      </c>
      <c r="N293" s="281">
        <v>9.87134E7</v>
      </c>
      <c r="O293" s="281"/>
      <c r="P293" s="254">
        <f t="shared" si="31"/>
        <v>1234360.448</v>
      </c>
      <c r="Q293" s="254">
        <f t="shared" si="151"/>
        <v>689764.3899</v>
      </c>
      <c r="R293" s="254">
        <f t="shared" si="152"/>
        <v>1231782.902</v>
      </c>
      <c r="S293" s="254">
        <f t="shared" si="34"/>
        <v>-849825.6341</v>
      </c>
      <c r="T293" s="254">
        <f t="shared" si="35"/>
        <v>-311159.9089</v>
      </c>
      <c r="U293" s="272">
        <f t="shared" si="21"/>
        <v>0.8282527385</v>
      </c>
      <c r="V293" s="257">
        <f>(E293-B282)/B282</f>
        <v>-0.332715181</v>
      </c>
      <c r="W293" s="254">
        <f t="shared" si="22"/>
        <v>-1160985.543</v>
      </c>
      <c r="X293" s="257">
        <f t="shared" si="23"/>
        <v>2.12418093</v>
      </c>
      <c r="Y293" s="254">
        <f t="shared" si="24"/>
        <v>2046563.9</v>
      </c>
      <c r="Z293" s="254">
        <f t="shared" si="25"/>
        <v>885578.3566</v>
      </c>
      <c r="AA293" s="259">
        <f t="shared" si="26"/>
        <v>3155907.74</v>
      </c>
      <c r="AB293" s="257">
        <f t="shared" si="27"/>
        <v>3.506564156</v>
      </c>
      <c r="AC293" s="275">
        <f t="shared" si="28"/>
        <v>1994922.197</v>
      </c>
      <c r="AD293" s="257">
        <f t="shared" si="29"/>
        <v>1.994922197</v>
      </c>
      <c r="AE293" s="180"/>
      <c r="AF293" s="181"/>
      <c r="AG293" s="181"/>
      <c r="AH293" s="181"/>
      <c r="AI293" s="181"/>
      <c r="AJ293" s="181"/>
      <c r="AK293" s="181"/>
      <c r="AL293" s="181"/>
      <c r="AM293" s="181"/>
      <c r="AN293" s="181"/>
      <c r="AO293" s="181"/>
      <c r="AP293" s="181"/>
      <c r="AQ293" s="181"/>
      <c r="AR293" s="181"/>
      <c r="AS293" s="181"/>
      <c r="AT293" s="181"/>
      <c r="AU293" s="181"/>
      <c r="AV293" s="181"/>
      <c r="AW293" s="182"/>
    </row>
    <row r="294" ht="19.5" customHeight="1">
      <c r="A294" s="276" t="s">
        <v>388</v>
      </c>
      <c r="B294" s="277">
        <v>268.649994</v>
      </c>
      <c r="C294" s="278">
        <v>298.26001</v>
      </c>
      <c r="D294" s="278">
        <v>260.339996</v>
      </c>
      <c r="E294" s="278">
        <v>294.619995</v>
      </c>
      <c r="F294" s="278">
        <v>292.598358</v>
      </c>
      <c r="G294" s="278">
        <v>9.619273E8</v>
      </c>
      <c r="H294" s="283" t="s">
        <v>388</v>
      </c>
      <c r="I294" s="278">
        <v>35.639999</v>
      </c>
      <c r="J294" s="278">
        <v>43.560001</v>
      </c>
      <c r="K294" s="278">
        <v>33.419998</v>
      </c>
      <c r="L294" s="278">
        <v>42.470001</v>
      </c>
      <c r="M294" s="278">
        <v>42.308758</v>
      </c>
      <c r="N294" s="278">
        <v>9.56641E7</v>
      </c>
      <c r="O294" s="278"/>
      <c r="P294" s="254">
        <f t="shared" si="31"/>
        <v>1237259.387</v>
      </c>
      <c r="Q294" s="254">
        <f>(Q293+$S$3)*K294/K293</f>
        <v>710614.8526</v>
      </c>
      <c r="R294" s="254">
        <f>R293*(1+($S$5)/2/12)-$S$3</f>
        <v>1214349.116</v>
      </c>
      <c r="S294" s="254">
        <f t="shared" si="34"/>
        <v>-855033.2409</v>
      </c>
      <c r="T294" s="254">
        <f t="shared" si="35"/>
        <v>-312456.4085</v>
      </c>
      <c r="U294" s="272">
        <f t="shared" si="21"/>
        <v>0.8407025036</v>
      </c>
      <c r="V294" s="282"/>
      <c r="W294" s="254">
        <f t="shared" si="22"/>
        <v>-1167489.649</v>
      </c>
      <c r="X294" s="257">
        <f t="shared" si="23"/>
        <v>2.09989742</v>
      </c>
      <c r="Y294" s="254">
        <f t="shared" si="24"/>
        <v>2031856.722</v>
      </c>
      <c r="Z294" s="254">
        <f t="shared" si="25"/>
        <v>864367.073</v>
      </c>
      <c r="AA294" s="259">
        <f t="shared" si="26"/>
        <v>3162223.356</v>
      </c>
      <c r="AB294" s="257">
        <f t="shared" si="27"/>
        <v>3.513581506</v>
      </c>
      <c r="AC294" s="275">
        <f t="shared" si="28"/>
        <v>1994733.706</v>
      </c>
      <c r="AD294" s="257">
        <f t="shared" si="29"/>
        <v>1.994733706</v>
      </c>
      <c r="AE294" s="180"/>
      <c r="AF294" s="181"/>
      <c r="AG294" s="181"/>
      <c r="AH294" s="181"/>
      <c r="AI294" s="181"/>
      <c r="AJ294" s="181"/>
      <c r="AK294" s="181"/>
      <c r="AL294" s="181"/>
      <c r="AM294" s="181"/>
      <c r="AN294" s="181"/>
      <c r="AO294" s="181"/>
      <c r="AP294" s="181"/>
      <c r="AQ294" s="181"/>
      <c r="AR294" s="181"/>
      <c r="AS294" s="181"/>
      <c r="AT294" s="181"/>
      <c r="AU294" s="181"/>
      <c r="AV294" s="181"/>
      <c r="AW294" s="182"/>
    </row>
    <row r="295" ht="19.5" customHeight="1">
      <c r="A295" s="276" t="s">
        <v>389</v>
      </c>
      <c r="B295" s="277">
        <v>294.410004</v>
      </c>
      <c r="C295" s="278">
        <v>313.679993</v>
      </c>
      <c r="D295" s="278">
        <v>290.049988</v>
      </c>
      <c r="E295" s="278">
        <v>293.559998</v>
      </c>
      <c r="F295" s="278">
        <v>291.545685</v>
      </c>
      <c r="G295" s="278">
        <v>1.0944248E9</v>
      </c>
      <c r="H295" s="283" t="s">
        <v>389</v>
      </c>
      <c r="I295" s="278">
        <v>42.400002</v>
      </c>
      <c r="J295" s="278">
        <v>48.009998</v>
      </c>
      <c r="K295" s="278">
        <v>40.75</v>
      </c>
      <c r="L295" s="278">
        <v>41.73</v>
      </c>
      <c r="M295" s="278">
        <v>41.57156</v>
      </c>
      <c r="N295" s="278">
        <v>1.067048E8</v>
      </c>
      <c r="O295" s="278"/>
      <c r="P295" s="254">
        <f t="shared" si="31"/>
        <v>1378455.389</v>
      </c>
      <c r="Q295" s="254">
        <f t="shared" ref="Q295:Q305" si="153">Q294*K295/K294</f>
        <v>866473.8772</v>
      </c>
      <c r="R295" s="254">
        <f t="shared" ref="R295:R305" si="154">R294*(1+$S$5/2/12)</f>
        <v>1216879.01</v>
      </c>
      <c r="S295" s="254">
        <f t="shared" si="34"/>
        <v>-860262.5461</v>
      </c>
      <c r="T295" s="254">
        <f t="shared" si="35"/>
        <v>-313758.3102</v>
      </c>
      <c r="U295" s="272">
        <f t="shared" si="21"/>
        <v>0.8987797402</v>
      </c>
      <c r="V295" s="282"/>
      <c r="W295" s="254">
        <f t="shared" si="22"/>
        <v>-1174020.856</v>
      </c>
      <c r="X295" s="257">
        <f t="shared" si="23"/>
        <v>2.210637388</v>
      </c>
      <c r="Y295" s="254">
        <f t="shared" si="24"/>
        <v>2133122.622</v>
      </c>
      <c r="Z295" s="254">
        <f t="shared" si="25"/>
        <v>959101.7655</v>
      </c>
      <c r="AA295" s="259">
        <f t="shared" si="26"/>
        <v>3461808.276</v>
      </c>
      <c r="AB295" s="257">
        <f t="shared" si="27"/>
        <v>3.84645364</v>
      </c>
      <c r="AC295" s="275">
        <f t="shared" si="28"/>
        <v>2287787.42</v>
      </c>
      <c r="AD295" s="257">
        <f t="shared" si="29"/>
        <v>2.28778742</v>
      </c>
      <c r="AE295" s="180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1"/>
      <c r="AV295" s="181"/>
      <c r="AW295" s="182"/>
    </row>
    <row r="296" ht="19.5" customHeight="1">
      <c r="A296" s="276" t="s">
        <v>390</v>
      </c>
      <c r="B296" s="277">
        <v>293.26001</v>
      </c>
      <c r="C296" s="278">
        <v>321.170013</v>
      </c>
      <c r="D296" s="278">
        <v>285.190002</v>
      </c>
      <c r="E296" s="278">
        <v>320.929993</v>
      </c>
      <c r="F296" s="278">
        <v>318.727844</v>
      </c>
      <c r="G296" s="278">
        <v>1.5447826E9</v>
      </c>
      <c r="H296" s="283" t="s">
        <v>390</v>
      </c>
      <c r="I296" s="278">
        <v>41.639999</v>
      </c>
      <c r="J296" s="278">
        <v>49.630001</v>
      </c>
      <c r="K296" s="278">
        <v>39.240002</v>
      </c>
      <c r="L296" s="278">
        <v>49.57</v>
      </c>
      <c r="M296" s="278">
        <v>49.381794</v>
      </c>
      <c r="N296" s="278">
        <v>1.41906E8</v>
      </c>
      <c r="O296" s="278"/>
      <c r="P296" s="254">
        <f t="shared" si="31"/>
        <v>1355358.425</v>
      </c>
      <c r="Q296" s="254">
        <f t="shared" si="153"/>
        <v>834366.5442</v>
      </c>
      <c r="R296" s="254">
        <f t="shared" si="154"/>
        <v>1219414.175</v>
      </c>
      <c r="S296" s="254">
        <f t="shared" si="34"/>
        <v>-865513.64</v>
      </c>
      <c r="T296" s="254">
        <f t="shared" si="35"/>
        <v>-315065.6365</v>
      </c>
      <c r="U296" s="272">
        <f t="shared" si="21"/>
        <v>0.8870542931</v>
      </c>
      <c r="V296" s="282"/>
      <c r="W296" s="254">
        <f t="shared" si="22"/>
        <v>-1180579.277</v>
      </c>
      <c r="X296" s="257">
        <f t="shared" si="23"/>
        <v>2.180940028</v>
      </c>
      <c r="Y296" s="254">
        <f t="shared" si="24"/>
        <v>2119388.506</v>
      </c>
      <c r="Z296" s="254">
        <f t="shared" si="25"/>
        <v>938809.2291</v>
      </c>
      <c r="AA296" s="259">
        <f t="shared" si="26"/>
        <v>3409139.144</v>
      </c>
      <c r="AB296" s="257">
        <f t="shared" si="27"/>
        <v>3.787932383</v>
      </c>
      <c r="AC296" s="275">
        <f t="shared" si="28"/>
        <v>2228559.868</v>
      </c>
      <c r="AD296" s="257">
        <f t="shared" si="29"/>
        <v>2.228559868</v>
      </c>
      <c r="AE296" s="180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1"/>
      <c r="AT296" s="181"/>
      <c r="AU296" s="181"/>
      <c r="AV296" s="181"/>
      <c r="AW296" s="182"/>
    </row>
    <row r="297" ht="19.5" customHeight="1">
      <c r="A297" s="276" t="s">
        <v>391</v>
      </c>
      <c r="B297" s="277">
        <v>318.769989</v>
      </c>
      <c r="C297" s="278">
        <v>322.649994</v>
      </c>
      <c r="D297" s="278">
        <v>309.890015</v>
      </c>
      <c r="E297" s="278">
        <v>322.559998</v>
      </c>
      <c r="F297" s="278">
        <v>320.84256</v>
      </c>
      <c r="G297" s="278">
        <v>9.934946E8</v>
      </c>
      <c r="H297" s="283" t="s">
        <v>391</v>
      </c>
      <c r="I297" s="278">
        <v>48.889999</v>
      </c>
      <c r="J297" s="278">
        <v>49.759998</v>
      </c>
      <c r="K297" s="278">
        <v>45.98</v>
      </c>
      <c r="L297" s="278">
        <v>49.740002</v>
      </c>
      <c r="M297" s="278">
        <v>49.551155</v>
      </c>
      <c r="N297" s="278">
        <v>7.41259E7</v>
      </c>
      <c r="O297" s="278"/>
      <c r="P297" s="254">
        <f t="shared" si="31"/>
        <v>1472744.626</v>
      </c>
      <c r="Q297" s="254">
        <f t="shared" si="153"/>
        <v>977680.2178</v>
      </c>
      <c r="R297" s="254">
        <f t="shared" si="154"/>
        <v>1221954.621</v>
      </c>
      <c r="S297" s="254">
        <f t="shared" si="34"/>
        <v>-870786.6135</v>
      </c>
      <c r="T297" s="254">
        <f t="shared" si="35"/>
        <v>-316378.41</v>
      </c>
      <c r="U297" s="272">
        <f t="shared" si="21"/>
        <v>0.9334833435</v>
      </c>
      <c r="V297" s="282"/>
      <c r="W297" s="254">
        <f t="shared" si="22"/>
        <v>-1187165.024</v>
      </c>
      <c r="X297" s="257">
        <f t="shared" si="23"/>
        <v>2.269860713</v>
      </c>
      <c r="Y297" s="254">
        <f t="shared" si="24"/>
        <v>2203997.674</v>
      </c>
      <c r="Z297" s="254">
        <f t="shared" si="25"/>
        <v>1016832.651</v>
      </c>
      <c r="AA297" s="259">
        <f t="shared" si="26"/>
        <v>3672379.465</v>
      </c>
      <c r="AB297" s="257">
        <f t="shared" si="27"/>
        <v>4.080421627</v>
      </c>
      <c r="AC297" s="275">
        <f t="shared" si="28"/>
        <v>2485214.441</v>
      </c>
      <c r="AD297" s="257">
        <f t="shared" si="29"/>
        <v>2.485214441</v>
      </c>
      <c r="AE297" s="180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1"/>
      <c r="AT297" s="181"/>
      <c r="AU297" s="181"/>
      <c r="AV297" s="181"/>
      <c r="AW297" s="182"/>
    </row>
    <row r="298" ht="19.5" customHeight="1">
      <c r="A298" s="276" t="s">
        <v>392</v>
      </c>
      <c r="B298" s="277">
        <v>322.089996</v>
      </c>
      <c r="C298" s="278">
        <v>353.929993</v>
      </c>
      <c r="D298" s="278">
        <v>315.119995</v>
      </c>
      <c r="E298" s="278">
        <v>347.98999</v>
      </c>
      <c r="F298" s="278">
        <v>346.137146</v>
      </c>
      <c r="G298" s="278">
        <v>1.1490793E9</v>
      </c>
      <c r="H298" s="283" t="s">
        <v>392</v>
      </c>
      <c r="I298" s="278">
        <v>49.599998</v>
      </c>
      <c r="J298" s="278">
        <v>59.389999</v>
      </c>
      <c r="K298" s="278">
        <v>47.41</v>
      </c>
      <c r="L298" s="278">
        <v>57.32</v>
      </c>
      <c r="M298" s="278">
        <v>57.102371</v>
      </c>
      <c r="N298" s="278">
        <v>8.46147E7</v>
      </c>
      <c r="O298" s="278"/>
      <c r="P298" s="254">
        <f t="shared" si="31"/>
        <v>1497599.976</v>
      </c>
      <c r="Q298" s="254">
        <f t="shared" si="153"/>
        <v>1008086.54</v>
      </c>
      <c r="R298" s="254">
        <f t="shared" si="154"/>
        <v>1224500.36</v>
      </c>
      <c r="S298" s="254">
        <f t="shared" si="34"/>
        <v>-876081.5577</v>
      </c>
      <c r="T298" s="254">
        <f t="shared" si="35"/>
        <v>-317696.6534</v>
      </c>
      <c r="U298" s="272">
        <f t="shared" si="21"/>
        <v>0.9419831159</v>
      </c>
      <c r="V298" s="282"/>
      <c r="W298" s="254">
        <f t="shared" si="22"/>
        <v>-1193778.211</v>
      </c>
      <c r="X298" s="257">
        <f t="shared" si="23"/>
        <v>2.280239588</v>
      </c>
      <c r="Y298" s="254">
        <f t="shared" si="24"/>
        <v>2223840.329</v>
      </c>
      <c r="Z298" s="254">
        <f t="shared" si="25"/>
        <v>1030062.118</v>
      </c>
      <c r="AA298" s="259">
        <f t="shared" si="26"/>
        <v>3730186.876</v>
      </c>
      <c r="AB298" s="257">
        <f t="shared" si="27"/>
        <v>4.144652085</v>
      </c>
      <c r="AC298" s="275">
        <f t="shared" si="28"/>
        <v>2536408.665</v>
      </c>
      <c r="AD298" s="257">
        <f t="shared" si="29"/>
        <v>2.536408665</v>
      </c>
      <c r="AE298" s="180"/>
      <c r="AF298" s="181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1"/>
      <c r="AT298" s="181"/>
      <c r="AU298" s="181"/>
      <c r="AV298" s="181"/>
      <c r="AW298" s="182"/>
    </row>
    <row r="299" ht="19.5" customHeight="1">
      <c r="A299" s="276" t="s">
        <v>393</v>
      </c>
      <c r="B299" s="277">
        <v>347.730011</v>
      </c>
      <c r="C299" s="278">
        <v>372.850006</v>
      </c>
      <c r="D299" s="278">
        <v>346.660004</v>
      </c>
      <c r="E299" s="278">
        <v>369.420013</v>
      </c>
      <c r="F299" s="278">
        <v>367.453094</v>
      </c>
      <c r="G299" s="278">
        <v>1.1377103E9</v>
      </c>
      <c r="H299" s="283" t="s">
        <v>393</v>
      </c>
      <c r="I299" s="278">
        <v>57.290001</v>
      </c>
      <c r="J299" s="278">
        <v>65.620003</v>
      </c>
      <c r="K299" s="278">
        <v>56.950001</v>
      </c>
      <c r="L299" s="278">
        <v>64.379997</v>
      </c>
      <c r="M299" s="278">
        <v>64.135559</v>
      </c>
      <c r="N299" s="278">
        <v>7.68441E7</v>
      </c>
      <c r="O299" s="278"/>
      <c r="P299" s="254">
        <f t="shared" si="31"/>
        <v>1647493.088</v>
      </c>
      <c r="Q299" s="254">
        <f t="shared" si="153"/>
        <v>1210937.133</v>
      </c>
      <c r="R299" s="254">
        <f t="shared" si="154"/>
        <v>1227051.402</v>
      </c>
      <c r="S299" s="254">
        <f t="shared" si="34"/>
        <v>-881398.5642</v>
      </c>
      <c r="T299" s="254">
        <f t="shared" si="35"/>
        <v>-319020.3894</v>
      </c>
      <c r="U299" s="272">
        <f t="shared" si="21"/>
        <v>0.9960557235</v>
      </c>
      <c r="V299" s="282"/>
      <c r="W299" s="254">
        <f t="shared" si="22"/>
        <v>-1200418.954</v>
      </c>
      <c r="X299" s="257">
        <f t="shared" si="23"/>
        <v>2.394617714</v>
      </c>
      <c r="Y299" s="254">
        <f t="shared" si="24"/>
        <v>2331214.508</v>
      </c>
      <c r="Z299" s="254">
        <f t="shared" si="25"/>
        <v>1130795.554</v>
      </c>
      <c r="AA299" s="259">
        <f t="shared" si="26"/>
        <v>4085481.624</v>
      </c>
      <c r="AB299" s="257">
        <f t="shared" si="27"/>
        <v>4.539424026</v>
      </c>
      <c r="AC299" s="275">
        <f t="shared" si="28"/>
        <v>2885062.67</v>
      </c>
      <c r="AD299" s="257">
        <f t="shared" si="29"/>
        <v>2.88506267</v>
      </c>
      <c r="AE299" s="180"/>
      <c r="AF299" s="181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1"/>
      <c r="AT299" s="181"/>
      <c r="AU299" s="181"/>
      <c r="AV299" s="181"/>
      <c r="AW299" s="182"/>
    </row>
    <row r="300" ht="19.5" customHeight="1">
      <c r="A300" s="276" t="s">
        <v>394</v>
      </c>
      <c r="B300" s="277">
        <v>370.070007</v>
      </c>
      <c r="C300" s="278">
        <v>387.980011</v>
      </c>
      <c r="D300" s="278">
        <v>363.410004</v>
      </c>
      <c r="E300" s="278">
        <v>383.679993</v>
      </c>
      <c r="F300" s="278">
        <v>382.160675</v>
      </c>
      <c r="G300" s="278">
        <v>9.749974E8</v>
      </c>
      <c r="H300" s="283" t="s">
        <v>394</v>
      </c>
      <c r="I300" s="278">
        <v>64.580002</v>
      </c>
      <c r="J300" s="278">
        <v>70.739998</v>
      </c>
      <c r="K300" s="278">
        <v>62.200001</v>
      </c>
      <c r="L300" s="278">
        <v>69.029999</v>
      </c>
      <c r="M300" s="278">
        <v>68.767914</v>
      </c>
      <c r="N300" s="278">
        <v>8.75018E7</v>
      </c>
      <c r="O300" s="278"/>
      <c r="P300" s="254">
        <f t="shared" si="31"/>
        <v>1727097.049</v>
      </c>
      <c r="Q300" s="254">
        <f t="shared" si="153"/>
        <v>1322568.737</v>
      </c>
      <c r="R300" s="254">
        <f t="shared" si="154"/>
        <v>1229607.759</v>
      </c>
      <c r="S300" s="254">
        <f t="shared" si="34"/>
        <v>-886737.7249</v>
      </c>
      <c r="T300" s="254">
        <f t="shared" si="35"/>
        <v>-320349.6411</v>
      </c>
      <c r="U300" s="272">
        <f t="shared" si="21"/>
        <v>1.021723542</v>
      </c>
      <c r="V300" s="282"/>
      <c r="W300" s="254">
        <f t="shared" si="22"/>
        <v>-1207087.366</v>
      </c>
      <c r="X300" s="257">
        <f t="shared" si="23"/>
        <v>2.44945386</v>
      </c>
      <c r="Y300" s="254">
        <f t="shared" si="24"/>
        <v>2389391.383</v>
      </c>
      <c r="Z300" s="254">
        <f t="shared" si="25"/>
        <v>1182304.017</v>
      </c>
      <c r="AA300" s="259">
        <f t="shared" si="26"/>
        <v>4279273.545</v>
      </c>
      <c r="AB300" s="257">
        <f t="shared" si="27"/>
        <v>4.754748383</v>
      </c>
      <c r="AC300" s="275">
        <f t="shared" si="28"/>
        <v>3072186.179</v>
      </c>
      <c r="AD300" s="257">
        <f t="shared" si="29"/>
        <v>3.072186179</v>
      </c>
      <c r="AE300" s="180"/>
      <c r="AF300" s="181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1"/>
      <c r="AT300" s="181"/>
      <c r="AU300" s="181"/>
      <c r="AV300" s="181"/>
      <c r="AW300" s="182"/>
    </row>
    <row r="301" ht="19.5" customHeight="1">
      <c r="A301" s="276" t="s">
        <v>395</v>
      </c>
      <c r="B301" s="277">
        <v>382.309998</v>
      </c>
      <c r="C301" s="278">
        <v>383.559998</v>
      </c>
      <c r="D301" s="278">
        <v>354.709991</v>
      </c>
      <c r="E301" s="278">
        <v>377.98999</v>
      </c>
      <c r="F301" s="278">
        <v>376.493195</v>
      </c>
      <c r="G301" s="278">
        <v>1.2022204E9</v>
      </c>
      <c r="H301" s="283" t="s">
        <v>395</v>
      </c>
      <c r="I301" s="278">
        <v>68.470001</v>
      </c>
      <c r="J301" s="278">
        <v>68.900002</v>
      </c>
      <c r="K301" s="278">
        <v>58.639999</v>
      </c>
      <c r="L301" s="278">
        <v>66.279999</v>
      </c>
      <c r="M301" s="278">
        <v>66.028351</v>
      </c>
      <c r="N301" s="278">
        <v>9.8946E7</v>
      </c>
      <c r="O301" s="278"/>
      <c r="P301" s="254">
        <f t="shared" si="31"/>
        <v>1685750.452</v>
      </c>
      <c r="Q301" s="254">
        <f t="shared" si="153"/>
        <v>1246871.835</v>
      </c>
      <c r="R301" s="254">
        <f t="shared" si="154"/>
        <v>1232169.442</v>
      </c>
      <c r="S301" s="254">
        <f t="shared" si="34"/>
        <v>-892099.1321</v>
      </c>
      <c r="T301" s="254">
        <f t="shared" si="35"/>
        <v>-321684.4312</v>
      </c>
      <c r="U301" s="272">
        <f t="shared" si="21"/>
        <v>1.003530163</v>
      </c>
      <c r="V301" s="282"/>
      <c r="W301" s="254">
        <f t="shared" si="22"/>
        <v>-1213783.563</v>
      </c>
      <c r="X301" s="257">
        <f t="shared" si="23"/>
        <v>2.40398699</v>
      </c>
      <c r="Y301" s="254">
        <f t="shared" si="24"/>
        <v>2362907.981</v>
      </c>
      <c r="Z301" s="254">
        <f t="shared" si="25"/>
        <v>1149124.418</v>
      </c>
      <c r="AA301" s="259">
        <f t="shared" si="26"/>
        <v>4164791.73</v>
      </c>
      <c r="AB301" s="257">
        <f t="shared" si="27"/>
        <v>4.627546367</v>
      </c>
      <c r="AC301" s="275">
        <f t="shared" si="28"/>
        <v>2951008.167</v>
      </c>
      <c r="AD301" s="257">
        <f t="shared" si="29"/>
        <v>2.951008167</v>
      </c>
      <c r="AE301" s="180"/>
      <c r="AF301" s="181"/>
      <c r="AG301" s="181"/>
      <c r="AH301" s="181"/>
      <c r="AI301" s="181"/>
      <c r="AJ301" s="181"/>
      <c r="AK301" s="181"/>
      <c r="AL301" s="181"/>
      <c r="AM301" s="181"/>
      <c r="AN301" s="181"/>
      <c r="AO301" s="181"/>
      <c r="AP301" s="181"/>
      <c r="AQ301" s="181"/>
      <c r="AR301" s="181"/>
      <c r="AS301" s="181"/>
      <c r="AT301" s="181"/>
      <c r="AU301" s="181"/>
      <c r="AV301" s="181"/>
      <c r="AW301" s="182"/>
    </row>
    <row r="302" ht="19.5" customHeight="1">
      <c r="A302" s="276" t="s">
        <v>396</v>
      </c>
      <c r="B302" s="277">
        <v>380.399994</v>
      </c>
      <c r="C302" s="278">
        <v>380.829987</v>
      </c>
      <c r="D302" s="278">
        <v>351.359985</v>
      </c>
      <c r="E302" s="278">
        <v>358.269989</v>
      </c>
      <c r="F302" s="278">
        <v>356.851288</v>
      </c>
      <c r="G302" s="278">
        <v>9.597146E8</v>
      </c>
      <c r="H302" s="283" t="s">
        <v>396</v>
      </c>
      <c r="I302" s="278">
        <v>67.169998</v>
      </c>
      <c r="J302" s="278">
        <v>67.290001</v>
      </c>
      <c r="K302" s="278">
        <v>57.099998</v>
      </c>
      <c r="L302" s="278">
        <v>59.349998</v>
      </c>
      <c r="M302" s="278">
        <v>59.124664</v>
      </c>
      <c r="N302" s="278">
        <v>7.61258E7</v>
      </c>
      <c r="O302" s="278"/>
      <c r="P302" s="254">
        <f t="shared" si="31"/>
        <v>1669829.632</v>
      </c>
      <c r="Q302" s="254">
        <f t="shared" si="153"/>
        <v>1214126.544</v>
      </c>
      <c r="R302" s="254">
        <f t="shared" si="154"/>
        <v>1234736.462</v>
      </c>
      <c r="S302" s="254">
        <f t="shared" si="34"/>
        <v>-897482.8785</v>
      </c>
      <c r="T302" s="254">
        <f t="shared" si="35"/>
        <v>-323024.783</v>
      </c>
      <c r="U302" s="272">
        <f t="shared" si="21"/>
        <v>0.9949960048</v>
      </c>
      <c r="V302" s="282"/>
      <c r="W302" s="254">
        <f t="shared" si="22"/>
        <v>-1220507.662</v>
      </c>
      <c r="X302" s="257">
        <f t="shared" si="23"/>
        <v>2.379801606</v>
      </c>
      <c r="Y302" s="254">
        <f t="shared" si="24"/>
        <v>2354227.746</v>
      </c>
      <c r="Z302" s="254">
        <f t="shared" si="25"/>
        <v>1133720.084</v>
      </c>
      <c r="AA302" s="259">
        <f t="shared" si="26"/>
        <v>4118692.637</v>
      </c>
      <c r="AB302" s="257">
        <f t="shared" si="27"/>
        <v>4.576325153</v>
      </c>
      <c r="AC302" s="275">
        <f t="shared" si="28"/>
        <v>2898184.976</v>
      </c>
      <c r="AD302" s="257">
        <f t="shared" si="29"/>
        <v>2.898184976</v>
      </c>
      <c r="AE302" s="180"/>
      <c r="AF302" s="181"/>
      <c r="AG302" s="181"/>
      <c r="AH302" s="181"/>
      <c r="AI302" s="181"/>
      <c r="AJ302" s="181"/>
      <c r="AK302" s="181"/>
      <c r="AL302" s="181"/>
      <c r="AM302" s="181"/>
      <c r="AN302" s="181"/>
      <c r="AO302" s="181"/>
      <c r="AP302" s="181"/>
      <c r="AQ302" s="181"/>
      <c r="AR302" s="181"/>
      <c r="AS302" s="181"/>
      <c r="AT302" s="181"/>
      <c r="AU302" s="181"/>
      <c r="AV302" s="181"/>
      <c r="AW302" s="182"/>
    </row>
    <row r="303" ht="19.5" customHeight="1">
      <c r="A303" s="276" t="s">
        <v>397</v>
      </c>
      <c r="B303" s="277">
        <v>358.540009</v>
      </c>
      <c r="C303" s="278">
        <v>373.73999</v>
      </c>
      <c r="D303" s="278">
        <v>342.350006</v>
      </c>
      <c r="E303" s="278">
        <v>350.869995</v>
      </c>
      <c r="F303" s="278">
        <v>349.986481</v>
      </c>
      <c r="G303" s="278">
        <v>1.2384244E9</v>
      </c>
      <c r="H303" s="283" t="s">
        <v>397</v>
      </c>
      <c r="I303" s="278">
        <v>59.389999</v>
      </c>
      <c r="J303" s="278">
        <v>64.260002</v>
      </c>
      <c r="K303" s="278">
        <v>53.720001</v>
      </c>
      <c r="L303" s="278">
        <v>56.419998</v>
      </c>
      <c r="M303" s="278">
        <v>56.362152</v>
      </c>
      <c r="N303" s="278">
        <v>1.272724E8</v>
      </c>
      <c r="O303" s="278"/>
      <c r="P303" s="254">
        <f t="shared" si="31"/>
        <v>1627009.93</v>
      </c>
      <c r="Q303" s="254">
        <f t="shared" si="153"/>
        <v>1142257.118</v>
      </c>
      <c r="R303" s="254">
        <f t="shared" si="154"/>
        <v>1237308.829</v>
      </c>
      <c r="S303" s="254">
        <f t="shared" si="34"/>
        <v>-902889.0571</v>
      </c>
      <c r="T303" s="254">
        <f t="shared" si="35"/>
        <v>-324370.7196</v>
      </c>
      <c r="U303" s="272">
        <f t="shared" si="21"/>
        <v>0.9762760735</v>
      </c>
      <c r="V303" s="282"/>
      <c r="W303" s="254">
        <f t="shared" si="22"/>
        <v>-1227259.777</v>
      </c>
      <c r="X303" s="257">
        <f t="shared" si="23"/>
        <v>2.333913987</v>
      </c>
      <c r="Y303" s="254">
        <f t="shared" si="24"/>
        <v>2326723.427</v>
      </c>
      <c r="Z303" s="254">
        <f t="shared" si="25"/>
        <v>1099463.65</v>
      </c>
      <c r="AA303" s="259">
        <f t="shared" si="26"/>
        <v>4006575.877</v>
      </c>
      <c r="AB303" s="257">
        <f t="shared" si="27"/>
        <v>4.451750974</v>
      </c>
      <c r="AC303" s="275">
        <f t="shared" si="28"/>
        <v>2779316.1</v>
      </c>
      <c r="AD303" s="257">
        <f t="shared" si="29"/>
        <v>2.7793161</v>
      </c>
      <c r="AE303" s="180"/>
      <c r="AF303" s="181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1"/>
      <c r="AT303" s="181"/>
      <c r="AU303" s="181"/>
      <c r="AV303" s="181"/>
      <c r="AW303" s="182"/>
    </row>
    <row r="304" ht="19.5" customHeight="1">
      <c r="A304" s="276" t="s">
        <v>398</v>
      </c>
      <c r="B304" s="277">
        <v>351.720001</v>
      </c>
      <c r="C304" s="278">
        <v>394.140015</v>
      </c>
      <c r="D304" s="278">
        <v>351.619995</v>
      </c>
      <c r="E304" s="278">
        <v>388.829987</v>
      </c>
      <c r="F304" s="278">
        <v>387.850891</v>
      </c>
      <c r="G304" s="278">
        <v>9.713191E8</v>
      </c>
      <c r="H304" s="283" t="s">
        <v>398</v>
      </c>
      <c r="I304" s="278">
        <v>56.66</v>
      </c>
      <c r="J304" s="278">
        <v>70.629997</v>
      </c>
      <c r="K304" s="278">
        <v>56.639999</v>
      </c>
      <c r="L304" s="278">
        <v>68.709999</v>
      </c>
      <c r="M304" s="278">
        <v>68.639557</v>
      </c>
      <c r="N304" s="278">
        <v>9.37581E7</v>
      </c>
      <c r="O304" s="278"/>
      <c r="P304" s="254">
        <f t="shared" si="31"/>
        <v>1671065.323</v>
      </c>
      <c r="Q304" s="254">
        <f t="shared" si="153"/>
        <v>1204345.51</v>
      </c>
      <c r="R304" s="254">
        <f t="shared" si="154"/>
        <v>1239886.556</v>
      </c>
      <c r="S304" s="254">
        <f t="shared" si="34"/>
        <v>-908317.7615</v>
      </c>
      <c r="T304" s="254">
        <f t="shared" si="35"/>
        <v>-325722.2643</v>
      </c>
      <c r="U304" s="272">
        <f t="shared" si="21"/>
        <v>0.9913636749</v>
      </c>
      <c r="V304" s="282"/>
      <c r="W304" s="254">
        <f t="shared" si="22"/>
        <v>-1234040.026</v>
      </c>
      <c r="X304" s="257">
        <f t="shared" si="23"/>
        <v>2.35887963</v>
      </c>
      <c r="Y304" s="254">
        <f t="shared" si="24"/>
        <v>2360036.82</v>
      </c>
      <c r="Z304" s="254">
        <f t="shared" si="25"/>
        <v>1125996.794</v>
      </c>
      <c r="AA304" s="259">
        <f t="shared" si="26"/>
        <v>4115297.389</v>
      </c>
      <c r="AB304" s="257">
        <f t="shared" si="27"/>
        <v>4.572552655</v>
      </c>
      <c r="AC304" s="275">
        <f t="shared" si="28"/>
        <v>2881257.363</v>
      </c>
      <c r="AD304" s="257">
        <f t="shared" si="29"/>
        <v>2.881257363</v>
      </c>
      <c r="AE304" s="180"/>
      <c r="AF304" s="181"/>
      <c r="AG304" s="181"/>
      <c r="AH304" s="181"/>
      <c r="AI304" s="181"/>
      <c r="AJ304" s="181"/>
      <c r="AK304" s="181"/>
      <c r="AL304" s="181"/>
      <c r="AM304" s="181"/>
      <c r="AN304" s="181"/>
      <c r="AO304" s="181"/>
      <c r="AP304" s="181"/>
      <c r="AQ304" s="181"/>
      <c r="AR304" s="181"/>
      <c r="AS304" s="181"/>
      <c r="AT304" s="181"/>
      <c r="AU304" s="181"/>
      <c r="AV304" s="181"/>
      <c r="AW304" s="182"/>
    </row>
    <row r="305" ht="19.5" customHeight="1">
      <c r="A305" s="279" t="s">
        <v>399</v>
      </c>
      <c r="B305" s="280">
        <v>387.75</v>
      </c>
      <c r="C305" s="281">
        <v>412.920013</v>
      </c>
      <c r="D305" s="281">
        <v>382.660004</v>
      </c>
      <c r="E305" s="281">
        <v>409.519989</v>
      </c>
      <c r="F305" s="281">
        <v>408.48877</v>
      </c>
      <c r="G305" s="281">
        <v>8.672359E8</v>
      </c>
      <c r="H305" s="284" t="s">
        <v>399</v>
      </c>
      <c r="I305" s="281">
        <v>68.300003</v>
      </c>
      <c r="J305" s="281">
        <v>77.290001</v>
      </c>
      <c r="K305" s="281">
        <v>66.489998</v>
      </c>
      <c r="L305" s="281">
        <v>76.0</v>
      </c>
      <c r="M305" s="281">
        <v>75.922081</v>
      </c>
      <c r="N305" s="281">
        <v>6.67206E7</v>
      </c>
      <c r="O305" s="281"/>
      <c r="P305" s="254">
        <f t="shared" si="31"/>
        <v>1818582.197</v>
      </c>
      <c r="Q305" s="254">
        <f t="shared" si="153"/>
        <v>1413787.641</v>
      </c>
      <c r="R305" s="254">
        <f t="shared" si="154"/>
        <v>1242469.653</v>
      </c>
      <c r="S305" s="254">
        <f t="shared" si="34"/>
        <v>-913769.0856</v>
      </c>
      <c r="T305" s="254">
        <f t="shared" si="35"/>
        <v>-327079.4404</v>
      </c>
      <c r="U305" s="272">
        <f t="shared" si="21"/>
        <v>1.038284722</v>
      </c>
      <c r="V305" s="257">
        <f>(E305-B294)/B294</f>
        <v>0.5243625466</v>
      </c>
      <c r="W305" s="254">
        <f t="shared" si="22"/>
        <v>-1240848.526</v>
      </c>
      <c r="X305" s="257">
        <f t="shared" si="23"/>
        <v>2.466902113</v>
      </c>
      <c r="Y305" s="254">
        <f t="shared" si="24"/>
        <v>2465778.405</v>
      </c>
      <c r="Z305" s="254">
        <f t="shared" si="25"/>
        <v>1224929.879</v>
      </c>
      <c r="AA305" s="259">
        <f t="shared" si="26"/>
        <v>4474839.491</v>
      </c>
      <c r="AB305" s="257">
        <f t="shared" si="27"/>
        <v>4.972043879</v>
      </c>
      <c r="AC305" s="275">
        <f t="shared" si="28"/>
        <v>3233990.965</v>
      </c>
      <c r="AD305" s="257">
        <f t="shared" si="29"/>
        <v>3.233990965</v>
      </c>
      <c r="AE305" s="180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1"/>
      <c r="AT305" s="181"/>
      <c r="AU305" s="181"/>
      <c r="AV305" s="181"/>
      <c r="AW305" s="182"/>
    </row>
    <row r="306" ht="19.5" customHeight="1">
      <c r="A306" s="276" t="s">
        <v>400</v>
      </c>
      <c r="B306" s="277">
        <v>405.839996</v>
      </c>
      <c r="C306" s="278">
        <v>411.25</v>
      </c>
      <c r="D306" s="278">
        <v>395.339996</v>
      </c>
      <c r="E306" s="278">
        <v>409.559998</v>
      </c>
      <c r="F306" s="278">
        <v>409.559998</v>
      </c>
      <c r="G306" s="278">
        <v>3.990175E8</v>
      </c>
      <c r="H306" s="283" t="s">
        <v>400</v>
      </c>
      <c r="I306" s="278">
        <v>74.639999</v>
      </c>
      <c r="J306" s="278">
        <v>76.389999</v>
      </c>
      <c r="K306" s="278">
        <v>70.739998</v>
      </c>
      <c r="L306" s="278">
        <v>75.779999</v>
      </c>
      <c r="M306" s="278">
        <v>75.779999</v>
      </c>
      <c r="N306" s="278">
        <v>3.32369E7</v>
      </c>
      <c r="O306" s="278"/>
      <c r="P306" s="254">
        <f t="shared" si="31"/>
        <v>1878843.545</v>
      </c>
      <c r="Q306" s="254">
        <f>(Q294+(Q305-Q294)*(1-$Q$3))*K306/K305</f>
        <v>1279720.333</v>
      </c>
      <c r="R306" s="254">
        <f>R305*(1+($S$5/2/12))+(Q305-Q294)*($Q$3)</f>
        <v>1456009.968</v>
      </c>
      <c r="S306" s="254">
        <f t="shared" si="34"/>
        <v>-919243.1234</v>
      </c>
      <c r="T306" s="254">
        <f t="shared" si="35"/>
        <v>-328442.2714</v>
      </c>
      <c r="U306" s="272">
        <f t="shared" si="21"/>
        <v>0.9617972015</v>
      </c>
      <c r="V306" s="282"/>
      <c r="W306" s="254">
        <f t="shared" si="22"/>
        <v>-1247685.395</v>
      </c>
      <c r="X306" s="257">
        <f t="shared" si="23"/>
        <v>2.672832052</v>
      </c>
      <c r="Y306" s="254">
        <f t="shared" si="24"/>
        <v>2712960.051</v>
      </c>
      <c r="Z306" s="254">
        <f t="shared" si="25"/>
        <v>1465274.656</v>
      </c>
      <c r="AA306" s="259">
        <f t="shared" si="26"/>
        <v>4614573.847</v>
      </c>
      <c r="AB306" s="257">
        <f t="shared" si="27"/>
        <v>5.127304274</v>
      </c>
      <c r="AC306" s="275">
        <f t="shared" si="28"/>
        <v>3366888.452</v>
      </c>
      <c r="AD306" s="257">
        <f t="shared" si="29"/>
        <v>3.366888452</v>
      </c>
      <c r="AE306" s="180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1"/>
      <c r="AV306" s="181"/>
      <c r="AW306" s="182"/>
    </row>
    <row r="307" ht="19.5" customHeight="1">
      <c r="A307" s="276" t="s">
        <v>401</v>
      </c>
      <c r="B307" s="277">
        <v>410.399994</v>
      </c>
      <c r="C307" s="278">
        <v>411.25</v>
      </c>
      <c r="D307" s="278">
        <v>408.149994</v>
      </c>
      <c r="E307" s="278">
        <v>409.559998</v>
      </c>
      <c r="F307" s="278">
        <v>409.559998</v>
      </c>
      <c r="G307" s="278">
        <v>3.5848964E7</v>
      </c>
      <c r="H307" s="283" t="s">
        <v>401</v>
      </c>
      <c r="I307" s="278">
        <v>76.089996</v>
      </c>
      <c r="J307" s="278">
        <v>76.389</v>
      </c>
      <c r="K307" s="278">
        <v>75.254997</v>
      </c>
      <c r="L307" s="278">
        <v>75.779999</v>
      </c>
      <c r="M307" s="278">
        <v>75.779999</v>
      </c>
      <c r="N307" s="278">
        <v>3132173.0</v>
      </c>
      <c r="O307" s="278"/>
      <c r="P307" s="254">
        <f t="shared" si="31"/>
        <v>1939722.744</v>
      </c>
      <c r="Q307" s="254">
        <f>Q306*K307/K306</f>
        <v>1361398.82</v>
      </c>
      <c r="R307" s="254">
        <f>R306*(1+$S$5/2/12)</f>
        <v>1459043.322</v>
      </c>
      <c r="S307" s="254">
        <f t="shared" si="34"/>
        <v>-924739.9698</v>
      </c>
      <c r="T307" s="254">
        <f t="shared" si="35"/>
        <v>-329810.7809</v>
      </c>
      <c r="U307" s="272">
        <f t="shared" si="21"/>
        <v>0.9794871598</v>
      </c>
      <c r="V307" s="282"/>
      <c r="W307" s="254">
        <f t="shared" si="22"/>
        <v>-1254550.751</v>
      </c>
      <c r="X307" s="257">
        <f t="shared" si="23"/>
        <v>2.70914992</v>
      </c>
      <c r="Y307" s="254">
        <f t="shared" si="24"/>
        <v>2758487.51</v>
      </c>
      <c r="Z307" s="254">
        <f t="shared" si="25"/>
        <v>1503936.759</v>
      </c>
      <c r="AA307" s="259">
        <f t="shared" si="26"/>
        <v>4760164.886</v>
      </c>
      <c r="AB307" s="257">
        <f t="shared" si="27"/>
        <v>5.289072096</v>
      </c>
      <c r="AC307" s="275">
        <f t="shared" si="28"/>
        <v>3505614.136</v>
      </c>
      <c r="AD307" s="257">
        <f t="shared" si="29"/>
        <v>3.505614136</v>
      </c>
      <c r="AE307" s="180"/>
      <c r="AF307" s="181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1"/>
      <c r="AT307" s="181"/>
      <c r="AU307" s="181"/>
      <c r="AV307" s="181"/>
      <c r="AW307" s="182"/>
    </row>
    <row r="308" ht="19.5" customHeight="1">
      <c r="A308" s="291"/>
      <c r="B308" s="292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292"/>
      <c r="S308" s="292"/>
      <c r="T308" s="292"/>
      <c r="U308" s="292"/>
      <c r="V308" s="292"/>
      <c r="W308" s="293"/>
      <c r="X308" s="292"/>
      <c r="Y308" s="293"/>
      <c r="Z308" s="293"/>
      <c r="AA308" s="294"/>
      <c r="AB308" s="292"/>
      <c r="AC308" s="295"/>
      <c r="AD308" s="296"/>
      <c r="AE308" s="297"/>
      <c r="AF308" s="181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181"/>
      <c r="AT308" s="181"/>
      <c r="AU308" s="181"/>
      <c r="AV308" s="181"/>
      <c r="AW308" s="182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299"/>
      <c r="W309" s="300"/>
      <c r="X309" s="299"/>
      <c r="Y309" s="300"/>
      <c r="Z309" s="300"/>
      <c r="AA309" s="301"/>
      <c r="AB309" s="299"/>
      <c r="AC309" s="302"/>
      <c r="AD309" s="303"/>
      <c r="AE309" s="297"/>
      <c r="AF309" s="181"/>
      <c r="AG309" s="181"/>
      <c r="AH309" s="181"/>
      <c r="AI309" s="181"/>
      <c r="AJ309" s="181"/>
      <c r="AK309" s="181"/>
      <c r="AL309" s="181"/>
      <c r="AM309" s="181"/>
      <c r="AN309" s="181"/>
      <c r="AO309" s="181"/>
      <c r="AP309" s="181"/>
      <c r="AQ309" s="181"/>
      <c r="AR309" s="181"/>
      <c r="AS309" s="181"/>
      <c r="AT309" s="181"/>
      <c r="AU309" s="181"/>
      <c r="AV309" s="181"/>
      <c r="AW309" s="182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299"/>
      <c r="W310" s="300"/>
      <c r="X310" s="299"/>
      <c r="Y310" s="300"/>
      <c r="Z310" s="300"/>
      <c r="AA310" s="301"/>
      <c r="AB310" s="299"/>
      <c r="AC310" s="302"/>
      <c r="AD310" s="303"/>
      <c r="AE310" s="297"/>
      <c r="AF310" s="181"/>
      <c r="AG310" s="181"/>
      <c r="AH310" s="181"/>
      <c r="AI310" s="181"/>
      <c r="AJ310" s="181"/>
      <c r="AK310" s="181"/>
      <c r="AL310" s="181"/>
      <c r="AM310" s="181"/>
      <c r="AN310" s="181"/>
      <c r="AO310" s="181"/>
      <c r="AP310" s="181"/>
      <c r="AQ310" s="181"/>
      <c r="AR310" s="181"/>
      <c r="AS310" s="181"/>
      <c r="AT310" s="181"/>
      <c r="AU310" s="181"/>
      <c r="AV310" s="181"/>
      <c r="AW310" s="182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300"/>
      <c r="X311" s="299"/>
      <c r="Y311" s="300"/>
      <c r="Z311" s="300"/>
      <c r="AA311" s="301"/>
      <c r="AB311" s="299"/>
      <c r="AC311" s="302"/>
      <c r="AD311" s="303"/>
      <c r="AE311" s="297"/>
      <c r="AF311" s="181"/>
      <c r="AG311" s="181"/>
      <c r="AH311" s="181"/>
      <c r="AI311" s="181"/>
      <c r="AJ311" s="181"/>
      <c r="AK311" s="181"/>
      <c r="AL311" s="181"/>
      <c r="AM311" s="181"/>
      <c r="AN311" s="181"/>
      <c r="AO311" s="181"/>
      <c r="AP311" s="181"/>
      <c r="AQ311" s="181"/>
      <c r="AR311" s="181"/>
      <c r="AS311" s="181"/>
      <c r="AT311" s="181"/>
      <c r="AU311" s="181"/>
      <c r="AV311" s="181"/>
      <c r="AW311" s="182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300"/>
      <c r="X312" s="299"/>
      <c r="Y312" s="300"/>
      <c r="Z312" s="300"/>
      <c r="AA312" s="301"/>
      <c r="AB312" s="299"/>
      <c r="AC312" s="302"/>
      <c r="AD312" s="303"/>
      <c r="AE312" s="297"/>
      <c r="AF312" s="181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1"/>
      <c r="AT312" s="181"/>
      <c r="AU312" s="181"/>
      <c r="AV312" s="181"/>
      <c r="AW312" s="182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300"/>
      <c r="X313" s="299"/>
      <c r="Y313" s="300"/>
      <c r="Z313" s="300"/>
      <c r="AA313" s="301"/>
      <c r="AB313" s="299"/>
      <c r="AC313" s="302"/>
      <c r="AD313" s="303"/>
      <c r="AE313" s="297"/>
      <c r="AF313" s="181"/>
      <c r="AG313" s="181"/>
      <c r="AH313" s="181"/>
      <c r="AI313" s="181"/>
      <c r="AJ313" s="181"/>
      <c r="AK313" s="181"/>
      <c r="AL313" s="181"/>
      <c r="AM313" s="181"/>
      <c r="AN313" s="181"/>
      <c r="AO313" s="181"/>
      <c r="AP313" s="181"/>
      <c r="AQ313" s="181"/>
      <c r="AR313" s="181"/>
      <c r="AS313" s="181"/>
      <c r="AT313" s="181"/>
      <c r="AU313" s="181"/>
      <c r="AV313" s="181"/>
      <c r="AW313" s="182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299"/>
      <c r="W314" s="300"/>
      <c r="X314" s="299"/>
      <c r="Y314" s="300"/>
      <c r="Z314" s="300"/>
      <c r="AA314" s="301"/>
      <c r="AB314" s="299"/>
      <c r="AC314" s="302"/>
      <c r="AD314" s="303"/>
      <c r="AE314" s="297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1"/>
      <c r="AT314" s="181"/>
      <c r="AU314" s="181"/>
      <c r="AV314" s="181"/>
      <c r="AW314" s="182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299"/>
      <c r="W315" s="300"/>
      <c r="X315" s="299"/>
      <c r="Y315" s="300"/>
      <c r="Z315" s="300"/>
      <c r="AA315" s="301"/>
      <c r="AB315" s="299"/>
      <c r="AC315" s="302"/>
      <c r="AD315" s="303"/>
      <c r="AE315" s="297"/>
      <c r="AF315" s="181"/>
      <c r="AG315" s="181"/>
      <c r="AH315" s="181"/>
      <c r="AI315" s="181"/>
      <c r="AJ315" s="181"/>
      <c r="AK315" s="181"/>
      <c r="AL315" s="181"/>
      <c r="AM315" s="181"/>
      <c r="AN315" s="181"/>
      <c r="AO315" s="181"/>
      <c r="AP315" s="181"/>
      <c r="AQ315" s="181"/>
      <c r="AR315" s="181"/>
      <c r="AS315" s="181"/>
      <c r="AT315" s="181"/>
      <c r="AU315" s="181"/>
      <c r="AV315" s="181"/>
      <c r="AW315" s="182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299"/>
      <c r="W316" s="300"/>
      <c r="X316" s="299"/>
      <c r="Y316" s="300"/>
      <c r="Z316" s="300"/>
      <c r="AA316" s="301"/>
      <c r="AB316" s="299"/>
      <c r="AC316" s="302"/>
      <c r="AD316" s="303"/>
      <c r="AE316" s="297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1"/>
      <c r="AT316" s="181"/>
      <c r="AU316" s="181"/>
      <c r="AV316" s="181"/>
      <c r="AW316" s="182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299"/>
      <c r="W317" s="300"/>
      <c r="X317" s="299"/>
      <c r="Y317" s="300"/>
      <c r="Z317" s="300"/>
      <c r="AA317" s="301"/>
      <c r="AB317" s="299"/>
      <c r="AC317" s="302"/>
      <c r="AD317" s="303"/>
      <c r="AE317" s="297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2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299"/>
      <c r="W318" s="300"/>
      <c r="X318" s="299"/>
      <c r="Y318" s="300"/>
      <c r="Z318" s="300"/>
      <c r="AA318" s="301"/>
      <c r="AB318" s="299"/>
      <c r="AC318" s="302"/>
      <c r="AD318" s="303"/>
      <c r="AE318" s="297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1"/>
      <c r="AT318" s="181"/>
      <c r="AU318" s="181"/>
      <c r="AV318" s="181"/>
      <c r="AW318" s="182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299"/>
      <c r="W319" s="300"/>
      <c r="X319" s="299"/>
      <c r="Y319" s="300"/>
      <c r="Z319" s="300"/>
      <c r="AA319" s="301"/>
      <c r="AB319" s="299"/>
      <c r="AC319" s="302"/>
      <c r="AD319" s="303"/>
      <c r="AE319" s="297"/>
      <c r="AF319" s="181"/>
      <c r="AG319" s="181"/>
      <c r="AH319" s="181"/>
      <c r="AI319" s="181"/>
      <c r="AJ319" s="181"/>
      <c r="AK319" s="181"/>
      <c r="AL319" s="181"/>
      <c r="AM319" s="181"/>
      <c r="AN319" s="181"/>
      <c r="AO319" s="181"/>
      <c r="AP319" s="181"/>
      <c r="AQ319" s="181"/>
      <c r="AR319" s="181"/>
      <c r="AS319" s="181"/>
      <c r="AT319" s="181"/>
      <c r="AU319" s="181"/>
      <c r="AV319" s="181"/>
      <c r="AW319" s="182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299"/>
      <c r="W320" s="300"/>
      <c r="X320" s="299"/>
      <c r="Y320" s="300"/>
      <c r="Z320" s="300"/>
      <c r="AA320" s="301"/>
      <c r="AB320" s="299"/>
      <c r="AC320" s="302"/>
      <c r="AD320" s="303"/>
      <c r="AE320" s="297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2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299"/>
      <c r="W321" s="300"/>
      <c r="X321" s="299"/>
      <c r="Y321" s="300"/>
      <c r="Z321" s="300"/>
      <c r="AA321" s="301"/>
      <c r="AB321" s="299"/>
      <c r="AC321" s="302"/>
      <c r="AD321" s="303"/>
      <c r="AE321" s="297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2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299"/>
      <c r="W322" s="300"/>
      <c r="X322" s="299"/>
      <c r="Y322" s="300"/>
      <c r="Z322" s="300"/>
      <c r="AA322" s="301"/>
      <c r="AB322" s="299"/>
      <c r="AC322" s="302"/>
      <c r="AD322" s="303"/>
      <c r="AE322" s="297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2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299"/>
      <c r="W323" s="300"/>
      <c r="X323" s="299"/>
      <c r="Y323" s="300"/>
      <c r="Z323" s="300"/>
      <c r="AA323" s="301"/>
      <c r="AB323" s="299"/>
      <c r="AC323" s="302"/>
      <c r="AD323" s="303"/>
      <c r="AE323" s="297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2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299"/>
      <c r="W324" s="300"/>
      <c r="X324" s="299"/>
      <c r="Y324" s="300"/>
      <c r="Z324" s="300"/>
      <c r="AA324" s="301"/>
      <c r="AB324" s="299"/>
      <c r="AC324" s="302"/>
      <c r="AD324" s="303"/>
      <c r="AE324" s="297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2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299"/>
      <c r="W325" s="300"/>
      <c r="X325" s="299"/>
      <c r="Y325" s="300"/>
      <c r="Z325" s="300"/>
      <c r="AA325" s="301"/>
      <c r="AB325" s="299"/>
      <c r="AC325" s="302"/>
      <c r="AD325" s="303"/>
      <c r="AE325" s="297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2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300"/>
      <c r="X326" s="299"/>
      <c r="Y326" s="300"/>
      <c r="Z326" s="300"/>
      <c r="AA326" s="301"/>
      <c r="AB326" s="299"/>
      <c r="AC326" s="302"/>
      <c r="AD326" s="303"/>
      <c r="AE326" s="297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2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299"/>
      <c r="W327" s="300"/>
      <c r="X327" s="299"/>
      <c r="Y327" s="300"/>
      <c r="Z327" s="300"/>
      <c r="AA327" s="301"/>
      <c r="AB327" s="299"/>
      <c r="AC327" s="302"/>
      <c r="AD327" s="303"/>
      <c r="AE327" s="297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2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300"/>
      <c r="X328" s="299"/>
      <c r="Y328" s="300"/>
      <c r="Z328" s="300"/>
      <c r="AA328" s="301"/>
      <c r="AB328" s="299"/>
      <c r="AC328" s="302"/>
      <c r="AD328" s="303"/>
      <c r="AE328" s="297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2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300"/>
      <c r="X329" s="299"/>
      <c r="Y329" s="300"/>
      <c r="Z329" s="300"/>
      <c r="AA329" s="301"/>
      <c r="AB329" s="299"/>
      <c r="AC329" s="302"/>
      <c r="AD329" s="303"/>
      <c r="AE329" s="297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2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300"/>
      <c r="X330" s="299"/>
      <c r="Y330" s="300"/>
      <c r="Z330" s="300"/>
      <c r="AA330" s="301"/>
      <c r="AB330" s="299"/>
      <c r="AC330" s="302"/>
      <c r="AD330" s="303"/>
      <c r="AE330" s="297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2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300"/>
      <c r="X331" s="299"/>
      <c r="Y331" s="300"/>
      <c r="Z331" s="300"/>
      <c r="AA331" s="301"/>
      <c r="AB331" s="299"/>
      <c r="AC331" s="302"/>
      <c r="AD331" s="303"/>
      <c r="AE331" s="297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2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300"/>
      <c r="X332" s="299"/>
      <c r="Y332" s="300"/>
      <c r="Z332" s="300"/>
      <c r="AA332" s="301"/>
      <c r="AB332" s="299"/>
      <c r="AC332" s="302"/>
      <c r="AD332" s="303"/>
      <c r="AE332" s="297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2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299"/>
      <c r="W333" s="300"/>
      <c r="X333" s="299"/>
      <c r="Y333" s="300"/>
      <c r="Z333" s="300"/>
      <c r="AA333" s="301"/>
      <c r="AB333" s="299"/>
      <c r="AC333" s="302"/>
      <c r="AD333" s="303"/>
      <c r="AE333" s="297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2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299"/>
      <c r="W334" s="300"/>
      <c r="X334" s="299"/>
      <c r="Y334" s="300"/>
      <c r="Z334" s="300"/>
      <c r="AA334" s="301"/>
      <c r="AB334" s="299"/>
      <c r="AC334" s="302"/>
      <c r="AD334" s="303"/>
      <c r="AE334" s="297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181"/>
      <c r="AT334" s="181"/>
      <c r="AU334" s="181"/>
      <c r="AV334" s="181"/>
      <c r="AW334" s="182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299"/>
      <c r="W335" s="300"/>
      <c r="X335" s="299"/>
      <c r="Y335" s="300"/>
      <c r="Z335" s="300"/>
      <c r="AA335" s="301"/>
      <c r="AB335" s="299"/>
      <c r="AC335" s="302"/>
      <c r="AD335" s="303"/>
      <c r="AE335" s="297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2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299"/>
      <c r="W336" s="300"/>
      <c r="X336" s="299"/>
      <c r="Y336" s="300"/>
      <c r="Z336" s="300"/>
      <c r="AA336" s="301"/>
      <c r="AB336" s="299"/>
      <c r="AC336" s="302"/>
      <c r="AD336" s="303"/>
      <c r="AE336" s="297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181"/>
      <c r="AT336" s="181"/>
      <c r="AU336" s="181"/>
      <c r="AV336" s="181"/>
      <c r="AW336" s="182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299"/>
      <c r="W337" s="300"/>
      <c r="X337" s="299"/>
      <c r="Y337" s="300"/>
      <c r="Z337" s="300"/>
      <c r="AA337" s="301"/>
      <c r="AB337" s="299"/>
      <c r="AC337" s="302"/>
      <c r="AD337" s="303"/>
      <c r="AE337" s="297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181"/>
      <c r="AT337" s="181"/>
      <c r="AU337" s="181"/>
      <c r="AV337" s="181"/>
      <c r="AW337" s="182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299"/>
      <c r="W338" s="300"/>
      <c r="X338" s="299"/>
      <c r="Y338" s="300"/>
      <c r="Z338" s="300"/>
      <c r="AA338" s="301"/>
      <c r="AB338" s="299"/>
      <c r="AC338" s="302"/>
      <c r="AD338" s="303"/>
      <c r="AE338" s="297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1"/>
      <c r="AT338" s="181"/>
      <c r="AU338" s="181"/>
      <c r="AV338" s="181"/>
      <c r="AW338" s="182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299"/>
      <c r="W339" s="300"/>
      <c r="X339" s="299"/>
      <c r="Y339" s="300"/>
      <c r="Z339" s="300"/>
      <c r="AA339" s="301"/>
      <c r="AB339" s="299"/>
      <c r="AC339" s="302"/>
      <c r="AD339" s="303"/>
      <c r="AE339" s="297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181"/>
      <c r="AT339" s="181"/>
      <c r="AU339" s="181"/>
      <c r="AV339" s="181"/>
      <c r="AW339" s="182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299"/>
      <c r="W340" s="300"/>
      <c r="X340" s="299"/>
      <c r="Y340" s="300"/>
      <c r="Z340" s="300"/>
      <c r="AA340" s="301"/>
      <c r="AB340" s="299"/>
      <c r="AC340" s="302"/>
      <c r="AD340" s="303"/>
      <c r="AE340" s="297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181"/>
      <c r="AT340" s="181"/>
      <c r="AU340" s="181"/>
      <c r="AV340" s="181"/>
      <c r="AW340" s="182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299"/>
      <c r="W341" s="300"/>
      <c r="X341" s="299"/>
      <c r="Y341" s="300"/>
      <c r="Z341" s="300"/>
      <c r="AA341" s="301"/>
      <c r="AB341" s="299"/>
      <c r="AC341" s="302"/>
      <c r="AD341" s="303"/>
      <c r="AE341" s="297"/>
      <c r="AF341" s="181"/>
      <c r="AG341" s="181"/>
      <c r="AH341" s="181"/>
      <c r="AI341" s="181"/>
      <c r="AJ341" s="181"/>
      <c r="AK341" s="181"/>
      <c r="AL341" s="181"/>
      <c r="AM341" s="181"/>
      <c r="AN341" s="181"/>
      <c r="AO341" s="181"/>
      <c r="AP341" s="181"/>
      <c r="AQ341" s="181"/>
      <c r="AR341" s="181"/>
      <c r="AS341" s="181"/>
      <c r="AT341" s="181"/>
      <c r="AU341" s="181"/>
      <c r="AV341" s="181"/>
      <c r="AW341" s="182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299"/>
      <c r="W342" s="300"/>
      <c r="X342" s="299"/>
      <c r="Y342" s="300"/>
      <c r="Z342" s="300"/>
      <c r="AA342" s="301"/>
      <c r="AB342" s="299"/>
      <c r="AC342" s="302"/>
      <c r="AD342" s="303"/>
      <c r="AE342" s="297"/>
      <c r="AF342" s="181"/>
      <c r="AG342" s="181"/>
      <c r="AH342" s="181"/>
      <c r="AI342" s="181"/>
      <c r="AJ342" s="181"/>
      <c r="AK342" s="181"/>
      <c r="AL342" s="181"/>
      <c r="AM342" s="181"/>
      <c r="AN342" s="181"/>
      <c r="AO342" s="181"/>
      <c r="AP342" s="181"/>
      <c r="AQ342" s="181"/>
      <c r="AR342" s="181"/>
      <c r="AS342" s="181"/>
      <c r="AT342" s="181"/>
      <c r="AU342" s="181"/>
      <c r="AV342" s="181"/>
      <c r="AW342" s="182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299"/>
      <c r="W343" s="300"/>
      <c r="X343" s="299"/>
      <c r="Y343" s="300"/>
      <c r="Z343" s="300"/>
      <c r="AA343" s="301"/>
      <c r="AB343" s="299"/>
      <c r="AC343" s="302"/>
      <c r="AD343" s="303"/>
      <c r="AE343" s="297"/>
      <c r="AF343" s="181"/>
      <c r="AG343" s="181"/>
      <c r="AH343" s="181"/>
      <c r="AI343" s="181"/>
      <c r="AJ343" s="181"/>
      <c r="AK343" s="181"/>
      <c r="AL343" s="181"/>
      <c r="AM343" s="181"/>
      <c r="AN343" s="181"/>
      <c r="AO343" s="181"/>
      <c r="AP343" s="181"/>
      <c r="AQ343" s="181"/>
      <c r="AR343" s="181"/>
      <c r="AS343" s="181"/>
      <c r="AT343" s="181"/>
      <c r="AU343" s="181"/>
      <c r="AV343" s="181"/>
      <c r="AW343" s="182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299"/>
      <c r="W344" s="300"/>
      <c r="X344" s="299"/>
      <c r="Y344" s="300"/>
      <c r="Z344" s="300"/>
      <c r="AA344" s="301"/>
      <c r="AB344" s="299"/>
      <c r="AC344" s="302"/>
      <c r="AD344" s="303"/>
      <c r="AE344" s="297"/>
      <c r="AF344" s="181"/>
      <c r="AG344" s="181"/>
      <c r="AH344" s="181"/>
      <c r="AI344" s="181"/>
      <c r="AJ344" s="181"/>
      <c r="AK344" s="181"/>
      <c r="AL344" s="181"/>
      <c r="AM344" s="181"/>
      <c r="AN344" s="181"/>
      <c r="AO344" s="181"/>
      <c r="AP344" s="181"/>
      <c r="AQ344" s="181"/>
      <c r="AR344" s="181"/>
      <c r="AS344" s="181"/>
      <c r="AT344" s="181"/>
      <c r="AU344" s="181"/>
      <c r="AV344" s="181"/>
      <c r="AW344" s="182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299"/>
      <c r="W345" s="300"/>
      <c r="X345" s="299"/>
      <c r="Y345" s="300"/>
      <c r="Z345" s="300"/>
      <c r="AA345" s="301"/>
      <c r="AB345" s="299"/>
      <c r="AC345" s="302"/>
      <c r="AD345" s="303"/>
      <c r="AE345" s="297"/>
      <c r="AF345" s="181"/>
      <c r="AG345" s="181"/>
      <c r="AH345" s="181"/>
      <c r="AI345" s="181"/>
      <c r="AJ345" s="181"/>
      <c r="AK345" s="181"/>
      <c r="AL345" s="181"/>
      <c r="AM345" s="181"/>
      <c r="AN345" s="181"/>
      <c r="AO345" s="181"/>
      <c r="AP345" s="181"/>
      <c r="AQ345" s="181"/>
      <c r="AR345" s="181"/>
      <c r="AS345" s="181"/>
      <c r="AT345" s="181"/>
      <c r="AU345" s="181"/>
      <c r="AV345" s="181"/>
      <c r="AW345" s="182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299"/>
      <c r="W346" s="300"/>
      <c r="X346" s="299"/>
      <c r="Y346" s="300"/>
      <c r="Z346" s="300"/>
      <c r="AA346" s="301"/>
      <c r="AB346" s="299"/>
      <c r="AC346" s="302"/>
      <c r="AD346" s="303"/>
      <c r="AE346" s="297"/>
      <c r="AF346" s="181"/>
      <c r="AG346" s="181"/>
      <c r="AH346" s="181"/>
      <c r="AI346" s="181"/>
      <c r="AJ346" s="181"/>
      <c r="AK346" s="181"/>
      <c r="AL346" s="181"/>
      <c r="AM346" s="181"/>
      <c r="AN346" s="181"/>
      <c r="AO346" s="181"/>
      <c r="AP346" s="181"/>
      <c r="AQ346" s="181"/>
      <c r="AR346" s="181"/>
      <c r="AS346" s="181"/>
      <c r="AT346" s="181"/>
      <c r="AU346" s="181"/>
      <c r="AV346" s="181"/>
      <c r="AW346" s="182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299"/>
      <c r="W347" s="300"/>
      <c r="X347" s="299"/>
      <c r="Y347" s="300"/>
      <c r="Z347" s="300"/>
      <c r="AA347" s="301"/>
      <c r="AB347" s="299"/>
      <c r="AC347" s="302"/>
      <c r="AD347" s="303"/>
      <c r="AE347" s="297"/>
      <c r="AF347" s="181"/>
      <c r="AG347" s="181"/>
      <c r="AH347" s="181"/>
      <c r="AI347" s="181"/>
      <c r="AJ347" s="181"/>
      <c r="AK347" s="181"/>
      <c r="AL347" s="181"/>
      <c r="AM347" s="181"/>
      <c r="AN347" s="181"/>
      <c r="AO347" s="181"/>
      <c r="AP347" s="181"/>
      <c r="AQ347" s="181"/>
      <c r="AR347" s="181"/>
      <c r="AS347" s="181"/>
      <c r="AT347" s="181"/>
      <c r="AU347" s="181"/>
      <c r="AV347" s="181"/>
      <c r="AW347" s="182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299"/>
      <c r="W348" s="300"/>
      <c r="X348" s="299"/>
      <c r="Y348" s="300"/>
      <c r="Z348" s="300"/>
      <c r="AA348" s="301"/>
      <c r="AB348" s="299"/>
      <c r="AC348" s="302"/>
      <c r="AD348" s="303"/>
      <c r="AE348" s="297"/>
      <c r="AF348" s="181"/>
      <c r="AG348" s="181"/>
      <c r="AH348" s="181"/>
      <c r="AI348" s="181"/>
      <c r="AJ348" s="181"/>
      <c r="AK348" s="181"/>
      <c r="AL348" s="181"/>
      <c r="AM348" s="181"/>
      <c r="AN348" s="181"/>
      <c r="AO348" s="181"/>
      <c r="AP348" s="181"/>
      <c r="AQ348" s="181"/>
      <c r="AR348" s="181"/>
      <c r="AS348" s="181"/>
      <c r="AT348" s="181"/>
      <c r="AU348" s="181"/>
      <c r="AV348" s="181"/>
      <c r="AW348" s="182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299"/>
      <c r="W349" s="300"/>
      <c r="X349" s="299"/>
      <c r="Y349" s="300"/>
      <c r="Z349" s="300"/>
      <c r="AA349" s="301"/>
      <c r="AB349" s="299"/>
      <c r="AC349" s="302"/>
      <c r="AD349" s="303"/>
      <c r="AE349" s="297"/>
      <c r="AF349" s="181"/>
      <c r="AG349" s="181"/>
      <c r="AH349" s="181"/>
      <c r="AI349" s="181"/>
      <c r="AJ349" s="181"/>
      <c r="AK349" s="181"/>
      <c r="AL349" s="181"/>
      <c r="AM349" s="181"/>
      <c r="AN349" s="181"/>
      <c r="AO349" s="181"/>
      <c r="AP349" s="181"/>
      <c r="AQ349" s="181"/>
      <c r="AR349" s="181"/>
      <c r="AS349" s="181"/>
      <c r="AT349" s="181"/>
      <c r="AU349" s="181"/>
      <c r="AV349" s="181"/>
      <c r="AW349" s="182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299"/>
      <c r="W350" s="300"/>
      <c r="X350" s="299"/>
      <c r="Y350" s="300"/>
      <c r="Z350" s="300"/>
      <c r="AA350" s="301"/>
      <c r="AB350" s="299"/>
      <c r="AC350" s="302"/>
      <c r="AD350" s="303"/>
      <c r="AE350" s="297"/>
      <c r="AF350" s="181"/>
      <c r="AG350" s="181"/>
      <c r="AH350" s="181"/>
      <c r="AI350" s="181"/>
      <c r="AJ350" s="181"/>
      <c r="AK350" s="181"/>
      <c r="AL350" s="181"/>
      <c r="AM350" s="181"/>
      <c r="AN350" s="181"/>
      <c r="AO350" s="181"/>
      <c r="AP350" s="181"/>
      <c r="AQ350" s="181"/>
      <c r="AR350" s="181"/>
      <c r="AS350" s="181"/>
      <c r="AT350" s="181"/>
      <c r="AU350" s="181"/>
      <c r="AV350" s="181"/>
      <c r="AW350" s="182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299"/>
      <c r="W351" s="300"/>
      <c r="X351" s="299"/>
      <c r="Y351" s="300"/>
      <c r="Z351" s="300"/>
      <c r="AA351" s="301"/>
      <c r="AB351" s="299"/>
      <c r="AC351" s="302"/>
      <c r="AD351" s="303"/>
      <c r="AE351" s="297"/>
      <c r="AF351" s="181"/>
      <c r="AG351" s="181"/>
      <c r="AH351" s="181"/>
      <c r="AI351" s="181"/>
      <c r="AJ351" s="181"/>
      <c r="AK351" s="181"/>
      <c r="AL351" s="181"/>
      <c r="AM351" s="181"/>
      <c r="AN351" s="181"/>
      <c r="AO351" s="181"/>
      <c r="AP351" s="181"/>
      <c r="AQ351" s="181"/>
      <c r="AR351" s="181"/>
      <c r="AS351" s="181"/>
      <c r="AT351" s="181"/>
      <c r="AU351" s="181"/>
      <c r="AV351" s="181"/>
      <c r="AW351" s="182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299"/>
      <c r="W352" s="300"/>
      <c r="X352" s="299"/>
      <c r="Y352" s="300"/>
      <c r="Z352" s="300"/>
      <c r="AA352" s="301"/>
      <c r="AB352" s="299"/>
      <c r="AC352" s="302"/>
      <c r="AD352" s="303"/>
      <c r="AE352" s="297"/>
      <c r="AF352" s="181"/>
      <c r="AG352" s="181"/>
      <c r="AH352" s="181"/>
      <c r="AI352" s="181"/>
      <c r="AJ352" s="181"/>
      <c r="AK352" s="181"/>
      <c r="AL352" s="181"/>
      <c r="AM352" s="181"/>
      <c r="AN352" s="181"/>
      <c r="AO352" s="181"/>
      <c r="AP352" s="181"/>
      <c r="AQ352" s="181"/>
      <c r="AR352" s="181"/>
      <c r="AS352" s="181"/>
      <c r="AT352" s="181"/>
      <c r="AU352" s="181"/>
      <c r="AV352" s="181"/>
      <c r="AW352" s="182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299"/>
      <c r="W353" s="300"/>
      <c r="X353" s="299"/>
      <c r="Y353" s="300"/>
      <c r="Z353" s="300"/>
      <c r="AA353" s="301"/>
      <c r="AB353" s="299"/>
      <c r="AC353" s="302"/>
      <c r="AD353" s="303"/>
      <c r="AE353" s="297"/>
      <c r="AF353" s="181"/>
      <c r="AG353" s="181"/>
      <c r="AH353" s="181"/>
      <c r="AI353" s="181"/>
      <c r="AJ353" s="181"/>
      <c r="AK353" s="181"/>
      <c r="AL353" s="181"/>
      <c r="AM353" s="181"/>
      <c r="AN353" s="181"/>
      <c r="AO353" s="181"/>
      <c r="AP353" s="181"/>
      <c r="AQ353" s="181"/>
      <c r="AR353" s="181"/>
      <c r="AS353" s="181"/>
      <c r="AT353" s="181"/>
      <c r="AU353" s="181"/>
      <c r="AV353" s="181"/>
      <c r="AW353" s="182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299"/>
      <c r="W354" s="300"/>
      <c r="X354" s="299"/>
      <c r="Y354" s="300"/>
      <c r="Z354" s="300"/>
      <c r="AA354" s="301"/>
      <c r="AB354" s="299"/>
      <c r="AC354" s="302"/>
      <c r="AD354" s="303"/>
      <c r="AE354" s="297"/>
      <c r="AF354" s="181"/>
      <c r="AG354" s="181"/>
      <c r="AH354" s="181"/>
      <c r="AI354" s="181"/>
      <c r="AJ354" s="181"/>
      <c r="AK354" s="181"/>
      <c r="AL354" s="181"/>
      <c r="AM354" s="181"/>
      <c r="AN354" s="181"/>
      <c r="AO354" s="181"/>
      <c r="AP354" s="181"/>
      <c r="AQ354" s="181"/>
      <c r="AR354" s="181"/>
      <c r="AS354" s="181"/>
      <c r="AT354" s="181"/>
      <c r="AU354" s="181"/>
      <c r="AV354" s="181"/>
      <c r="AW354" s="182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299"/>
      <c r="W355" s="300"/>
      <c r="X355" s="299"/>
      <c r="Y355" s="300"/>
      <c r="Z355" s="300"/>
      <c r="AA355" s="301"/>
      <c r="AB355" s="299"/>
      <c r="AC355" s="302"/>
      <c r="AD355" s="303"/>
      <c r="AE355" s="297"/>
      <c r="AF355" s="181"/>
      <c r="AG355" s="181"/>
      <c r="AH355" s="181"/>
      <c r="AI355" s="181"/>
      <c r="AJ355" s="181"/>
      <c r="AK355" s="181"/>
      <c r="AL355" s="181"/>
      <c r="AM355" s="181"/>
      <c r="AN355" s="181"/>
      <c r="AO355" s="181"/>
      <c r="AP355" s="181"/>
      <c r="AQ355" s="181"/>
      <c r="AR355" s="181"/>
      <c r="AS355" s="181"/>
      <c r="AT355" s="181"/>
      <c r="AU355" s="181"/>
      <c r="AV355" s="181"/>
      <c r="AW355" s="182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299"/>
      <c r="W356" s="300"/>
      <c r="X356" s="299"/>
      <c r="Y356" s="300"/>
      <c r="Z356" s="300"/>
      <c r="AA356" s="301"/>
      <c r="AB356" s="299"/>
      <c r="AC356" s="302"/>
      <c r="AD356" s="303"/>
      <c r="AE356" s="297"/>
      <c r="AF356" s="181"/>
      <c r="AG356" s="181"/>
      <c r="AH356" s="181"/>
      <c r="AI356" s="181"/>
      <c r="AJ356" s="181"/>
      <c r="AK356" s="181"/>
      <c r="AL356" s="181"/>
      <c r="AM356" s="181"/>
      <c r="AN356" s="181"/>
      <c r="AO356" s="181"/>
      <c r="AP356" s="181"/>
      <c r="AQ356" s="181"/>
      <c r="AR356" s="181"/>
      <c r="AS356" s="181"/>
      <c r="AT356" s="181"/>
      <c r="AU356" s="181"/>
      <c r="AV356" s="181"/>
      <c r="AW356" s="182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299"/>
      <c r="W357" s="300"/>
      <c r="X357" s="299"/>
      <c r="Y357" s="300"/>
      <c r="Z357" s="300"/>
      <c r="AA357" s="301"/>
      <c r="AB357" s="299"/>
      <c r="AC357" s="302"/>
      <c r="AD357" s="303"/>
      <c r="AE357" s="297"/>
      <c r="AF357" s="181"/>
      <c r="AG357" s="181"/>
      <c r="AH357" s="181"/>
      <c r="AI357" s="181"/>
      <c r="AJ357" s="181"/>
      <c r="AK357" s="181"/>
      <c r="AL357" s="181"/>
      <c r="AM357" s="181"/>
      <c r="AN357" s="181"/>
      <c r="AO357" s="181"/>
      <c r="AP357" s="181"/>
      <c r="AQ357" s="181"/>
      <c r="AR357" s="181"/>
      <c r="AS357" s="181"/>
      <c r="AT357" s="181"/>
      <c r="AU357" s="181"/>
      <c r="AV357" s="181"/>
      <c r="AW357" s="182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299"/>
      <c r="W358" s="300"/>
      <c r="X358" s="299"/>
      <c r="Y358" s="300"/>
      <c r="Z358" s="300"/>
      <c r="AA358" s="301"/>
      <c r="AB358" s="299"/>
      <c r="AC358" s="302"/>
      <c r="AD358" s="303"/>
      <c r="AE358" s="297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181"/>
      <c r="AT358" s="181"/>
      <c r="AU358" s="181"/>
      <c r="AV358" s="181"/>
      <c r="AW358" s="182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300"/>
      <c r="X359" s="299"/>
      <c r="Y359" s="300"/>
      <c r="Z359" s="300"/>
      <c r="AA359" s="301"/>
      <c r="AB359" s="299"/>
      <c r="AC359" s="302"/>
      <c r="AD359" s="303"/>
      <c r="AE359" s="297"/>
      <c r="AF359" s="181"/>
      <c r="AG359" s="181"/>
      <c r="AH359" s="181"/>
      <c r="AI359" s="181"/>
      <c r="AJ359" s="181"/>
      <c r="AK359" s="181"/>
      <c r="AL359" s="181"/>
      <c r="AM359" s="181"/>
      <c r="AN359" s="181"/>
      <c r="AO359" s="181"/>
      <c r="AP359" s="181"/>
      <c r="AQ359" s="181"/>
      <c r="AR359" s="181"/>
      <c r="AS359" s="181"/>
      <c r="AT359" s="181"/>
      <c r="AU359" s="181"/>
      <c r="AV359" s="181"/>
      <c r="AW359" s="182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300"/>
      <c r="X360" s="299"/>
      <c r="Y360" s="300"/>
      <c r="Z360" s="300"/>
      <c r="AA360" s="301"/>
      <c r="AB360" s="299"/>
      <c r="AC360" s="302"/>
      <c r="AD360" s="303"/>
      <c r="AE360" s="297"/>
      <c r="AF360" s="181"/>
      <c r="AG360" s="181"/>
      <c r="AH360" s="181"/>
      <c r="AI360" s="181"/>
      <c r="AJ360" s="181"/>
      <c r="AK360" s="181"/>
      <c r="AL360" s="181"/>
      <c r="AM360" s="181"/>
      <c r="AN360" s="181"/>
      <c r="AO360" s="181"/>
      <c r="AP360" s="181"/>
      <c r="AQ360" s="181"/>
      <c r="AR360" s="181"/>
      <c r="AS360" s="181"/>
      <c r="AT360" s="181"/>
      <c r="AU360" s="181"/>
      <c r="AV360" s="181"/>
      <c r="AW360" s="182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299"/>
      <c r="W361" s="300"/>
      <c r="X361" s="299"/>
      <c r="Y361" s="300"/>
      <c r="Z361" s="300"/>
      <c r="AA361" s="301"/>
      <c r="AB361" s="299"/>
      <c r="AC361" s="302"/>
      <c r="AD361" s="303"/>
      <c r="AE361" s="297"/>
      <c r="AF361" s="181"/>
      <c r="AG361" s="181"/>
      <c r="AH361" s="181"/>
      <c r="AI361" s="181"/>
      <c r="AJ361" s="181"/>
      <c r="AK361" s="181"/>
      <c r="AL361" s="181"/>
      <c r="AM361" s="181"/>
      <c r="AN361" s="181"/>
      <c r="AO361" s="181"/>
      <c r="AP361" s="181"/>
      <c r="AQ361" s="181"/>
      <c r="AR361" s="181"/>
      <c r="AS361" s="181"/>
      <c r="AT361" s="181"/>
      <c r="AU361" s="181"/>
      <c r="AV361" s="181"/>
      <c r="AW361" s="182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299"/>
      <c r="W362" s="300"/>
      <c r="X362" s="299"/>
      <c r="Y362" s="300"/>
      <c r="Z362" s="300"/>
      <c r="AA362" s="301"/>
      <c r="AB362" s="299"/>
      <c r="AC362" s="302"/>
      <c r="AD362" s="303"/>
      <c r="AE362" s="297"/>
      <c r="AF362" s="181"/>
      <c r="AG362" s="181"/>
      <c r="AH362" s="181"/>
      <c r="AI362" s="181"/>
      <c r="AJ362" s="181"/>
      <c r="AK362" s="181"/>
      <c r="AL362" s="181"/>
      <c r="AM362" s="181"/>
      <c r="AN362" s="181"/>
      <c r="AO362" s="181"/>
      <c r="AP362" s="181"/>
      <c r="AQ362" s="181"/>
      <c r="AR362" s="181"/>
      <c r="AS362" s="181"/>
      <c r="AT362" s="181"/>
      <c r="AU362" s="181"/>
      <c r="AV362" s="181"/>
      <c r="AW362" s="182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299"/>
      <c r="W363" s="300"/>
      <c r="X363" s="299"/>
      <c r="Y363" s="300"/>
      <c r="Z363" s="300"/>
      <c r="AA363" s="301"/>
      <c r="AB363" s="299"/>
      <c r="AC363" s="302"/>
      <c r="AD363" s="303"/>
      <c r="AE363" s="297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2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299"/>
      <c r="W364" s="300"/>
      <c r="X364" s="299"/>
      <c r="Y364" s="300"/>
      <c r="Z364" s="300"/>
      <c r="AA364" s="301"/>
      <c r="AB364" s="299"/>
      <c r="AC364" s="302"/>
      <c r="AD364" s="303"/>
      <c r="AE364" s="297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2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299"/>
      <c r="W365" s="300"/>
      <c r="X365" s="299"/>
      <c r="Y365" s="300"/>
      <c r="Z365" s="300"/>
      <c r="AA365" s="301"/>
      <c r="AB365" s="299"/>
      <c r="AC365" s="302"/>
      <c r="AD365" s="303"/>
      <c r="AE365" s="297"/>
      <c r="AF365" s="181"/>
      <c r="AG365" s="181"/>
      <c r="AH365" s="181"/>
      <c r="AI365" s="181"/>
      <c r="AJ365" s="181"/>
      <c r="AK365" s="181"/>
      <c r="AL365" s="181"/>
      <c r="AM365" s="181"/>
      <c r="AN365" s="181"/>
      <c r="AO365" s="181"/>
      <c r="AP365" s="181"/>
      <c r="AQ365" s="181"/>
      <c r="AR365" s="181"/>
      <c r="AS365" s="181"/>
      <c r="AT365" s="181"/>
      <c r="AU365" s="181"/>
      <c r="AV365" s="181"/>
      <c r="AW365" s="182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299"/>
      <c r="W366" s="300"/>
      <c r="X366" s="299"/>
      <c r="Y366" s="300"/>
      <c r="Z366" s="300"/>
      <c r="AA366" s="301"/>
      <c r="AB366" s="299"/>
      <c r="AC366" s="302"/>
      <c r="AD366" s="303"/>
      <c r="AE366" s="297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1"/>
      <c r="AT366" s="181"/>
      <c r="AU366" s="181"/>
      <c r="AV366" s="181"/>
      <c r="AW366" s="182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299"/>
      <c r="W367" s="300"/>
      <c r="X367" s="299"/>
      <c r="Y367" s="300"/>
      <c r="Z367" s="300"/>
      <c r="AA367" s="301"/>
      <c r="AB367" s="299"/>
      <c r="AC367" s="302"/>
      <c r="AD367" s="303"/>
      <c r="AE367" s="297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1"/>
      <c r="AT367" s="181"/>
      <c r="AU367" s="181"/>
      <c r="AV367" s="181"/>
      <c r="AW367" s="182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299"/>
      <c r="W368" s="300"/>
      <c r="X368" s="299"/>
      <c r="Y368" s="300"/>
      <c r="Z368" s="300"/>
      <c r="AA368" s="301"/>
      <c r="AB368" s="299"/>
      <c r="AC368" s="302"/>
      <c r="AD368" s="303"/>
      <c r="AE368" s="297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1"/>
      <c r="AT368" s="181"/>
      <c r="AU368" s="181"/>
      <c r="AV368" s="181"/>
      <c r="AW368" s="182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299"/>
      <c r="W369" s="300"/>
      <c r="X369" s="299"/>
      <c r="Y369" s="300"/>
      <c r="Z369" s="300"/>
      <c r="AA369" s="301"/>
      <c r="AB369" s="299"/>
      <c r="AC369" s="302"/>
      <c r="AD369" s="303"/>
      <c r="AE369" s="297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1"/>
      <c r="AT369" s="181"/>
      <c r="AU369" s="181"/>
      <c r="AV369" s="181"/>
      <c r="AW369" s="182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299"/>
      <c r="W370" s="300"/>
      <c r="X370" s="299"/>
      <c r="Y370" s="300"/>
      <c r="Z370" s="300"/>
      <c r="AA370" s="301"/>
      <c r="AB370" s="299"/>
      <c r="AC370" s="302"/>
      <c r="AD370" s="303"/>
      <c r="AE370" s="297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1"/>
      <c r="AT370" s="181"/>
      <c r="AU370" s="181"/>
      <c r="AV370" s="181"/>
      <c r="AW370" s="182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299"/>
      <c r="W371" s="300"/>
      <c r="X371" s="299"/>
      <c r="Y371" s="300"/>
      <c r="Z371" s="300"/>
      <c r="AA371" s="301"/>
      <c r="AB371" s="299"/>
      <c r="AC371" s="302"/>
      <c r="AD371" s="303"/>
      <c r="AE371" s="297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1"/>
      <c r="AT371" s="181"/>
      <c r="AU371" s="181"/>
      <c r="AV371" s="181"/>
      <c r="AW371" s="182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299"/>
      <c r="W372" s="300"/>
      <c r="X372" s="299"/>
      <c r="Y372" s="300"/>
      <c r="Z372" s="300"/>
      <c r="AA372" s="301"/>
      <c r="AB372" s="299"/>
      <c r="AC372" s="302"/>
      <c r="AD372" s="303"/>
      <c r="AE372" s="297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1"/>
      <c r="AT372" s="181"/>
      <c r="AU372" s="181"/>
      <c r="AV372" s="181"/>
      <c r="AW372" s="182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299"/>
      <c r="W373" s="300"/>
      <c r="X373" s="299"/>
      <c r="Y373" s="300"/>
      <c r="Z373" s="300"/>
      <c r="AA373" s="301"/>
      <c r="AB373" s="299"/>
      <c r="AC373" s="302"/>
      <c r="AD373" s="303"/>
      <c r="AE373" s="297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1"/>
      <c r="AT373" s="181"/>
      <c r="AU373" s="181"/>
      <c r="AV373" s="181"/>
      <c r="AW373" s="182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300"/>
      <c r="X374" s="299"/>
      <c r="Y374" s="300"/>
      <c r="Z374" s="300"/>
      <c r="AA374" s="301"/>
      <c r="AB374" s="299"/>
      <c r="AC374" s="302"/>
      <c r="AD374" s="303"/>
      <c r="AE374" s="297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1"/>
      <c r="AT374" s="181"/>
      <c r="AU374" s="181"/>
      <c r="AV374" s="181"/>
      <c r="AW374" s="182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299"/>
      <c r="W375" s="300"/>
      <c r="X375" s="299"/>
      <c r="Y375" s="300"/>
      <c r="Z375" s="300"/>
      <c r="AA375" s="301"/>
      <c r="AB375" s="299"/>
      <c r="AC375" s="302"/>
      <c r="AD375" s="303"/>
      <c r="AE375" s="297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1"/>
      <c r="AT375" s="181"/>
      <c r="AU375" s="181"/>
      <c r="AV375" s="181"/>
      <c r="AW375" s="182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299"/>
      <c r="W376" s="300"/>
      <c r="X376" s="299"/>
      <c r="Y376" s="300"/>
      <c r="Z376" s="300"/>
      <c r="AA376" s="301"/>
      <c r="AB376" s="299"/>
      <c r="AC376" s="302"/>
      <c r="AD376" s="303"/>
      <c r="AE376" s="297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1"/>
      <c r="AT376" s="181"/>
      <c r="AU376" s="181"/>
      <c r="AV376" s="181"/>
      <c r="AW376" s="182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300"/>
      <c r="X377" s="299"/>
      <c r="Y377" s="300"/>
      <c r="Z377" s="300"/>
      <c r="AA377" s="301"/>
      <c r="AB377" s="299"/>
      <c r="AC377" s="302"/>
      <c r="AD377" s="303"/>
      <c r="AE377" s="297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1"/>
      <c r="AT377" s="181"/>
      <c r="AU377" s="181"/>
      <c r="AV377" s="181"/>
      <c r="AW377" s="182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299"/>
      <c r="W378" s="300"/>
      <c r="X378" s="299"/>
      <c r="Y378" s="300"/>
      <c r="Z378" s="300"/>
      <c r="AA378" s="301"/>
      <c r="AB378" s="299"/>
      <c r="AC378" s="302"/>
      <c r="AD378" s="303"/>
      <c r="AE378" s="297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1"/>
      <c r="AT378" s="181"/>
      <c r="AU378" s="181"/>
      <c r="AV378" s="181"/>
      <c r="AW378" s="182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300"/>
      <c r="X379" s="299"/>
      <c r="Y379" s="300"/>
      <c r="Z379" s="300"/>
      <c r="AA379" s="301"/>
      <c r="AB379" s="299"/>
      <c r="AC379" s="302"/>
      <c r="AD379" s="303"/>
      <c r="AE379" s="297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1"/>
      <c r="AT379" s="181"/>
      <c r="AU379" s="181"/>
      <c r="AV379" s="181"/>
      <c r="AW379" s="182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299"/>
      <c r="W380" s="300"/>
      <c r="X380" s="299"/>
      <c r="Y380" s="300"/>
      <c r="Z380" s="300"/>
      <c r="AA380" s="301"/>
      <c r="AB380" s="299"/>
      <c r="AC380" s="302"/>
      <c r="AD380" s="303"/>
      <c r="AE380" s="297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181"/>
      <c r="AT380" s="181"/>
      <c r="AU380" s="181"/>
      <c r="AV380" s="181"/>
      <c r="AW380" s="182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299"/>
      <c r="W381" s="300"/>
      <c r="X381" s="299"/>
      <c r="Y381" s="300"/>
      <c r="Z381" s="300"/>
      <c r="AA381" s="301"/>
      <c r="AB381" s="299"/>
      <c r="AC381" s="302"/>
      <c r="AD381" s="303"/>
      <c r="AE381" s="297"/>
      <c r="AF381" s="181"/>
      <c r="AG381" s="181"/>
      <c r="AH381" s="181"/>
      <c r="AI381" s="181"/>
      <c r="AJ381" s="181"/>
      <c r="AK381" s="181"/>
      <c r="AL381" s="181"/>
      <c r="AM381" s="181"/>
      <c r="AN381" s="181"/>
      <c r="AO381" s="181"/>
      <c r="AP381" s="181"/>
      <c r="AQ381" s="181"/>
      <c r="AR381" s="181"/>
      <c r="AS381" s="181"/>
      <c r="AT381" s="181"/>
      <c r="AU381" s="181"/>
      <c r="AV381" s="181"/>
      <c r="AW381" s="182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299"/>
      <c r="W382" s="300"/>
      <c r="X382" s="299"/>
      <c r="Y382" s="300"/>
      <c r="Z382" s="300"/>
      <c r="AA382" s="301"/>
      <c r="AB382" s="299"/>
      <c r="AC382" s="302"/>
      <c r="AD382" s="303"/>
      <c r="AE382" s="297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181"/>
      <c r="AT382" s="181"/>
      <c r="AU382" s="181"/>
      <c r="AV382" s="181"/>
      <c r="AW382" s="182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299"/>
      <c r="W383" s="300"/>
      <c r="X383" s="299"/>
      <c r="Y383" s="300"/>
      <c r="Z383" s="300"/>
      <c r="AA383" s="301"/>
      <c r="AB383" s="299"/>
      <c r="AC383" s="302"/>
      <c r="AD383" s="303"/>
      <c r="AE383" s="297"/>
      <c r="AF383" s="181"/>
      <c r="AG383" s="181"/>
      <c r="AH383" s="181"/>
      <c r="AI383" s="181"/>
      <c r="AJ383" s="181"/>
      <c r="AK383" s="181"/>
      <c r="AL383" s="181"/>
      <c r="AM383" s="181"/>
      <c r="AN383" s="181"/>
      <c r="AO383" s="181"/>
      <c r="AP383" s="181"/>
      <c r="AQ383" s="181"/>
      <c r="AR383" s="181"/>
      <c r="AS383" s="181"/>
      <c r="AT383" s="181"/>
      <c r="AU383" s="181"/>
      <c r="AV383" s="181"/>
      <c r="AW383" s="182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299"/>
      <c r="W384" s="300"/>
      <c r="X384" s="299"/>
      <c r="Y384" s="300"/>
      <c r="Z384" s="300"/>
      <c r="AA384" s="301"/>
      <c r="AB384" s="299"/>
      <c r="AC384" s="302"/>
      <c r="AD384" s="303"/>
      <c r="AE384" s="297"/>
      <c r="AF384" s="181"/>
      <c r="AG384" s="181"/>
      <c r="AH384" s="181"/>
      <c r="AI384" s="181"/>
      <c r="AJ384" s="181"/>
      <c r="AK384" s="181"/>
      <c r="AL384" s="181"/>
      <c r="AM384" s="181"/>
      <c r="AN384" s="181"/>
      <c r="AO384" s="181"/>
      <c r="AP384" s="181"/>
      <c r="AQ384" s="181"/>
      <c r="AR384" s="181"/>
      <c r="AS384" s="181"/>
      <c r="AT384" s="181"/>
      <c r="AU384" s="181"/>
      <c r="AV384" s="181"/>
      <c r="AW384" s="182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299"/>
      <c r="W385" s="300"/>
      <c r="X385" s="299"/>
      <c r="Y385" s="300"/>
      <c r="Z385" s="300"/>
      <c r="AA385" s="301"/>
      <c r="AB385" s="299"/>
      <c r="AC385" s="302"/>
      <c r="AD385" s="303"/>
      <c r="AE385" s="297"/>
      <c r="AF385" s="181"/>
      <c r="AG385" s="181"/>
      <c r="AH385" s="181"/>
      <c r="AI385" s="181"/>
      <c r="AJ385" s="181"/>
      <c r="AK385" s="181"/>
      <c r="AL385" s="181"/>
      <c r="AM385" s="181"/>
      <c r="AN385" s="181"/>
      <c r="AO385" s="181"/>
      <c r="AP385" s="181"/>
      <c r="AQ385" s="181"/>
      <c r="AR385" s="181"/>
      <c r="AS385" s="181"/>
      <c r="AT385" s="181"/>
      <c r="AU385" s="181"/>
      <c r="AV385" s="181"/>
      <c r="AW385" s="182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299"/>
      <c r="W386" s="300"/>
      <c r="X386" s="299"/>
      <c r="Y386" s="300"/>
      <c r="Z386" s="300"/>
      <c r="AA386" s="301"/>
      <c r="AB386" s="299"/>
      <c r="AC386" s="302"/>
      <c r="AD386" s="303"/>
      <c r="AE386" s="297"/>
      <c r="AF386" s="181"/>
      <c r="AG386" s="181"/>
      <c r="AH386" s="181"/>
      <c r="AI386" s="181"/>
      <c r="AJ386" s="181"/>
      <c r="AK386" s="181"/>
      <c r="AL386" s="181"/>
      <c r="AM386" s="181"/>
      <c r="AN386" s="181"/>
      <c r="AO386" s="181"/>
      <c r="AP386" s="181"/>
      <c r="AQ386" s="181"/>
      <c r="AR386" s="181"/>
      <c r="AS386" s="181"/>
      <c r="AT386" s="181"/>
      <c r="AU386" s="181"/>
      <c r="AV386" s="181"/>
      <c r="AW386" s="182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300"/>
      <c r="X387" s="299"/>
      <c r="Y387" s="300"/>
      <c r="Z387" s="300"/>
      <c r="AA387" s="301"/>
      <c r="AB387" s="299"/>
      <c r="AC387" s="302"/>
      <c r="AD387" s="303"/>
      <c r="AE387" s="297"/>
      <c r="AF387" s="181"/>
      <c r="AG387" s="181"/>
      <c r="AH387" s="181"/>
      <c r="AI387" s="181"/>
      <c r="AJ387" s="181"/>
      <c r="AK387" s="181"/>
      <c r="AL387" s="181"/>
      <c r="AM387" s="181"/>
      <c r="AN387" s="181"/>
      <c r="AO387" s="181"/>
      <c r="AP387" s="181"/>
      <c r="AQ387" s="181"/>
      <c r="AR387" s="181"/>
      <c r="AS387" s="181"/>
      <c r="AT387" s="181"/>
      <c r="AU387" s="181"/>
      <c r="AV387" s="181"/>
      <c r="AW387" s="182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299"/>
      <c r="W388" s="300"/>
      <c r="X388" s="299"/>
      <c r="Y388" s="300"/>
      <c r="Z388" s="300"/>
      <c r="AA388" s="301"/>
      <c r="AB388" s="299"/>
      <c r="AC388" s="302"/>
      <c r="AD388" s="303"/>
      <c r="AE388" s="297"/>
      <c r="AF388" s="181"/>
      <c r="AG388" s="181"/>
      <c r="AH388" s="181"/>
      <c r="AI388" s="181"/>
      <c r="AJ388" s="181"/>
      <c r="AK388" s="181"/>
      <c r="AL388" s="181"/>
      <c r="AM388" s="181"/>
      <c r="AN388" s="181"/>
      <c r="AO388" s="181"/>
      <c r="AP388" s="181"/>
      <c r="AQ388" s="181"/>
      <c r="AR388" s="181"/>
      <c r="AS388" s="181"/>
      <c r="AT388" s="181"/>
      <c r="AU388" s="181"/>
      <c r="AV388" s="181"/>
      <c r="AW388" s="182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299"/>
      <c r="W389" s="300"/>
      <c r="X389" s="299"/>
      <c r="Y389" s="300"/>
      <c r="Z389" s="300"/>
      <c r="AA389" s="301"/>
      <c r="AB389" s="299"/>
      <c r="AC389" s="302"/>
      <c r="AD389" s="303"/>
      <c r="AE389" s="297"/>
      <c r="AF389" s="181"/>
      <c r="AG389" s="181"/>
      <c r="AH389" s="181"/>
      <c r="AI389" s="181"/>
      <c r="AJ389" s="181"/>
      <c r="AK389" s="181"/>
      <c r="AL389" s="181"/>
      <c r="AM389" s="181"/>
      <c r="AN389" s="181"/>
      <c r="AO389" s="181"/>
      <c r="AP389" s="181"/>
      <c r="AQ389" s="181"/>
      <c r="AR389" s="181"/>
      <c r="AS389" s="181"/>
      <c r="AT389" s="181"/>
      <c r="AU389" s="181"/>
      <c r="AV389" s="181"/>
      <c r="AW389" s="182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299"/>
      <c r="W390" s="300"/>
      <c r="X390" s="299"/>
      <c r="Y390" s="300"/>
      <c r="Z390" s="300"/>
      <c r="AA390" s="301"/>
      <c r="AB390" s="299"/>
      <c r="AC390" s="302"/>
      <c r="AD390" s="303"/>
      <c r="AE390" s="297"/>
      <c r="AF390" s="181"/>
      <c r="AG390" s="181"/>
      <c r="AH390" s="181"/>
      <c r="AI390" s="181"/>
      <c r="AJ390" s="181"/>
      <c r="AK390" s="181"/>
      <c r="AL390" s="181"/>
      <c r="AM390" s="181"/>
      <c r="AN390" s="181"/>
      <c r="AO390" s="181"/>
      <c r="AP390" s="181"/>
      <c r="AQ390" s="181"/>
      <c r="AR390" s="181"/>
      <c r="AS390" s="181"/>
      <c r="AT390" s="181"/>
      <c r="AU390" s="181"/>
      <c r="AV390" s="181"/>
      <c r="AW390" s="182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299"/>
      <c r="W391" s="300"/>
      <c r="X391" s="299"/>
      <c r="Y391" s="300"/>
      <c r="Z391" s="300"/>
      <c r="AA391" s="301"/>
      <c r="AB391" s="299"/>
      <c r="AC391" s="302"/>
      <c r="AD391" s="303"/>
      <c r="AE391" s="297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1"/>
      <c r="AT391" s="181"/>
      <c r="AU391" s="181"/>
      <c r="AV391" s="181"/>
      <c r="AW391" s="182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299"/>
      <c r="W392" s="300"/>
      <c r="X392" s="299"/>
      <c r="Y392" s="300"/>
      <c r="Z392" s="300"/>
      <c r="AA392" s="301"/>
      <c r="AB392" s="299"/>
      <c r="AC392" s="302"/>
      <c r="AD392" s="303"/>
      <c r="AE392" s="297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1"/>
      <c r="AT392" s="181"/>
      <c r="AU392" s="181"/>
      <c r="AV392" s="181"/>
      <c r="AW392" s="182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300"/>
      <c r="X393" s="299"/>
      <c r="Y393" s="300"/>
      <c r="Z393" s="300"/>
      <c r="AA393" s="301"/>
      <c r="AB393" s="299"/>
      <c r="AC393" s="302"/>
      <c r="AD393" s="303"/>
      <c r="AE393" s="297"/>
      <c r="AF393" s="181"/>
      <c r="AG393" s="181"/>
      <c r="AH393" s="181"/>
      <c r="AI393" s="181"/>
      <c r="AJ393" s="181"/>
      <c r="AK393" s="181"/>
      <c r="AL393" s="181"/>
      <c r="AM393" s="181"/>
      <c r="AN393" s="181"/>
      <c r="AO393" s="181"/>
      <c r="AP393" s="181"/>
      <c r="AQ393" s="181"/>
      <c r="AR393" s="181"/>
      <c r="AS393" s="181"/>
      <c r="AT393" s="181"/>
      <c r="AU393" s="181"/>
      <c r="AV393" s="181"/>
      <c r="AW393" s="182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299"/>
      <c r="W394" s="300"/>
      <c r="X394" s="299"/>
      <c r="Y394" s="300"/>
      <c r="Z394" s="300"/>
      <c r="AA394" s="301"/>
      <c r="AB394" s="299"/>
      <c r="AC394" s="302"/>
      <c r="AD394" s="303"/>
      <c r="AE394" s="297"/>
      <c r="AF394" s="181"/>
      <c r="AG394" s="181"/>
      <c r="AH394" s="181"/>
      <c r="AI394" s="181"/>
      <c r="AJ394" s="181"/>
      <c r="AK394" s="181"/>
      <c r="AL394" s="181"/>
      <c r="AM394" s="181"/>
      <c r="AN394" s="181"/>
      <c r="AO394" s="181"/>
      <c r="AP394" s="181"/>
      <c r="AQ394" s="181"/>
      <c r="AR394" s="181"/>
      <c r="AS394" s="181"/>
      <c r="AT394" s="181"/>
      <c r="AU394" s="181"/>
      <c r="AV394" s="181"/>
      <c r="AW394" s="182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299"/>
      <c r="W395" s="300"/>
      <c r="X395" s="299"/>
      <c r="Y395" s="300"/>
      <c r="Z395" s="300"/>
      <c r="AA395" s="301"/>
      <c r="AB395" s="299"/>
      <c r="AC395" s="302"/>
      <c r="AD395" s="303"/>
      <c r="AE395" s="297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181"/>
      <c r="AT395" s="181"/>
      <c r="AU395" s="181"/>
      <c r="AV395" s="181"/>
      <c r="AW395" s="182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299"/>
      <c r="W396" s="300"/>
      <c r="X396" s="299"/>
      <c r="Y396" s="300"/>
      <c r="Z396" s="300"/>
      <c r="AA396" s="301"/>
      <c r="AB396" s="299"/>
      <c r="AC396" s="302"/>
      <c r="AD396" s="303"/>
      <c r="AE396" s="297"/>
      <c r="AF396" s="181"/>
      <c r="AG396" s="181"/>
      <c r="AH396" s="181"/>
      <c r="AI396" s="181"/>
      <c r="AJ396" s="181"/>
      <c r="AK396" s="181"/>
      <c r="AL396" s="181"/>
      <c r="AM396" s="181"/>
      <c r="AN396" s="181"/>
      <c r="AO396" s="181"/>
      <c r="AP396" s="181"/>
      <c r="AQ396" s="181"/>
      <c r="AR396" s="181"/>
      <c r="AS396" s="181"/>
      <c r="AT396" s="181"/>
      <c r="AU396" s="181"/>
      <c r="AV396" s="181"/>
      <c r="AW396" s="182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299"/>
      <c r="W397" s="300"/>
      <c r="X397" s="299"/>
      <c r="Y397" s="300"/>
      <c r="Z397" s="300"/>
      <c r="AA397" s="301"/>
      <c r="AB397" s="299"/>
      <c r="AC397" s="302"/>
      <c r="AD397" s="303"/>
      <c r="AE397" s="297"/>
      <c r="AF397" s="181"/>
      <c r="AG397" s="181"/>
      <c r="AH397" s="181"/>
      <c r="AI397" s="181"/>
      <c r="AJ397" s="181"/>
      <c r="AK397" s="181"/>
      <c r="AL397" s="181"/>
      <c r="AM397" s="181"/>
      <c r="AN397" s="181"/>
      <c r="AO397" s="181"/>
      <c r="AP397" s="181"/>
      <c r="AQ397" s="181"/>
      <c r="AR397" s="181"/>
      <c r="AS397" s="181"/>
      <c r="AT397" s="181"/>
      <c r="AU397" s="181"/>
      <c r="AV397" s="181"/>
      <c r="AW397" s="182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300"/>
      <c r="X398" s="299"/>
      <c r="Y398" s="300"/>
      <c r="Z398" s="300"/>
      <c r="AA398" s="301"/>
      <c r="AB398" s="299"/>
      <c r="AC398" s="302"/>
      <c r="AD398" s="303"/>
      <c r="AE398" s="297"/>
      <c r="AF398" s="181"/>
      <c r="AG398" s="181"/>
      <c r="AH398" s="181"/>
      <c r="AI398" s="181"/>
      <c r="AJ398" s="181"/>
      <c r="AK398" s="181"/>
      <c r="AL398" s="181"/>
      <c r="AM398" s="181"/>
      <c r="AN398" s="181"/>
      <c r="AO398" s="181"/>
      <c r="AP398" s="181"/>
      <c r="AQ398" s="181"/>
      <c r="AR398" s="181"/>
      <c r="AS398" s="181"/>
      <c r="AT398" s="181"/>
      <c r="AU398" s="181"/>
      <c r="AV398" s="181"/>
      <c r="AW398" s="182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300"/>
      <c r="X399" s="299"/>
      <c r="Y399" s="300"/>
      <c r="Z399" s="300"/>
      <c r="AA399" s="301"/>
      <c r="AB399" s="299"/>
      <c r="AC399" s="302"/>
      <c r="AD399" s="303"/>
      <c r="AE399" s="297"/>
      <c r="AF399" s="181"/>
      <c r="AG399" s="181"/>
      <c r="AH399" s="181"/>
      <c r="AI399" s="181"/>
      <c r="AJ399" s="181"/>
      <c r="AK399" s="181"/>
      <c r="AL399" s="181"/>
      <c r="AM399" s="181"/>
      <c r="AN399" s="181"/>
      <c r="AO399" s="181"/>
      <c r="AP399" s="181"/>
      <c r="AQ399" s="181"/>
      <c r="AR399" s="181"/>
      <c r="AS399" s="181"/>
      <c r="AT399" s="181"/>
      <c r="AU399" s="181"/>
      <c r="AV399" s="181"/>
      <c r="AW399" s="182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300"/>
      <c r="X400" s="299"/>
      <c r="Y400" s="300"/>
      <c r="Z400" s="300"/>
      <c r="AA400" s="301"/>
      <c r="AB400" s="299"/>
      <c r="AC400" s="302"/>
      <c r="AD400" s="303"/>
      <c r="AE400" s="297"/>
      <c r="AF400" s="181"/>
      <c r="AG400" s="181"/>
      <c r="AH400" s="181"/>
      <c r="AI400" s="181"/>
      <c r="AJ400" s="181"/>
      <c r="AK400" s="181"/>
      <c r="AL400" s="181"/>
      <c r="AM400" s="181"/>
      <c r="AN400" s="181"/>
      <c r="AO400" s="181"/>
      <c r="AP400" s="181"/>
      <c r="AQ400" s="181"/>
      <c r="AR400" s="181"/>
      <c r="AS400" s="181"/>
      <c r="AT400" s="181"/>
      <c r="AU400" s="181"/>
      <c r="AV400" s="181"/>
      <c r="AW400" s="182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300"/>
      <c r="X401" s="299"/>
      <c r="Y401" s="300"/>
      <c r="Z401" s="300"/>
      <c r="AA401" s="301"/>
      <c r="AB401" s="299"/>
      <c r="AC401" s="302"/>
      <c r="AD401" s="303"/>
      <c r="AE401" s="297"/>
      <c r="AF401" s="181"/>
      <c r="AG401" s="181"/>
      <c r="AH401" s="181"/>
      <c r="AI401" s="181"/>
      <c r="AJ401" s="181"/>
      <c r="AK401" s="181"/>
      <c r="AL401" s="181"/>
      <c r="AM401" s="181"/>
      <c r="AN401" s="181"/>
      <c r="AO401" s="181"/>
      <c r="AP401" s="181"/>
      <c r="AQ401" s="181"/>
      <c r="AR401" s="181"/>
      <c r="AS401" s="181"/>
      <c r="AT401" s="181"/>
      <c r="AU401" s="181"/>
      <c r="AV401" s="181"/>
      <c r="AW401" s="182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300"/>
      <c r="X402" s="299"/>
      <c r="Y402" s="300"/>
      <c r="Z402" s="300"/>
      <c r="AA402" s="301"/>
      <c r="AB402" s="299"/>
      <c r="AC402" s="302"/>
      <c r="AD402" s="303"/>
      <c r="AE402" s="297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81"/>
      <c r="AT402" s="181"/>
      <c r="AU402" s="181"/>
      <c r="AV402" s="181"/>
      <c r="AW402" s="182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299"/>
      <c r="W403" s="300"/>
      <c r="X403" s="299"/>
      <c r="Y403" s="300"/>
      <c r="Z403" s="300"/>
      <c r="AA403" s="301"/>
      <c r="AB403" s="299"/>
      <c r="AC403" s="302"/>
      <c r="AD403" s="303"/>
      <c r="AE403" s="297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81"/>
      <c r="AT403" s="181"/>
      <c r="AU403" s="181"/>
      <c r="AV403" s="181"/>
      <c r="AW403" s="182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299"/>
      <c r="W404" s="300"/>
      <c r="X404" s="299"/>
      <c r="Y404" s="300"/>
      <c r="Z404" s="300"/>
      <c r="AA404" s="301"/>
      <c r="AB404" s="299"/>
      <c r="AC404" s="302"/>
      <c r="AD404" s="303"/>
      <c r="AE404" s="297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81"/>
      <c r="AT404" s="181"/>
      <c r="AU404" s="181"/>
      <c r="AV404" s="181"/>
      <c r="AW404" s="182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299"/>
      <c r="W405" s="300"/>
      <c r="X405" s="299"/>
      <c r="Y405" s="300"/>
      <c r="Z405" s="300"/>
      <c r="AA405" s="301"/>
      <c r="AB405" s="299"/>
      <c r="AC405" s="302"/>
      <c r="AD405" s="303"/>
      <c r="AE405" s="297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81"/>
      <c r="AT405" s="181"/>
      <c r="AU405" s="181"/>
      <c r="AV405" s="181"/>
      <c r="AW405" s="182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299"/>
      <c r="W406" s="300"/>
      <c r="X406" s="299"/>
      <c r="Y406" s="300"/>
      <c r="Z406" s="300"/>
      <c r="AA406" s="301"/>
      <c r="AB406" s="299"/>
      <c r="AC406" s="302"/>
      <c r="AD406" s="303"/>
      <c r="AE406" s="297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81"/>
      <c r="AT406" s="181"/>
      <c r="AU406" s="181"/>
      <c r="AV406" s="181"/>
      <c r="AW406" s="182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299"/>
      <c r="W407" s="300"/>
      <c r="X407" s="299"/>
      <c r="Y407" s="300"/>
      <c r="Z407" s="300"/>
      <c r="AA407" s="301"/>
      <c r="AB407" s="299"/>
      <c r="AC407" s="302"/>
      <c r="AD407" s="303"/>
      <c r="AE407" s="297"/>
      <c r="AF407" s="181"/>
      <c r="AG407" s="181"/>
      <c r="AH407" s="181"/>
      <c r="AI407" s="181"/>
      <c r="AJ407" s="181"/>
      <c r="AK407" s="181"/>
      <c r="AL407" s="181"/>
      <c r="AM407" s="181"/>
      <c r="AN407" s="181"/>
      <c r="AO407" s="181"/>
      <c r="AP407" s="181"/>
      <c r="AQ407" s="181"/>
      <c r="AR407" s="181"/>
      <c r="AS407" s="181"/>
      <c r="AT407" s="181"/>
      <c r="AU407" s="181"/>
      <c r="AV407" s="181"/>
      <c r="AW407" s="182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299"/>
      <c r="W408" s="300"/>
      <c r="X408" s="299"/>
      <c r="Y408" s="300"/>
      <c r="Z408" s="300"/>
      <c r="AA408" s="301"/>
      <c r="AB408" s="299"/>
      <c r="AC408" s="302"/>
      <c r="AD408" s="303"/>
      <c r="AE408" s="297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181"/>
      <c r="AT408" s="181"/>
      <c r="AU408" s="181"/>
      <c r="AV408" s="181"/>
      <c r="AW408" s="182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299"/>
      <c r="W409" s="300"/>
      <c r="X409" s="299"/>
      <c r="Y409" s="300"/>
      <c r="Z409" s="300"/>
      <c r="AA409" s="301"/>
      <c r="AB409" s="299"/>
      <c r="AC409" s="302"/>
      <c r="AD409" s="303"/>
      <c r="AE409" s="297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181"/>
      <c r="AT409" s="181"/>
      <c r="AU409" s="181"/>
      <c r="AV409" s="181"/>
      <c r="AW409" s="182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300"/>
      <c r="X410" s="299"/>
      <c r="Y410" s="300"/>
      <c r="Z410" s="300"/>
      <c r="AA410" s="301"/>
      <c r="AB410" s="299"/>
      <c r="AC410" s="302"/>
      <c r="AD410" s="303"/>
      <c r="AE410" s="297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181"/>
      <c r="AT410" s="181"/>
      <c r="AU410" s="181"/>
      <c r="AV410" s="181"/>
      <c r="AW410" s="182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299"/>
      <c r="W411" s="300"/>
      <c r="X411" s="299"/>
      <c r="Y411" s="300"/>
      <c r="Z411" s="300"/>
      <c r="AA411" s="301"/>
      <c r="AB411" s="299"/>
      <c r="AC411" s="302"/>
      <c r="AD411" s="303"/>
      <c r="AE411" s="297"/>
      <c r="AF411" s="181"/>
      <c r="AG411" s="181"/>
      <c r="AH411" s="181"/>
      <c r="AI411" s="181"/>
      <c r="AJ411" s="181"/>
      <c r="AK411" s="181"/>
      <c r="AL411" s="181"/>
      <c r="AM411" s="181"/>
      <c r="AN411" s="181"/>
      <c r="AO411" s="181"/>
      <c r="AP411" s="181"/>
      <c r="AQ411" s="181"/>
      <c r="AR411" s="181"/>
      <c r="AS411" s="181"/>
      <c r="AT411" s="181"/>
      <c r="AU411" s="181"/>
      <c r="AV411" s="181"/>
      <c r="AW411" s="182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299"/>
      <c r="W412" s="300"/>
      <c r="X412" s="299"/>
      <c r="Y412" s="300"/>
      <c r="Z412" s="300"/>
      <c r="AA412" s="301"/>
      <c r="AB412" s="299"/>
      <c r="AC412" s="302"/>
      <c r="AD412" s="303"/>
      <c r="AE412" s="297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1"/>
      <c r="AT412" s="181"/>
      <c r="AU412" s="181"/>
      <c r="AV412" s="181"/>
      <c r="AW412" s="182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299"/>
      <c r="W413" s="300"/>
      <c r="X413" s="299"/>
      <c r="Y413" s="300"/>
      <c r="Z413" s="300"/>
      <c r="AA413" s="301"/>
      <c r="AB413" s="299"/>
      <c r="AC413" s="302"/>
      <c r="AD413" s="303"/>
      <c r="AE413" s="297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1"/>
      <c r="AT413" s="181"/>
      <c r="AU413" s="181"/>
      <c r="AV413" s="181"/>
      <c r="AW413" s="182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300"/>
      <c r="X414" s="299"/>
      <c r="Y414" s="300"/>
      <c r="Z414" s="300"/>
      <c r="AA414" s="301"/>
      <c r="AB414" s="299"/>
      <c r="AC414" s="302"/>
      <c r="AD414" s="303"/>
      <c r="AE414" s="297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1"/>
      <c r="AT414" s="181"/>
      <c r="AU414" s="181"/>
      <c r="AV414" s="181"/>
      <c r="AW414" s="182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299"/>
      <c r="W415" s="300"/>
      <c r="X415" s="299"/>
      <c r="Y415" s="300"/>
      <c r="Z415" s="300"/>
      <c r="AA415" s="301"/>
      <c r="AB415" s="299"/>
      <c r="AC415" s="302"/>
      <c r="AD415" s="303"/>
      <c r="AE415" s="297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1"/>
      <c r="AT415" s="181"/>
      <c r="AU415" s="181"/>
      <c r="AV415" s="181"/>
      <c r="AW415" s="182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299"/>
      <c r="W416" s="300"/>
      <c r="X416" s="299"/>
      <c r="Y416" s="300"/>
      <c r="Z416" s="300"/>
      <c r="AA416" s="301"/>
      <c r="AB416" s="299"/>
      <c r="AC416" s="302"/>
      <c r="AD416" s="303"/>
      <c r="AE416" s="297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1"/>
      <c r="AT416" s="181"/>
      <c r="AU416" s="181"/>
      <c r="AV416" s="181"/>
      <c r="AW416" s="182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299"/>
      <c r="W417" s="300"/>
      <c r="X417" s="299"/>
      <c r="Y417" s="300"/>
      <c r="Z417" s="300"/>
      <c r="AA417" s="301"/>
      <c r="AB417" s="299"/>
      <c r="AC417" s="302"/>
      <c r="AD417" s="303"/>
      <c r="AE417" s="297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181"/>
      <c r="AT417" s="181"/>
      <c r="AU417" s="181"/>
      <c r="AV417" s="181"/>
      <c r="AW417" s="182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299"/>
      <c r="W418" s="300"/>
      <c r="X418" s="299"/>
      <c r="Y418" s="300"/>
      <c r="Z418" s="300"/>
      <c r="AA418" s="301"/>
      <c r="AB418" s="299"/>
      <c r="AC418" s="302"/>
      <c r="AD418" s="303"/>
      <c r="AE418" s="297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181"/>
      <c r="AT418" s="181"/>
      <c r="AU418" s="181"/>
      <c r="AV418" s="181"/>
      <c r="AW418" s="182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299"/>
      <c r="W419" s="300"/>
      <c r="X419" s="299"/>
      <c r="Y419" s="300"/>
      <c r="Z419" s="300"/>
      <c r="AA419" s="301"/>
      <c r="AB419" s="299"/>
      <c r="AC419" s="302"/>
      <c r="AD419" s="303"/>
      <c r="AE419" s="297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181"/>
      <c r="AT419" s="181"/>
      <c r="AU419" s="181"/>
      <c r="AV419" s="181"/>
      <c r="AW419" s="182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299"/>
      <c r="W420" s="300"/>
      <c r="X420" s="299"/>
      <c r="Y420" s="300"/>
      <c r="Z420" s="300"/>
      <c r="AA420" s="301"/>
      <c r="AB420" s="299"/>
      <c r="AC420" s="302"/>
      <c r="AD420" s="303"/>
      <c r="AE420" s="297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81"/>
      <c r="AT420" s="181"/>
      <c r="AU420" s="181"/>
      <c r="AV420" s="181"/>
      <c r="AW420" s="182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299"/>
      <c r="W421" s="300"/>
      <c r="X421" s="299"/>
      <c r="Y421" s="300"/>
      <c r="Z421" s="300"/>
      <c r="AA421" s="301"/>
      <c r="AB421" s="299"/>
      <c r="AC421" s="302"/>
      <c r="AD421" s="303"/>
      <c r="AE421" s="297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1"/>
      <c r="AT421" s="181"/>
      <c r="AU421" s="181"/>
      <c r="AV421" s="181"/>
      <c r="AW421" s="182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299"/>
      <c r="W422" s="300"/>
      <c r="X422" s="299"/>
      <c r="Y422" s="300"/>
      <c r="Z422" s="300"/>
      <c r="AA422" s="301"/>
      <c r="AB422" s="299"/>
      <c r="AC422" s="302"/>
      <c r="AD422" s="303"/>
      <c r="AE422" s="297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1"/>
      <c r="AT422" s="181"/>
      <c r="AU422" s="181"/>
      <c r="AV422" s="181"/>
      <c r="AW422" s="182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300"/>
      <c r="X423" s="299"/>
      <c r="Y423" s="300"/>
      <c r="Z423" s="300"/>
      <c r="AA423" s="301"/>
      <c r="AB423" s="299"/>
      <c r="AC423" s="302"/>
      <c r="AD423" s="303"/>
      <c r="AE423" s="297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81"/>
      <c r="AT423" s="181"/>
      <c r="AU423" s="181"/>
      <c r="AV423" s="181"/>
      <c r="AW423" s="182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299"/>
      <c r="W424" s="300"/>
      <c r="X424" s="299"/>
      <c r="Y424" s="300"/>
      <c r="Z424" s="300"/>
      <c r="AA424" s="301"/>
      <c r="AB424" s="299"/>
      <c r="AC424" s="302"/>
      <c r="AD424" s="303"/>
      <c r="AE424" s="297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81"/>
      <c r="AT424" s="181"/>
      <c r="AU424" s="181"/>
      <c r="AV424" s="181"/>
      <c r="AW424" s="182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299"/>
      <c r="W425" s="300"/>
      <c r="X425" s="299"/>
      <c r="Y425" s="300"/>
      <c r="Z425" s="300"/>
      <c r="AA425" s="301"/>
      <c r="AB425" s="299"/>
      <c r="AC425" s="302"/>
      <c r="AD425" s="303"/>
      <c r="AE425" s="297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181"/>
      <c r="AT425" s="181"/>
      <c r="AU425" s="181"/>
      <c r="AV425" s="181"/>
      <c r="AW425" s="182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300"/>
      <c r="X426" s="299"/>
      <c r="Y426" s="300"/>
      <c r="Z426" s="300"/>
      <c r="AA426" s="301"/>
      <c r="AB426" s="299"/>
      <c r="AC426" s="302"/>
      <c r="AD426" s="303"/>
      <c r="AE426" s="297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1"/>
      <c r="AT426" s="181"/>
      <c r="AU426" s="181"/>
      <c r="AV426" s="181"/>
      <c r="AW426" s="182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299"/>
      <c r="W427" s="300"/>
      <c r="X427" s="299"/>
      <c r="Y427" s="300"/>
      <c r="Z427" s="300"/>
      <c r="AA427" s="301"/>
      <c r="AB427" s="299"/>
      <c r="AC427" s="302"/>
      <c r="AD427" s="303"/>
      <c r="AE427" s="297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1"/>
      <c r="AT427" s="181"/>
      <c r="AU427" s="181"/>
      <c r="AV427" s="181"/>
      <c r="AW427" s="182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299"/>
      <c r="W428" s="300"/>
      <c r="X428" s="299"/>
      <c r="Y428" s="300"/>
      <c r="Z428" s="300"/>
      <c r="AA428" s="301"/>
      <c r="AB428" s="299"/>
      <c r="AC428" s="302"/>
      <c r="AD428" s="303"/>
      <c r="AE428" s="297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1"/>
      <c r="AT428" s="181"/>
      <c r="AU428" s="181"/>
      <c r="AV428" s="181"/>
      <c r="AW428" s="182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299"/>
      <c r="W429" s="300"/>
      <c r="X429" s="299"/>
      <c r="Y429" s="300"/>
      <c r="Z429" s="300"/>
      <c r="AA429" s="301"/>
      <c r="AB429" s="299"/>
      <c r="AC429" s="302"/>
      <c r="AD429" s="303"/>
      <c r="AE429" s="297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1"/>
      <c r="AT429" s="181"/>
      <c r="AU429" s="181"/>
      <c r="AV429" s="181"/>
      <c r="AW429" s="182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299"/>
      <c r="W430" s="300"/>
      <c r="X430" s="299"/>
      <c r="Y430" s="300"/>
      <c r="Z430" s="300"/>
      <c r="AA430" s="301"/>
      <c r="AB430" s="299"/>
      <c r="AC430" s="302"/>
      <c r="AD430" s="303"/>
      <c r="AE430" s="297"/>
      <c r="AF430" s="181"/>
      <c r="AG430" s="181"/>
      <c r="AH430" s="181"/>
      <c r="AI430" s="181"/>
      <c r="AJ430" s="181"/>
      <c r="AK430" s="181"/>
      <c r="AL430" s="181"/>
      <c r="AM430" s="181"/>
      <c r="AN430" s="181"/>
      <c r="AO430" s="181"/>
      <c r="AP430" s="181"/>
      <c r="AQ430" s="181"/>
      <c r="AR430" s="181"/>
      <c r="AS430" s="181"/>
      <c r="AT430" s="181"/>
      <c r="AU430" s="181"/>
      <c r="AV430" s="181"/>
      <c r="AW430" s="182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299"/>
      <c r="W431" s="300"/>
      <c r="X431" s="299"/>
      <c r="Y431" s="300"/>
      <c r="Z431" s="300"/>
      <c r="AA431" s="301"/>
      <c r="AB431" s="299"/>
      <c r="AC431" s="302"/>
      <c r="AD431" s="303"/>
      <c r="AE431" s="297"/>
      <c r="AF431" s="181"/>
      <c r="AG431" s="181"/>
      <c r="AH431" s="181"/>
      <c r="AI431" s="181"/>
      <c r="AJ431" s="181"/>
      <c r="AK431" s="181"/>
      <c r="AL431" s="181"/>
      <c r="AM431" s="181"/>
      <c r="AN431" s="181"/>
      <c r="AO431" s="181"/>
      <c r="AP431" s="181"/>
      <c r="AQ431" s="181"/>
      <c r="AR431" s="181"/>
      <c r="AS431" s="181"/>
      <c r="AT431" s="181"/>
      <c r="AU431" s="181"/>
      <c r="AV431" s="181"/>
      <c r="AW431" s="182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299"/>
      <c r="W432" s="300"/>
      <c r="X432" s="299"/>
      <c r="Y432" s="300"/>
      <c r="Z432" s="300"/>
      <c r="AA432" s="301"/>
      <c r="AB432" s="299"/>
      <c r="AC432" s="302"/>
      <c r="AD432" s="303"/>
      <c r="AE432" s="297"/>
      <c r="AF432" s="181"/>
      <c r="AG432" s="181"/>
      <c r="AH432" s="181"/>
      <c r="AI432" s="181"/>
      <c r="AJ432" s="181"/>
      <c r="AK432" s="181"/>
      <c r="AL432" s="181"/>
      <c r="AM432" s="181"/>
      <c r="AN432" s="181"/>
      <c r="AO432" s="181"/>
      <c r="AP432" s="181"/>
      <c r="AQ432" s="181"/>
      <c r="AR432" s="181"/>
      <c r="AS432" s="181"/>
      <c r="AT432" s="181"/>
      <c r="AU432" s="181"/>
      <c r="AV432" s="181"/>
      <c r="AW432" s="182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300"/>
      <c r="X433" s="299"/>
      <c r="Y433" s="300"/>
      <c r="Z433" s="300"/>
      <c r="AA433" s="301"/>
      <c r="AB433" s="299"/>
      <c r="AC433" s="302"/>
      <c r="AD433" s="303"/>
      <c r="AE433" s="297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1"/>
      <c r="AT433" s="181"/>
      <c r="AU433" s="181"/>
      <c r="AV433" s="181"/>
      <c r="AW433" s="182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299"/>
      <c r="W434" s="300"/>
      <c r="X434" s="299"/>
      <c r="Y434" s="300"/>
      <c r="Z434" s="300"/>
      <c r="AA434" s="301"/>
      <c r="AB434" s="299"/>
      <c r="AC434" s="302"/>
      <c r="AD434" s="303"/>
      <c r="AE434" s="297"/>
      <c r="AF434" s="181"/>
      <c r="AG434" s="181"/>
      <c r="AH434" s="181"/>
      <c r="AI434" s="181"/>
      <c r="AJ434" s="181"/>
      <c r="AK434" s="181"/>
      <c r="AL434" s="181"/>
      <c r="AM434" s="181"/>
      <c r="AN434" s="181"/>
      <c r="AO434" s="181"/>
      <c r="AP434" s="181"/>
      <c r="AQ434" s="181"/>
      <c r="AR434" s="181"/>
      <c r="AS434" s="181"/>
      <c r="AT434" s="181"/>
      <c r="AU434" s="181"/>
      <c r="AV434" s="181"/>
      <c r="AW434" s="182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299"/>
      <c r="W435" s="300"/>
      <c r="X435" s="299"/>
      <c r="Y435" s="300"/>
      <c r="Z435" s="300"/>
      <c r="AA435" s="301"/>
      <c r="AB435" s="299"/>
      <c r="AC435" s="302"/>
      <c r="AD435" s="303"/>
      <c r="AE435" s="297"/>
      <c r="AF435" s="181"/>
      <c r="AG435" s="181"/>
      <c r="AH435" s="181"/>
      <c r="AI435" s="181"/>
      <c r="AJ435" s="181"/>
      <c r="AK435" s="181"/>
      <c r="AL435" s="181"/>
      <c r="AM435" s="181"/>
      <c r="AN435" s="181"/>
      <c r="AO435" s="181"/>
      <c r="AP435" s="181"/>
      <c r="AQ435" s="181"/>
      <c r="AR435" s="181"/>
      <c r="AS435" s="181"/>
      <c r="AT435" s="181"/>
      <c r="AU435" s="181"/>
      <c r="AV435" s="181"/>
      <c r="AW435" s="182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299"/>
      <c r="W436" s="300"/>
      <c r="X436" s="299"/>
      <c r="Y436" s="300"/>
      <c r="Z436" s="300"/>
      <c r="AA436" s="301"/>
      <c r="AB436" s="299"/>
      <c r="AC436" s="302"/>
      <c r="AD436" s="303"/>
      <c r="AE436" s="297"/>
      <c r="AF436" s="181"/>
      <c r="AG436" s="181"/>
      <c r="AH436" s="181"/>
      <c r="AI436" s="181"/>
      <c r="AJ436" s="181"/>
      <c r="AK436" s="181"/>
      <c r="AL436" s="181"/>
      <c r="AM436" s="181"/>
      <c r="AN436" s="181"/>
      <c r="AO436" s="181"/>
      <c r="AP436" s="181"/>
      <c r="AQ436" s="181"/>
      <c r="AR436" s="181"/>
      <c r="AS436" s="181"/>
      <c r="AT436" s="181"/>
      <c r="AU436" s="181"/>
      <c r="AV436" s="181"/>
      <c r="AW436" s="182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299"/>
      <c r="W437" s="300"/>
      <c r="X437" s="299"/>
      <c r="Y437" s="300"/>
      <c r="Z437" s="300"/>
      <c r="AA437" s="301"/>
      <c r="AB437" s="299"/>
      <c r="AC437" s="302"/>
      <c r="AD437" s="303"/>
      <c r="AE437" s="297"/>
      <c r="AF437" s="181"/>
      <c r="AG437" s="181"/>
      <c r="AH437" s="181"/>
      <c r="AI437" s="181"/>
      <c r="AJ437" s="181"/>
      <c r="AK437" s="181"/>
      <c r="AL437" s="181"/>
      <c r="AM437" s="181"/>
      <c r="AN437" s="181"/>
      <c r="AO437" s="181"/>
      <c r="AP437" s="181"/>
      <c r="AQ437" s="181"/>
      <c r="AR437" s="181"/>
      <c r="AS437" s="181"/>
      <c r="AT437" s="181"/>
      <c r="AU437" s="181"/>
      <c r="AV437" s="181"/>
      <c r="AW437" s="182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299"/>
      <c r="W438" s="300"/>
      <c r="X438" s="299"/>
      <c r="Y438" s="300"/>
      <c r="Z438" s="300"/>
      <c r="AA438" s="301"/>
      <c r="AB438" s="299"/>
      <c r="AC438" s="302"/>
      <c r="AD438" s="303"/>
      <c r="AE438" s="297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81"/>
      <c r="AT438" s="181"/>
      <c r="AU438" s="181"/>
      <c r="AV438" s="181"/>
      <c r="AW438" s="182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299"/>
      <c r="W439" s="300"/>
      <c r="X439" s="299"/>
      <c r="Y439" s="300"/>
      <c r="Z439" s="300"/>
      <c r="AA439" s="301"/>
      <c r="AB439" s="299"/>
      <c r="AC439" s="302"/>
      <c r="AD439" s="303"/>
      <c r="AE439" s="297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81"/>
      <c r="AT439" s="181"/>
      <c r="AU439" s="181"/>
      <c r="AV439" s="181"/>
      <c r="AW439" s="182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300"/>
      <c r="X440" s="299"/>
      <c r="Y440" s="300"/>
      <c r="Z440" s="300"/>
      <c r="AA440" s="301"/>
      <c r="AB440" s="299"/>
      <c r="AC440" s="302"/>
      <c r="AD440" s="303"/>
      <c r="AE440" s="297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81"/>
      <c r="AT440" s="181"/>
      <c r="AU440" s="181"/>
      <c r="AV440" s="181"/>
      <c r="AW440" s="182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300"/>
      <c r="X441" s="299"/>
      <c r="Y441" s="300"/>
      <c r="Z441" s="300"/>
      <c r="AA441" s="301"/>
      <c r="AB441" s="299"/>
      <c r="AC441" s="302"/>
      <c r="AD441" s="303"/>
      <c r="AE441" s="297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81"/>
      <c r="AT441" s="181"/>
      <c r="AU441" s="181"/>
      <c r="AV441" s="181"/>
      <c r="AW441" s="182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300"/>
      <c r="X442" s="299"/>
      <c r="Y442" s="300"/>
      <c r="Z442" s="300"/>
      <c r="AA442" s="301"/>
      <c r="AB442" s="299"/>
      <c r="AC442" s="302"/>
      <c r="AD442" s="303"/>
      <c r="AE442" s="297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81"/>
      <c r="AT442" s="181"/>
      <c r="AU442" s="181"/>
      <c r="AV442" s="181"/>
      <c r="AW442" s="182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300"/>
      <c r="X443" s="299"/>
      <c r="Y443" s="300"/>
      <c r="Z443" s="300"/>
      <c r="AA443" s="301"/>
      <c r="AB443" s="299"/>
      <c r="AC443" s="302"/>
      <c r="AD443" s="303"/>
      <c r="AE443" s="297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181"/>
      <c r="AT443" s="181"/>
      <c r="AU443" s="181"/>
      <c r="AV443" s="181"/>
      <c r="AW443" s="182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300"/>
      <c r="X444" s="299"/>
      <c r="Y444" s="300"/>
      <c r="Z444" s="300"/>
      <c r="AA444" s="301"/>
      <c r="AB444" s="299"/>
      <c r="AC444" s="302"/>
      <c r="AD444" s="303"/>
      <c r="AE444" s="297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181"/>
      <c r="AT444" s="181"/>
      <c r="AU444" s="181"/>
      <c r="AV444" s="181"/>
      <c r="AW444" s="182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299"/>
      <c r="W445" s="300"/>
      <c r="X445" s="299"/>
      <c r="Y445" s="300"/>
      <c r="Z445" s="300"/>
      <c r="AA445" s="301"/>
      <c r="AB445" s="299"/>
      <c r="AC445" s="302"/>
      <c r="AD445" s="303"/>
      <c r="AE445" s="297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181"/>
      <c r="AT445" s="181"/>
      <c r="AU445" s="181"/>
      <c r="AV445" s="181"/>
      <c r="AW445" s="182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299"/>
      <c r="W446" s="300"/>
      <c r="X446" s="299"/>
      <c r="Y446" s="300"/>
      <c r="Z446" s="300"/>
      <c r="AA446" s="301"/>
      <c r="AB446" s="299"/>
      <c r="AC446" s="302"/>
      <c r="AD446" s="303"/>
      <c r="AE446" s="297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181"/>
      <c r="AT446" s="181"/>
      <c r="AU446" s="181"/>
      <c r="AV446" s="181"/>
      <c r="AW446" s="182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299"/>
      <c r="W447" s="300"/>
      <c r="X447" s="299"/>
      <c r="Y447" s="300"/>
      <c r="Z447" s="300"/>
      <c r="AA447" s="301"/>
      <c r="AB447" s="299"/>
      <c r="AC447" s="302"/>
      <c r="AD447" s="303"/>
      <c r="AE447" s="297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1"/>
      <c r="AT447" s="181"/>
      <c r="AU447" s="181"/>
      <c r="AV447" s="181"/>
      <c r="AW447" s="182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299"/>
      <c r="W448" s="300"/>
      <c r="X448" s="299"/>
      <c r="Y448" s="300"/>
      <c r="Z448" s="300"/>
      <c r="AA448" s="301"/>
      <c r="AB448" s="299"/>
      <c r="AC448" s="302"/>
      <c r="AD448" s="303"/>
      <c r="AE448" s="297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1"/>
      <c r="AT448" s="181"/>
      <c r="AU448" s="181"/>
      <c r="AV448" s="181"/>
      <c r="AW448" s="182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299"/>
      <c r="W449" s="300"/>
      <c r="X449" s="299"/>
      <c r="Y449" s="300"/>
      <c r="Z449" s="300"/>
      <c r="AA449" s="301"/>
      <c r="AB449" s="299"/>
      <c r="AC449" s="302"/>
      <c r="AD449" s="303"/>
      <c r="AE449" s="297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181"/>
      <c r="AT449" s="181"/>
      <c r="AU449" s="181"/>
      <c r="AV449" s="181"/>
      <c r="AW449" s="182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299"/>
      <c r="W450" s="300"/>
      <c r="X450" s="299"/>
      <c r="Y450" s="300"/>
      <c r="Z450" s="300"/>
      <c r="AA450" s="301"/>
      <c r="AB450" s="299"/>
      <c r="AC450" s="302"/>
      <c r="AD450" s="303"/>
      <c r="AE450" s="297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1"/>
      <c r="AT450" s="181"/>
      <c r="AU450" s="181"/>
      <c r="AV450" s="181"/>
      <c r="AW450" s="182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299"/>
      <c r="W451" s="300"/>
      <c r="X451" s="299"/>
      <c r="Y451" s="300"/>
      <c r="Z451" s="300"/>
      <c r="AA451" s="301"/>
      <c r="AB451" s="299"/>
      <c r="AC451" s="302"/>
      <c r="AD451" s="303"/>
      <c r="AE451" s="297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1"/>
      <c r="AT451" s="181"/>
      <c r="AU451" s="181"/>
      <c r="AV451" s="181"/>
      <c r="AW451" s="182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299"/>
      <c r="W452" s="300"/>
      <c r="X452" s="299"/>
      <c r="Y452" s="300"/>
      <c r="Z452" s="300"/>
      <c r="AA452" s="301"/>
      <c r="AB452" s="299"/>
      <c r="AC452" s="302"/>
      <c r="AD452" s="303"/>
      <c r="AE452" s="297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1"/>
      <c r="AT452" s="181"/>
      <c r="AU452" s="181"/>
      <c r="AV452" s="181"/>
      <c r="AW452" s="182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299"/>
      <c r="W453" s="300"/>
      <c r="X453" s="299"/>
      <c r="Y453" s="300"/>
      <c r="Z453" s="300"/>
      <c r="AA453" s="301"/>
      <c r="AB453" s="299"/>
      <c r="AC453" s="302"/>
      <c r="AD453" s="303"/>
      <c r="AE453" s="297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2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300"/>
      <c r="X454" s="299"/>
      <c r="Y454" s="300"/>
      <c r="Z454" s="300"/>
      <c r="AA454" s="301"/>
      <c r="AB454" s="299"/>
      <c r="AC454" s="302"/>
      <c r="AD454" s="303"/>
      <c r="AE454" s="297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2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300"/>
      <c r="X455" s="299"/>
      <c r="Y455" s="300"/>
      <c r="Z455" s="300"/>
      <c r="AA455" s="301"/>
      <c r="AB455" s="299"/>
      <c r="AC455" s="302"/>
      <c r="AD455" s="303"/>
      <c r="AE455" s="297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181"/>
      <c r="AT455" s="181"/>
      <c r="AU455" s="181"/>
      <c r="AV455" s="181"/>
      <c r="AW455" s="182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300"/>
      <c r="X456" s="299"/>
      <c r="Y456" s="300"/>
      <c r="Z456" s="300"/>
      <c r="AA456" s="301"/>
      <c r="AB456" s="299"/>
      <c r="AC456" s="302"/>
      <c r="AD456" s="303"/>
      <c r="AE456" s="297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181"/>
      <c r="AT456" s="181"/>
      <c r="AU456" s="181"/>
      <c r="AV456" s="181"/>
      <c r="AW456" s="182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300"/>
      <c r="X457" s="299"/>
      <c r="Y457" s="300"/>
      <c r="Z457" s="300"/>
      <c r="AA457" s="301"/>
      <c r="AB457" s="299"/>
      <c r="AC457" s="302"/>
      <c r="AD457" s="303"/>
      <c r="AE457" s="297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181"/>
      <c r="AT457" s="181"/>
      <c r="AU457" s="181"/>
      <c r="AV457" s="181"/>
      <c r="AW457" s="182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300"/>
      <c r="X458" s="299"/>
      <c r="Y458" s="300"/>
      <c r="Z458" s="300"/>
      <c r="AA458" s="301"/>
      <c r="AB458" s="299"/>
      <c r="AC458" s="302"/>
      <c r="AD458" s="303"/>
      <c r="AE458" s="297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181"/>
      <c r="AT458" s="181"/>
      <c r="AU458" s="181"/>
      <c r="AV458" s="181"/>
      <c r="AW458" s="182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299"/>
      <c r="W459" s="300"/>
      <c r="X459" s="299"/>
      <c r="Y459" s="300"/>
      <c r="Z459" s="300"/>
      <c r="AA459" s="301"/>
      <c r="AB459" s="299"/>
      <c r="AC459" s="302"/>
      <c r="AD459" s="303"/>
      <c r="AE459" s="297"/>
      <c r="AF459" s="181"/>
      <c r="AG459" s="181"/>
      <c r="AH459" s="181"/>
      <c r="AI459" s="181"/>
      <c r="AJ459" s="181"/>
      <c r="AK459" s="181"/>
      <c r="AL459" s="181"/>
      <c r="AM459" s="181"/>
      <c r="AN459" s="181"/>
      <c r="AO459" s="181"/>
      <c r="AP459" s="181"/>
      <c r="AQ459" s="181"/>
      <c r="AR459" s="181"/>
      <c r="AS459" s="181"/>
      <c r="AT459" s="181"/>
      <c r="AU459" s="181"/>
      <c r="AV459" s="181"/>
      <c r="AW459" s="182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300"/>
      <c r="X460" s="299"/>
      <c r="Y460" s="300"/>
      <c r="Z460" s="300"/>
      <c r="AA460" s="301"/>
      <c r="AB460" s="299"/>
      <c r="AC460" s="302"/>
      <c r="AD460" s="303"/>
      <c r="AE460" s="297"/>
      <c r="AF460" s="181"/>
      <c r="AG460" s="181"/>
      <c r="AH460" s="181"/>
      <c r="AI460" s="181"/>
      <c r="AJ460" s="181"/>
      <c r="AK460" s="181"/>
      <c r="AL460" s="181"/>
      <c r="AM460" s="181"/>
      <c r="AN460" s="181"/>
      <c r="AO460" s="181"/>
      <c r="AP460" s="181"/>
      <c r="AQ460" s="181"/>
      <c r="AR460" s="181"/>
      <c r="AS460" s="181"/>
      <c r="AT460" s="181"/>
      <c r="AU460" s="181"/>
      <c r="AV460" s="181"/>
      <c r="AW460" s="182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299"/>
      <c r="W461" s="300"/>
      <c r="X461" s="299"/>
      <c r="Y461" s="300"/>
      <c r="Z461" s="300"/>
      <c r="AA461" s="301"/>
      <c r="AB461" s="299"/>
      <c r="AC461" s="302"/>
      <c r="AD461" s="303"/>
      <c r="AE461" s="297"/>
      <c r="AF461" s="181"/>
      <c r="AG461" s="181"/>
      <c r="AH461" s="181"/>
      <c r="AI461" s="181"/>
      <c r="AJ461" s="181"/>
      <c r="AK461" s="181"/>
      <c r="AL461" s="181"/>
      <c r="AM461" s="181"/>
      <c r="AN461" s="181"/>
      <c r="AO461" s="181"/>
      <c r="AP461" s="181"/>
      <c r="AQ461" s="181"/>
      <c r="AR461" s="181"/>
      <c r="AS461" s="181"/>
      <c r="AT461" s="181"/>
      <c r="AU461" s="181"/>
      <c r="AV461" s="181"/>
      <c r="AW461" s="182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299"/>
      <c r="W462" s="300"/>
      <c r="X462" s="299"/>
      <c r="Y462" s="300"/>
      <c r="Z462" s="300"/>
      <c r="AA462" s="301"/>
      <c r="AB462" s="299"/>
      <c r="AC462" s="302"/>
      <c r="AD462" s="303"/>
      <c r="AE462" s="297"/>
      <c r="AF462" s="181"/>
      <c r="AG462" s="181"/>
      <c r="AH462" s="181"/>
      <c r="AI462" s="181"/>
      <c r="AJ462" s="181"/>
      <c r="AK462" s="181"/>
      <c r="AL462" s="181"/>
      <c r="AM462" s="181"/>
      <c r="AN462" s="181"/>
      <c r="AO462" s="181"/>
      <c r="AP462" s="181"/>
      <c r="AQ462" s="181"/>
      <c r="AR462" s="181"/>
      <c r="AS462" s="181"/>
      <c r="AT462" s="181"/>
      <c r="AU462" s="181"/>
      <c r="AV462" s="181"/>
      <c r="AW462" s="182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299"/>
      <c r="W463" s="300"/>
      <c r="X463" s="299"/>
      <c r="Y463" s="300"/>
      <c r="Z463" s="300"/>
      <c r="AA463" s="301"/>
      <c r="AB463" s="299"/>
      <c r="AC463" s="302"/>
      <c r="AD463" s="303"/>
      <c r="AE463" s="297"/>
      <c r="AF463" s="181"/>
      <c r="AG463" s="181"/>
      <c r="AH463" s="181"/>
      <c r="AI463" s="181"/>
      <c r="AJ463" s="181"/>
      <c r="AK463" s="181"/>
      <c r="AL463" s="181"/>
      <c r="AM463" s="181"/>
      <c r="AN463" s="181"/>
      <c r="AO463" s="181"/>
      <c r="AP463" s="181"/>
      <c r="AQ463" s="181"/>
      <c r="AR463" s="181"/>
      <c r="AS463" s="181"/>
      <c r="AT463" s="181"/>
      <c r="AU463" s="181"/>
      <c r="AV463" s="181"/>
      <c r="AW463" s="182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299"/>
      <c r="W464" s="300"/>
      <c r="X464" s="299"/>
      <c r="Y464" s="300"/>
      <c r="Z464" s="300"/>
      <c r="AA464" s="301"/>
      <c r="AB464" s="299"/>
      <c r="AC464" s="302"/>
      <c r="AD464" s="303"/>
      <c r="AE464" s="297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181"/>
      <c r="AT464" s="181"/>
      <c r="AU464" s="181"/>
      <c r="AV464" s="181"/>
      <c r="AW464" s="182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300"/>
      <c r="X465" s="299"/>
      <c r="Y465" s="300"/>
      <c r="Z465" s="300"/>
      <c r="AA465" s="301"/>
      <c r="AB465" s="299"/>
      <c r="AC465" s="302"/>
      <c r="AD465" s="303"/>
      <c r="AE465" s="297"/>
      <c r="AF465" s="181"/>
      <c r="AG465" s="181"/>
      <c r="AH465" s="181"/>
      <c r="AI465" s="181"/>
      <c r="AJ465" s="181"/>
      <c r="AK465" s="181"/>
      <c r="AL465" s="181"/>
      <c r="AM465" s="181"/>
      <c r="AN465" s="181"/>
      <c r="AO465" s="181"/>
      <c r="AP465" s="181"/>
      <c r="AQ465" s="181"/>
      <c r="AR465" s="181"/>
      <c r="AS465" s="181"/>
      <c r="AT465" s="181"/>
      <c r="AU465" s="181"/>
      <c r="AV465" s="181"/>
      <c r="AW465" s="182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299"/>
      <c r="W466" s="300"/>
      <c r="X466" s="299"/>
      <c r="Y466" s="300"/>
      <c r="Z466" s="300"/>
      <c r="AA466" s="301"/>
      <c r="AB466" s="299"/>
      <c r="AC466" s="302"/>
      <c r="AD466" s="303"/>
      <c r="AE466" s="297"/>
      <c r="AF466" s="181"/>
      <c r="AG466" s="181"/>
      <c r="AH466" s="181"/>
      <c r="AI466" s="181"/>
      <c r="AJ466" s="181"/>
      <c r="AK466" s="181"/>
      <c r="AL466" s="181"/>
      <c r="AM466" s="181"/>
      <c r="AN466" s="181"/>
      <c r="AO466" s="181"/>
      <c r="AP466" s="181"/>
      <c r="AQ466" s="181"/>
      <c r="AR466" s="181"/>
      <c r="AS466" s="181"/>
      <c r="AT466" s="181"/>
      <c r="AU466" s="181"/>
      <c r="AV466" s="181"/>
      <c r="AW466" s="182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299"/>
      <c r="W467" s="300"/>
      <c r="X467" s="299"/>
      <c r="Y467" s="300"/>
      <c r="Z467" s="300"/>
      <c r="AA467" s="301"/>
      <c r="AB467" s="299"/>
      <c r="AC467" s="302"/>
      <c r="AD467" s="303"/>
      <c r="AE467" s="297"/>
      <c r="AF467" s="181"/>
      <c r="AG467" s="181"/>
      <c r="AH467" s="181"/>
      <c r="AI467" s="181"/>
      <c r="AJ467" s="181"/>
      <c r="AK467" s="181"/>
      <c r="AL467" s="181"/>
      <c r="AM467" s="181"/>
      <c r="AN467" s="181"/>
      <c r="AO467" s="181"/>
      <c r="AP467" s="181"/>
      <c r="AQ467" s="181"/>
      <c r="AR467" s="181"/>
      <c r="AS467" s="181"/>
      <c r="AT467" s="181"/>
      <c r="AU467" s="181"/>
      <c r="AV467" s="181"/>
      <c r="AW467" s="182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299"/>
      <c r="W468" s="300"/>
      <c r="X468" s="299"/>
      <c r="Y468" s="300"/>
      <c r="Z468" s="300"/>
      <c r="AA468" s="301"/>
      <c r="AB468" s="299"/>
      <c r="AC468" s="302"/>
      <c r="AD468" s="303"/>
      <c r="AE468" s="297"/>
      <c r="AF468" s="181"/>
      <c r="AG468" s="181"/>
      <c r="AH468" s="181"/>
      <c r="AI468" s="181"/>
      <c r="AJ468" s="181"/>
      <c r="AK468" s="181"/>
      <c r="AL468" s="181"/>
      <c r="AM468" s="181"/>
      <c r="AN468" s="181"/>
      <c r="AO468" s="181"/>
      <c r="AP468" s="181"/>
      <c r="AQ468" s="181"/>
      <c r="AR468" s="181"/>
      <c r="AS468" s="181"/>
      <c r="AT468" s="181"/>
      <c r="AU468" s="181"/>
      <c r="AV468" s="181"/>
      <c r="AW468" s="182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299"/>
      <c r="W469" s="300"/>
      <c r="X469" s="299"/>
      <c r="Y469" s="300"/>
      <c r="Z469" s="300"/>
      <c r="AA469" s="301"/>
      <c r="AB469" s="299"/>
      <c r="AC469" s="302"/>
      <c r="AD469" s="303"/>
      <c r="AE469" s="297"/>
      <c r="AF469" s="181"/>
      <c r="AG469" s="181"/>
      <c r="AH469" s="181"/>
      <c r="AI469" s="181"/>
      <c r="AJ469" s="181"/>
      <c r="AK469" s="181"/>
      <c r="AL469" s="181"/>
      <c r="AM469" s="181"/>
      <c r="AN469" s="181"/>
      <c r="AO469" s="181"/>
      <c r="AP469" s="181"/>
      <c r="AQ469" s="181"/>
      <c r="AR469" s="181"/>
      <c r="AS469" s="181"/>
      <c r="AT469" s="181"/>
      <c r="AU469" s="181"/>
      <c r="AV469" s="181"/>
      <c r="AW469" s="182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299"/>
      <c r="W470" s="300"/>
      <c r="X470" s="299"/>
      <c r="Y470" s="300"/>
      <c r="Z470" s="300"/>
      <c r="AA470" s="301"/>
      <c r="AB470" s="299"/>
      <c r="AC470" s="302"/>
      <c r="AD470" s="303"/>
      <c r="AE470" s="297"/>
      <c r="AF470" s="181"/>
      <c r="AG470" s="181"/>
      <c r="AH470" s="181"/>
      <c r="AI470" s="181"/>
      <c r="AJ470" s="181"/>
      <c r="AK470" s="181"/>
      <c r="AL470" s="181"/>
      <c r="AM470" s="181"/>
      <c r="AN470" s="181"/>
      <c r="AO470" s="181"/>
      <c r="AP470" s="181"/>
      <c r="AQ470" s="181"/>
      <c r="AR470" s="181"/>
      <c r="AS470" s="181"/>
      <c r="AT470" s="181"/>
      <c r="AU470" s="181"/>
      <c r="AV470" s="181"/>
      <c r="AW470" s="182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299"/>
      <c r="W471" s="300"/>
      <c r="X471" s="299"/>
      <c r="Y471" s="300"/>
      <c r="Z471" s="300"/>
      <c r="AA471" s="301"/>
      <c r="AB471" s="299"/>
      <c r="AC471" s="302"/>
      <c r="AD471" s="303"/>
      <c r="AE471" s="297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1"/>
      <c r="AT471" s="181"/>
      <c r="AU471" s="181"/>
      <c r="AV471" s="181"/>
      <c r="AW471" s="182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299"/>
      <c r="W472" s="300"/>
      <c r="X472" s="299"/>
      <c r="Y472" s="300"/>
      <c r="Z472" s="300"/>
      <c r="AA472" s="301"/>
      <c r="AB472" s="299"/>
      <c r="AC472" s="302"/>
      <c r="AD472" s="303"/>
      <c r="AE472" s="297"/>
      <c r="AF472" s="181"/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299"/>
      <c r="W473" s="300"/>
      <c r="X473" s="299"/>
      <c r="Y473" s="300"/>
      <c r="Z473" s="300"/>
      <c r="AA473" s="301"/>
      <c r="AB473" s="299"/>
      <c r="AC473" s="302"/>
      <c r="AD473" s="303"/>
      <c r="AE473" s="297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181"/>
      <c r="AT473" s="181"/>
      <c r="AU473" s="181"/>
      <c r="AV473" s="181"/>
      <c r="AW473" s="182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299"/>
      <c r="W474" s="300"/>
      <c r="X474" s="299"/>
      <c r="Y474" s="300"/>
      <c r="Z474" s="300"/>
      <c r="AA474" s="301"/>
      <c r="AB474" s="299"/>
      <c r="AC474" s="302"/>
      <c r="AD474" s="303"/>
      <c r="AE474" s="297"/>
      <c r="AF474" s="181"/>
      <c r="AG474" s="181"/>
      <c r="AH474" s="181"/>
      <c r="AI474" s="181"/>
      <c r="AJ474" s="181"/>
      <c r="AK474" s="181"/>
      <c r="AL474" s="181"/>
      <c r="AM474" s="181"/>
      <c r="AN474" s="181"/>
      <c r="AO474" s="181"/>
      <c r="AP474" s="181"/>
      <c r="AQ474" s="181"/>
      <c r="AR474" s="181"/>
      <c r="AS474" s="181"/>
      <c r="AT474" s="181"/>
      <c r="AU474" s="181"/>
      <c r="AV474" s="181"/>
      <c r="AW474" s="182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299"/>
      <c r="W475" s="300"/>
      <c r="X475" s="299"/>
      <c r="Y475" s="300"/>
      <c r="Z475" s="300"/>
      <c r="AA475" s="301"/>
      <c r="AB475" s="299"/>
      <c r="AC475" s="302"/>
      <c r="AD475" s="303"/>
      <c r="AE475" s="297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181"/>
      <c r="AT475" s="181"/>
      <c r="AU475" s="181"/>
      <c r="AV475" s="181"/>
      <c r="AW475" s="182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299"/>
      <c r="W476" s="300"/>
      <c r="X476" s="299"/>
      <c r="Y476" s="300"/>
      <c r="Z476" s="300"/>
      <c r="AA476" s="301"/>
      <c r="AB476" s="299"/>
      <c r="AC476" s="302"/>
      <c r="AD476" s="303"/>
      <c r="AE476" s="297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181"/>
      <c r="AT476" s="181"/>
      <c r="AU476" s="181"/>
      <c r="AV476" s="181"/>
      <c r="AW476" s="182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299"/>
      <c r="W477" s="300"/>
      <c r="X477" s="299"/>
      <c r="Y477" s="300"/>
      <c r="Z477" s="300"/>
      <c r="AA477" s="301"/>
      <c r="AB477" s="299"/>
      <c r="AC477" s="302"/>
      <c r="AD477" s="303"/>
      <c r="AE477" s="297"/>
      <c r="AF477" s="181"/>
      <c r="AG477" s="181"/>
      <c r="AH477" s="181"/>
      <c r="AI477" s="181"/>
      <c r="AJ477" s="181"/>
      <c r="AK477" s="181"/>
      <c r="AL477" s="181"/>
      <c r="AM477" s="181"/>
      <c r="AN477" s="181"/>
      <c r="AO477" s="181"/>
      <c r="AP477" s="181"/>
      <c r="AQ477" s="181"/>
      <c r="AR477" s="181"/>
      <c r="AS477" s="181"/>
      <c r="AT477" s="181"/>
      <c r="AU477" s="181"/>
      <c r="AV477" s="181"/>
      <c r="AW477" s="182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299"/>
      <c r="W478" s="300"/>
      <c r="X478" s="299"/>
      <c r="Y478" s="300"/>
      <c r="Z478" s="300"/>
      <c r="AA478" s="301"/>
      <c r="AB478" s="299"/>
      <c r="AC478" s="302"/>
      <c r="AD478" s="303"/>
      <c r="AE478" s="297"/>
      <c r="AF478" s="181"/>
      <c r="AG478" s="181"/>
      <c r="AH478" s="181"/>
      <c r="AI478" s="181"/>
      <c r="AJ478" s="181"/>
      <c r="AK478" s="181"/>
      <c r="AL478" s="181"/>
      <c r="AM478" s="181"/>
      <c r="AN478" s="181"/>
      <c r="AO478" s="181"/>
      <c r="AP478" s="181"/>
      <c r="AQ478" s="181"/>
      <c r="AR478" s="181"/>
      <c r="AS478" s="181"/>
      <c r="AT478" s="181"/>
      <c r="AU478" s="181"/>
      <c r="AV478" s="181"/>
      <c r="AW478" s="182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299"/>
      <c r="W479" s="300"/>
      <c r="X479" s="299"/>
      <c r="Y479" s="300"/>
      <c r="Z479" s="300"/>
      <c r="AA479" s="301"/>
      <c r="AB479" s="299"/>
      <c r="AC479" s="302"/>
      <c r="AD479" s="303"/>
      <c r="AE479" s="297"/>
      <c r="AF479" s="181"/>
      <c r="AG479" s="181"/>
      <c r="AH479" s="181"/>
      <c r="AI479" s="181"/>
      <c r="AJ479" s="181"/>
      <c r="AK479" s="181"/>
      <c r="AL479" s="181"/>
      <c r="AM479" s="181"/>
      <c r="AN479" s="181"/>
      <c r="AO479" s="181"/>
      <c r="AP479" s="181"/>
      <c r="AQ479" s="181"/>
      <c r="AR479" s="181"/>
      <c r="AS479" s="181"/>
      <c r="AT479" s="181"/>
      <c r="AU479" s="181"/>
      <c r="AV479" s="181"/>
      <c r="AW479" s="182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299"/>
      <c r="W480" s="300"/>
      <c r="X480" s="299"/>
      <c r="Y480" s="300"/>
      <c r="Z480" s="300"/>
      <c r="AA480" s="301"/>
      <c r="AB480" s="299"/>
      <c r="AC480" s="302"/>
      <c r="AD480" s="303"/>
      <c r="AE480" s="297"/>
      <c r="AF480" s="181"/>
      <c r="AG480" s="181"/>
      <c r="AH480" s="181"/>
      <c r="AI480" s="181"/>
      <c r="AJ480" s="181"/>
      <c r="AK480" s="181"/>
      <c r="AL480" s="181"/>
      <c r="AM480" s="181"/>
      <c r="AN480" s="181"/>
      <c r="AO480" s="181"/>
      <c r="AP480" s="181"/>
      <c r="AQ480" s="181"/>
      <c r="AR480" s="181"/>
      <c r="AS480" s="181"/>
      <c r="AT480" s="181"/>
      <c r="AU480" s="181"/>
      <c r="AV480" s="181"/>
      <c r="AW480" s="182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299"/>
      <c r="W481" s="300"/>
      <c r="X481" s="299"/>
      <c r="Y481" s="300"/>
      <c r="Z481" s="300"/>
      <c r="AA481" s="301"/>
      <c r="AB481" s="299"/>
      <c r="AC481" s="302"/>
      <c r="AD481" s="303"/>
      <c r="AE481" s="297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2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299"/>
      <c r="W482" s="300"/>
      <c r="X482" s="299"/>
      <c r="Y482" s="300"/>
      <c r="Z482" s="300"/>
      <c r="AA482" s="301"/>
      <c r="AB482" s="299"/>
      <c r="AC482" s="302"/>
      <c r="AD482" s="303"/>
      <c r="AE482" s="297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2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299"/>
      <c r="W483" s="300"/>
      <c r="X483" s="299"/>
      <c r="Y483" s="300"/>
      <c r="Z483" s="300"/>
      <c r="AA483" s="301"/>
      <c r="AB483" s="299"/>
      <c r="AC483" s="302"/>
      <c r="AD483" s="303"/>
      <c r="AE483" s="297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2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299"/>
      <c r="W484" s="300"/>
      <c r="X484" s="299"/>
      <c r="Y484" s="300"/>
      <c r="Z484" s="300"/>
      <c r="AA484" s="301"/>
      <c r="AB484" s="299"/>
      <c r="AC484" s="302"/>
      <c r="AD484" s="303"/>
      <c r="AE484" s="297"/>
      <c r="AF484" s="181"/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299"/>
      <c r="W485" s="300"/>
      <c r="X485" s="299"/>
      <c r="Y485" s="300"/>
      <c r="Z485" s="300"/>
      <c r="AA485" s="301"/>
      <c r="AB485" s="299"/>
      <c r="AC485" s="302"/>
      <c r="AD485" s="303"/>
      <c r="AE485" s="297"/>
      <c r="AF485" s="181"/>
      <c r="AG485" s="181"/>
      <c r="AH485" s="181"/>
      <c r="AI485" s="181"/>
      <c r="AJ485" s="181"/>
      <c r="AK485" s="181"/>
      <c r="AL485" s="181"/>
      <c r="AM485" s="181"/>
      <c r="AN485" s="181"/>
      <c r="AO485" s="181"/>
      <c r="AP485" s="181"/>
      <c r="AQ485" s="181"/>
      <c r="AR485" s="181"/>
      <c r="AS485" s="181"/>
      <c r="AT485" s="181"/>
      <c r="AU485" s="181"/>
      <c r="AV485" s="181"/>
      <c r="AW485" s="182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299"/>
      <c r="W486" s="300"/>
      <c r="X486" s="299"/>
      <c r="Y486" s="300"/>
      <c r="Z486" s="300"/>
      <c r="AA486" s="301"/>
      <c r="AB486" s="299"/>
      <c r="AC486" s="302"/>
      <c r="AD486" s="303"/>
      <c r="AE486" s="297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2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300"/>
      <c r="X487" s="299"/>
      <c r="Y487" s="300"/>
      <c r="Z487" s="300"/>
      <c r="AA487" s="301"/>
      <c r="AB487" s="299"/>
      <c r="AC487" s="302"/>
      <c r="AD487" s="303"/>
      <c r="AE487" s="297"/>
      <c r="AF487" s="181"/>
      <c r="AG487" s="181"/>
      <c r="AH487" s="181"/>
      <c r="AI487" s="181"/>
      <c r="AJ487" s="181"/>
      <c r="AK487" s="181"/>
      <c r="AL487" s="181"/>
      <c r="AM487" s="181"/>
      <c r="AN487" s="181"/>
      <c r="AO487" s="181"/>
      <c r="AP487" s="181"/>
      <c r="AQ487" s="181"/>
      <c r="AR487" s="181"/>
      <c r="AS487" s="181"/>
      <c r="AT487" s="181"/>
      <c r="AU487" s="181"/>
      <c r="AV487" s="181"/>
      <c r="AW487" s="182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299"/>
      <c r="W488" s="300"/>
      <c r="X488" s="299"/>
      <c r="Y488" s="300"/>
      <c r="Z488" s="300"/>
      <c r="AA488" s="301"/>
      <c r="AB488" s="299"/>
      <c r="AC488" s="302"/>
      <c r="AD488" s="303"/>
      <c r="AE488" s="297"/>
      <c r="AF488" s="181"/>
      <c r="AG488" s="181"/>
      <c r="AH488" s="181"/>
      <c r="AI488" s="181"/>
      <c r="AJ488" s="181"/>
      <c r="AK488" s="181"/>
      <c r="AL488" s="181"/>
      <c r="AM488" s="181"/>
      <c r="AN488" s="181"/>
      <c r="AO488" s="181"/>
      <c r="AP488" s="181"/>
      <c r="AQ488" s="181"/>
      <c r="AR488" s="181"/>
      <c r="AS488" s="181"/>
      <c r="AT488" s="181"/>
      <c r="AU488" s="181"/>
      <c r="AV488" s="181"/>
      <c r="AW488" s="182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299"/>
      <c r="W489" s="300"/>
      <c r="X489" s="299"/>
      <c r="Y489" s="300"/>
      <c r="Z489" s="300"/>
      <c r="AA489" s="301"/>
      <c r="AB489" s="299"/>
      <c r="AC489" s="302"/>
      <c r="AD489" s="303"/>
      <c r="AE489" s="297"/>
      <c r="AF489" s="181"/>
      <c r="AG489" s="181"/>
      <c r="AH489" s="181"/>
      <c r="AI489" s="181"/>
      <c r="AJ489" s="181"/>
      <c r="AK489" s="181"/>
      <c r="AL489" s="181"/>
      <c r="AM489" s="181"/>
      <c r="AN489" s="181"/>
      <c r="AO489" s="181"/>
      <c r="AP489" s="181"/>
      <c r="AQ489" s="181"/>
      <c r="AR489" s="181"/>
      <c r="AS489" s="181"/>
      <c r="AT489" s="181"/>
      <c r="AU489" s="181"/>
      <c r="AV489" s="181"/>
      <c r="AW489" s="182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299"/>
      <c r="W490" s="300"/>
      <c r="X490" s="299"/>
      <c r="Y490" s="300"/>
      <c r="Z490" s="300"/>
      <c r="AA490" s="301"/>
      <c r="AB490" s="299"/>
      <c r="AC490" s="302"/>
      <c r="AD490" s="303"/>
      <c r="AE490" s="297"/>
      <c r="AF490" s="181"/>
      <c r="AG490" s="181"/>
      <c r="AH490" s="181"/>
      <c r="AI490" s="181"/>
      <c r="AJ490" s="181"/>
      <c r="AK490" s="181"/>
      <c r="AL490" s="181"/>
      <c r="AM490" s="181"/>
      <c r="AN490" s="181"/>
      <c r="AO490" s="181"/>
      <c r="AP490" s="181"/>
      <c r="AQ490" s="181"/>
      <c r="AR490" s="181"/>
      <c r="AS490" s="181"/>
      <c r="AT490" s="181"/>
      <c r="AU490" s="181"/>
      <c r="AV490" s="181"/>
      <c r="AW490" s="182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299"/>
      <c r="W491" s="300"/>
      <c r="X491" s="299"/>
      <c r="Y491" s="300"/>
      <c r="Z491" s="300"/>
      <c r="AA491" s="301"/>
      <c r="AB491" s="299"/>
      <c r="AC491" s="302"/>
      <c r="AD491" s="303"/>
      <c r="AE491" s="297"/>
      <c r="AF491" s="181"/>
      <c r="AG491" s="181"/>
      <c r="AH491" s="181"/>
      <c r="AI491" s="181"/>
      <c r="AJ491" s="181"/>
      <c r="AK491" s="181"/>
      <c r="AL491" s="181"/>
      <c r="AM491" s="181"/>
      <c r="AN491" s="181"/>
      <c r="AO491" s="181"/>
      <c r="AP491" s="181"/>
      <c r="AQ491" s="181"/>
      <c r="AR491" s="181"/>
      <c r="AS491" s="181"/>
      <c r="AT491" s="181"/>
      <c r="AU491" s="181"/>
      <c r="AV491" s="181"/>
      <c r="AW491" s="182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299"/>
      <c r="W492" s="300"/>
      <c r="X492" s="299"/>
      <c r="Y492" s="300"/>
      <c r="Z492" s="300"/>
      <c r="AA492" s="301"/>
      <c r="AB492" s="299"/>
      <c r="AC492" s="302"/>
      <c r="AD492" s="303"/>
      <c r="AE492" s="297"/>
      <c r="AF492" s="181"/>
      <c r="AG492" s="181"/>
      <c r="AH492" s="181"/>
      <c r="AI492" s="181"/>
      <c r="AJ492" s="181"/>
      <c r="AK492" s="181"/>
      <c r="AL492" s="181"/>
      <c r="AM492" s="181"/>
      <c r="AN492" s="181"/>
      <c r="AO492" s="181"/>
      <c r="AP492" s="181"/>
      <c r="AQ492" s="181"/>
      <c r="AR492" s="181"/>
      <c r="AS492" s="181"/>
      <c r="AT492" s="181"/>
      <c r="AU492" s="181"/>
      <c r="AV492" s="181"/>
      <c r="AW492" s="182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299"/>
      <c r="W493" s="300"/>
      <c r="X493" s="299"/>
      <c r="Y493" s="300"/>
      <c r="Z493" s="300"/>
      <c r="AA493" s="301"/>
      <c r="AB493" s="299"/>
      <c r="AC493" s="302"/>
      <c r="AD493" s="303"/>
      <c r="AE493" s="297"/>
      <c r="AF493" s="181"/>
      <c r="AG493" s="181"/>
      <c r="AH493" s="181"/>
      <c r="AI493" s="181"/>
      <c r="AJ493" s="181"/>
      <c r="AK493" s="181"/>
      <c r="AL493" s="181"/>
      <c r="AM493" s="181"/>
      <c r="AN493" s="181"/>
      <c r="AO493" s="181"/>
      <c r="AP493" s="181"/>
      <c r="AQ493" s="181"/>
      <c r="AR493" s="181"/>
      <c r="AS493" s="181"/>
      <c r="AT493" s="181"/>
      <c r="AU493" s="181"/>
      <c r="AV493" s="181"/>
      <c r="AW493" s="182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299"/>
      <c r="W494" s="300"/>
      <c r="X494" s="299"/>
      <c r="Y494" s="300"/>
      <c r="Z494" s="300"/>
      <c r="AA494" s="301"/>
      <c r="AB494" s="299"/>
      <c r="AC494" s="302"/>
      <c r="AD494" s="303"/>
      <c r="AE494" s="297"/>
      <c r="AF494" s="181"/>
      <c r="AG494" s="181"/>
      <c r="AH494" s="181"/>
      <c r="AI494" s="181"/>
      <c r="AJ494" s="181"/>
      <c r="AK494" s="181"/>
      <c r="AL494" s="181"/>
      <c r="AM494" s="181"/>
      <c r="AN494" s="181"/>
      <c r="AO494" s="181"/>
      <c r="AP494" s="181"/>
      <c r="AQ494" s="181"/>
      <c r="AR494" s="181"/>
      <c r="AS494" s="181"/>
      <c r="AT494" s="181"/>
      <c r="AU494" s="181"/>
      <c r="AV494" s="181"/>
      <c r="AW494" s="182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299"/>
      <c r="W495" s="300"/>
      <c r="X495" s="299"/>
      <c r="Y495" s="300"/>
      <c r="Z495" s="300"/>
      <c r="AA495" s="301"/>
      <c r="AB495" s="299"/>
      <c r="AC495" s="302"/>
      <c r="AD495" s="303"/>
      <c r="AE495" s="297"/>
      <c r="AF495" s="181"/>
      <c r="AG495" s="181"/>
      <c r="AH495" s="181"/>
      <c r="AI495" s="181"/>
      <c r="AJ495" s="181"/>
      <c r="AK495" s="181"/>
      <c r="AL495" s="181"/>
      <c r="AM495" s="181"/>
      <c r="AN495" s="181"/>
      <c r="AO495" s="181"/>
      <c r="AP495" s="181"/>
      <c r="AQ495" s="181"/>
      <c r="AR495" s="181"/>
      <c r="AS495" s="181"/>
      <c r="AT495" s="181"/>
      <c r="AU495" s="181"/>
      <c r="AV495" s="181"/>
      <c r="AW495" s="182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299"/>
      <c r="W496" s="300"/>
      <c r="X496" s="299"/>
      <c r="Y496" s="300"/>
      <c r="Z496" s="300"/>
      <c r="AA496" s="301"/>
      <c r="AB496" s="299"/>
      <c r="AC496" s="302"/>
      <c r="AD496" s="303"/>
      <c r="AE496" s="297"/>
      <c r="AF496" s="181"/>
      <c r="AG496" s="181"/>
      <c r="AH496" s="181"/>
      <c r="AI496" s="181"/>
      <c r="AJ496" s="181"/>
      <c r="AK496" s="181"/>
      <c r="AL496" s="181"/>
      <c r="AM496" s="181"/>
      <c r="AN496" s="181"/>
      <c r="AO496" s="181"/>
      <c r="AP496" s="181"/>
      <c r="AQ496" s="181"/>
      <c r="AR496" s="181"/>
      <c r="AS496" s="181"/>
      <c r="AT496" s="181"/>
      <c r="AU496" s="181"/>
      <c r="AV496" s="181"/>
      <c r="AW496" s="182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299"/>
      <c r="W497" s="300"/>
      <c r="X497" s="299"/>
      <c r="Y497" s="300"/>
      <c r="Z497" s="300"/>
      <c r="AA497" s="301"/>
      <c r="AB497" s="299"/>
      <c r="AC497" s="302"/>
      <c r="AD497" s="303"/>
      <c r="AE497" s="297"/>
      <c r="AF497" s="181"/>
      <c r="AG497" s="181"/>
      <c r="AH497" s="181"/>
      <c r="AI497" s="181"/>
      <c r="AJ497" s="181"/>
      <c r="AK497" s="181"/>
      <c r="AL497" s="181"/>
      <c r="AM497" s="181"/>
      <c r="AN497" s="181"/>
      <c r="AO497" s="181"/>
      <c r="AP497" s="181"/>
      <c r="AQ497" s="181"/>
      <c r="AR497" s="181"/>
      <c r="AS497" s="181"/>
      <c r="AT497" s="181"/>
      <c r="AU497" s="181"/>
      <c r="AV497" s="181"/>
      <c r="AW497" s="182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299"/>
      <c r="W498" s="300"/>
      <c r="X498" s="299"/>
      <c r="Y498" s="300"/>
      <c r="Z498" s="300"/>
      <c r="AA498" s="301"/>
      <c r="AB498" s="299"/>
      <c r="AC498" s="302"/>
      <c r="AD498" s="303"/>
      <c r="AE498" s="297"/>
      <c r="AF498" s="181"/>
      <c r="AG498" s="181"/>
      <c r="AH498" s="181"/>
      <c r="AI498" s="181"/>
      <c r="AJ498" s="181"/>
      <c r="AK498" s="181"/>
      <c r="AL498" s="181"/>
      <c r="AM498" s="181"/>
      <c r="AN498" s="181"/>
      <c r="AO498" s="181"/>
      <c r="AP498" s="181"/>
      <c r="AQ498" s="181"/>
      <c r="AR498" s="181"/>
      <c r="AS498" s="181"/>
      <c r="AT498" s="181"/>
      <c r="AU498" s="181"/>
      <c r="AV498" s="181"/>
      <c r="AW498" s="182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299"/>
      <c r="W499" s="300"/>
      <c r="X499" s="299"/>
      <c r="Y499" s="300"/>
      <c r="Z499" s="300"/>
      <c r="AA499" s="301"/>
      <c r="AB499" s="299"/>
      <c r="AC499" s="302"/>
      <c r="AD499" s="303"/>
      <c r="AE499" s="297"/>
      <c r="AF499" s="181"/>
      <c r="AG499" s="181"/>
      <c r="AH499" s="181"/>
      <c r="AI499" s="181"/>
      <c r="AJ499" s="181"/>
      <c r="AK499" s="181"/>
      <c r="AL499" s="181"/>
      <c r="AM499" s="181"/>
      <c r="AN499" s="181"/>
      <c r="AO499" s="181"/>
      <c r="AP499" s="181"/>
      <c r="AQ499" s="181"/>
      <c r="AR499" s="181"/>
      <c r="AS499" s="181"/>
      <c r="AT499" s="181"/>
      <c r="AU499" s="181"/>
      <c r="AV499" s="181"/>
      <c r="AW499" s="182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299"/>
      <c r="W500" s="300"/>
      <c r="X500" s="299"/>
      <c r="Y500" s="300"/>
      <c r="Z500" s="300"/>
      <c r="AA500" s="301"/>
      <c r="AB500" s="299"/>
      <c r="AC500" s="302"/>
      <c r="AD500" s="303"/>
      <c r="AE500" s="297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82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299"/>
      <c r="W501" s="300"/>
      <c r="X501" s="299"/>
      <c r="Y501" s="300"/>
      <c r="Z501" s="300"/>
      <c r="AA501" s="301"/>
      <c r="AB501" s="299"/>
      <c r="AC501" s="302"/>
      <c r="AD501" s="303"/>
      <c r="AE501" s="297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2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299"/>
      <c r="W502" s="300"/>
      <c r="X502" s="299"/>
      <c r="Y502" s="300"/>
      <c r="Z502" s="300"/>
      <c r="AA502" s="301"/>
      <c r="AB502" s="299"/>
      <c r="AC502" s="302"/>
      <c r="AD502" s="303"/>
      <c r="AE502" s="297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2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299"/>
      <c r="W503" s="300"/>
      <c r="X503" s="299"/>
      <c r="Y503" s="300"/>
      <c r="Z503" s="300"/>
      <c r="AA503" s="301"/>
      <c r="AB503" s="299"/>
      <c r="AC503" s="302"/>
      <c r="AD503" s="303"/>
      <c r="AE503" s="297"/>
      <c r="AF503" s="181"/>
      <c r="AG503" s="181"/>
      <c r="AH503" s="181"/>
      <c r="AI503" s="181"/>
      <c r="AJ503" s="181"/>
      <c r="AK503" s="181"/>
      <c r="AL503" s="181"/>
      <c r="AM503" s="181"/>
      <c r="AN503" s="181"/>
      <c r="AO503" s="181"/>
      <c r="AP503" s="181"/>
      <c r="AQ503" s="181"/>
      <c r="AR503" s="181"/>
      <c r="AS503" s="181"/>
      <c r="AT503" s="181"/>
      <c r="AU503" s="181"/>
      <c r="AV503" s="181"/>
      <c r="AW503" s="182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299"/>
      <c r="W504" s="300"/>
      <c r="X504" s="299"/>
      <c r="Y504" s="300"/>
      <c r="Z504" s="300"/>
      <c r="AA504" s="301"/>
      <c r="AB504" s="299"/>
      <c r="AC504" s="302"/>
      <c r="AD504" s="303"/>
      <c r="AE504" s="297"/>
      <c r="AF504" s="181"/>
      <c r="AG504" s="181"/>
      <c r="AH504" s="181"/>
      <c r="AI504" s="181"/>
      <c r="AJ504" s="181"/>
      <c r="AK504" s="181"/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82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299"/>
      <c r="W505" s="300"/>
      <c r="X505" s="299"/>
      <c r="Y505" s="300"/>
      <c r="Z505" s="300"/>
      <c r="AA505" s="301"/>
      <c r="AB505" s="299"/>
      <c r="AC505" s="302"/>
      <c r="AD505" s="303"/>
      <c r="AE505" s="297"/>
      <c r="AF505" s="181"/>
      <c r="AG505" s="181"/>
      <c r="AH505" s="181"/>
      <c r="AI505" s="181"/>
      <c r="AJ505" s="181"/>
      <c r="AK505" s="181"/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82"/>
    </row>
    <row r="506" ht="19.5" customHeight="1">
      <c r="A506" s="298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299"/>
      <c r="W506" s="300"/>
      <c r="X506" s="299"/>
      <c r="Y506" s="300"/>
      <c r="Z506" s="300"/>
      <c r="AA506" s="301"/>
      <c r="AB506" s="299"/>
      <c r="AC506" s="302"/>
      <c r="AD506" s="303"/>
      <c r="AE506" s="297"/>
      <c r="AF506" s="181"/>
      <c r="AG506" s="181"/>
      <c r="AH506" s="181"/>
      <c r="AI506" s="181"/>
      <c r="AJ506" s="181"/>
      <c r="AK506" s="181"/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82"/>
    </row>
    <row r="507" ht="19.5" customHeight="1">
      <c r="A507" s="298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299"/>
      <c r="W507" s="300"/>
      <c r="X507" s="299"/>
      <c r="Y507" s="300"/>
      <c r="Z507" s="300"/>
      <c r="AA507" s="301"/>
      <c r="AB507" s="299"/>
      <c r="AC507" s="302"/>
      <c r="AD507" s="303"/>
      <c r="AE507" s="297"/>
      <c r="AF507" s="181"/>
      <c r="AG507" s="181"/>
      <c r="AH507" s="181"/>
      <c r="AI507" s="181"/>
      <c r="AJ507" s="181"/>
      <c r="AK507" s="181"/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82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2" width="17.14"/>
    <col customWidth="1" min="3" max="3" width="15.29"/>
    <col customWidth="1" min="4" max="4" width="12.29"/>
    <col customWidth="1" min="5" max="5" width="16.14"/>
    <col customWidth="1" min="6" max="6" width="11.29"/>
    <col customWidth="1" min="7" max="7" width="16.43"/>
    <col customWidth="1" min="8" max="8" width="18.86"/>
    <col customWidth="1" min="9" max="9" width="19.43"/>
    <col customWidth="1" min="10" max="10" width="9.86"/>
    <col customWidth="1" min="11" max="11" width="9.71"/>
    <col customWidth="1" min="12" max="12" width="13.14"/>
    <col customWidth="1" min="13" max="14" width="10.14"/>
    <col customWidth="1" min="15" max="15" width="9.86"/>
    <col customWidth="1" min="16" max="26" width="16.43"/>
  </cols>
  <sheetData>
    <row r="1" ht="25.5" customHeight="1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4"/>
      <c r="R2" s="4"/>
      <c r="S2" s="4"/>
      <c r="T2" s="4"/>
      <c r="U2" s="4"/>
      <c r="V2" s="4"/>
      <c r="W2" s="4"/>
      <c r="X2" s="4"/>
      <c r="Y2" s="4"/>
      <c r="Z2" s="4"/>
    </row>
    <row r="3" ht="24.0" customHeight="1">
      <c r="A3" s="22"/>
      <c r="B3" s="23" t="s">
        <v>24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26" t="s">
        <v>25</v>
      </c>
      <c r="B4" s="27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30" t="s">
        <v>26</v>
      </c>
      <c r="B5" s="31">
        <v>0.02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34" t="s">
        <v>27</v>
      </c>
      <c r="B6" s="35">
        <v>0.02</v>
      </c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15.75" customHeight="1">
      <c r="A7" s="38"/>
      <c r="B7" s="3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29.25" customHeight="1">
      <c r="A8" s="40"/>
      <c r="B8" s="41" t="s">
        <v>28</v>
      </c>
      <c r="D8" s="42"/>
      <c r="E8" s="43"/>
      <c r="F8" s="43"/>
      <c r="G8" s="43"/>
      <c r="H8" s="44"/>
      <c r="I8" s="44"/>
      <c r="J8" s="44"/>
      <c r="K8" s="45"/>
      <c r="L8" s="46"/>
      <c r="M8" s="46"/>
      <c r="N8" s="46"/>
      <c r="O8" s="46"/>
      <c r="P8" s="47"/>
      <c r="Q8" s="4"/>
      <c r="R8" s="4"/>
      <c r="S8" s="4"/>
      <c r="T8" s="4"/>
      <c r="U8" s="4"/>
      <c r="V8" s="4"/>
      <c r="W8" s="4"/>
      <c r="X8" s="4"/>
      <c r="Y8" s="4"/>
      <c r="Z8" s="4"/>
    </row>
    <row r="9" ht="26.25" customHeight="1">
      <c r="A9" s="48" t="s">
        <v>29</v>
      </c>
      <c r="B9" s="49" t="s">
        <v>30</v>
      </c>
      <c r="C9" s="49" t="s">
        <v>31</v>
      </c>
      <c r="D9" s="49" t="s">
        <v>32</v>
      </c>
      <c r="E9" s="50" t="s">
        <v>33</v>
      </c>
      <c r="F9" s="51" t="s">
        <v>34</v>
      </c>
      <c r="G9" s="52" t="s">
        <v>35</v>
      </c>
      <c r="H9" s="53"/>
      <c r="I9" s="54"/>
      <c r="J9" s="54"/>
      <c r="K9" s="54"/>
      <c r="L9" s="54"/>
      <c r="M9" s="54"/>
      <c r="N9" s="55"/>
      <c r="O9" s="55"/>
      <c r="P9" s="56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57" t="s">
        <v>36</v>
      </c>
      <c r="B10" s="58">
        <f>'狀況一上漲年槓桿基金轉的部分轉轉30%(7)'!$P$8</f>
        <v>600000</v>
      </c>
      <c r="C10" s="58">
        <f>'狀況一上漲年槓桿基金轉的部分轉轉30%(7)'!$Q$8</f>
        <v>200000</v>
      </c>
      <c r="D10" s="58">
        <f>'狀況一上漲年槓桿基金轉的部分轉轉30%(7)'!$R$8</f>
        <v>200000</v>
      </c>
      <c r="E10" s="59">
        <f>'狀況一上漲年槓桿基金轉的部分轉轉30%(7)'!$S$8</f>
        <v>20000</v>
      </c>
      <c r="F10" s="60">
        <f t="shared" ref="F10:F12" si="1">E10/12</f>
        <v>1666.666667</v>
      </c>
      <c r="G10" s="61">
        <f>'狀況一上漲年槓桿基金轉的部分轉轉30%(7)'!S3</f>
        <v>20000</v>
      </c>
      <c r="H10" s="62"/>
      <c r="I10" s="63"/>
      <c r="J10" s="63"/>
      <c r="K10" s="37"/>
      <c r="L10" s="4"/>
      <c r="M10" s="4"/>
      <c r="N10" s="64"/>
      <c r="O10" s="6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57" t="s">
        <v>37</v>
      </c>
      <c r="B11" s="58">
        <f>'狀況二上漲年槓桿基金轉的部分轉轉30%(7)'!$P$8</f>
        <v>500000</v>
      </c>
      <c r="C11" s="58">
        <f>'狀況二上漲年槓桿基金轉的部分轉轉30%(7)'!$Q$8</f>
        <v>250000</v>
      </c>
      <c r="D11" s="58">
        <f>'狀況二上漲年槓桿基金轉的部分轉轉30%(7)'!$R$8</f>
        <v>250000</v>
      </c>
      <c r="E11" s="59">
        <f>'狀況二上漲年槓桿基金轉的部分轉轉30%(7)'!$S$8</f>
        <v>20000</v>
      </c>
      <c r="F11" s="60">
        <f t="shared" si="1"/>
        <v>1666.666667</v>
      </c>
      <c r="G11" s="61">
        <f>'狀況二上漲年槓桿基金轉的部分轉轉30%(7)'!S3</f>
        <v>20000</v>
      </c>
      <c r="H11" s="65"/>
      <c r="I11" s="66"/>
      <c r="J11" s="66"/>
      <c r="K11" s="37"/>
      <c r="L11" s="4"/>
      <c r="M11" s="4"/>
      <c r="N11" s="67"/>
      <c r="O11" s="66"/>
      <c r="P11" s="28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68" t="s">
        <v>38</v>
      </c>
      <c r="B12" s="69">
        <f>'狀況三上漲年槓桿基金轉的部分轉轉30% (7)'!$P$8</f>
        <v>400000</v>
      </c>
      <c r="C12" s="69">
        <f>'狀況三上漲年槓桿基金轉的部分轉轉30% (7)'!$Q$8</f>
        <v>300000</v>
      </c>
      <c r="D12" s="69">
        <f>'狀況三上漲年槓桿基金轉的部分轉轉30% (7)'!$R$8</f>
        <v>300000</v>
      </c>
      <c r="E12" s="70">
        <f>'狀況三上漲年槓桿基金轉的部分轉轉30% (7)'!$S$8</f>
        <v>20000</v>
      </c>
      <c r="F12" s="71">
        <f t="shared" si="1"/>
        <v>1666.666667</v>
      </c>
      <c r="G12" s="72">
        <f>'狀況三上漲年槓桿基金轉的部分轉轉30% (7)'!S3</f>
        <v>20000</v>
      </c>
      <c r="H12" s="65"/>
      <c r="I12" s="66"/>
      <c r="J12" s="66"/>
      <c r="K12" s="37"/>
      <c r="L12" s="4"/>
      <c r="M12" s="4"/>
      <c r="N12" s="67"/>
      <c r="O12" s="66"/>
      <c r="P12" s="28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73"/>
      <c r="B13" s="74"/>
      <c r="C13" s="45"/>
      <c r="D13" s="46"/>
      <c r="E13" s="46"/>
      <c r="F13" s="46"/>
      <c r="G13" s="46"/>
      <c r="H13" s="33"/>
      <c r="I13" s="33"/>
      <c r="J13" s="33"/>
      <c r="K13" s="46"/>
      <c r="L13" s="29"/>
      <c r="M13" s="29"/>
      <c r="N13" s="29"/>
      <c r="O13" s="29"/>
      <c r="P13" s="29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36.0" customHeight="1">
      <c r="A14" s="75" t="s">
        <v>39</v>
      </c>
      <c r="B14" s="76" t="s">
        <v>40</v>
      </c>
      <c r="C14" s="77" t="s">
        <v>41</v>
      </c>
      <c r="D14" s="77" t="s">
        <v>42</v>
      </c>
      <c r="E14" s="77" t="s">
        <v>43</v>
      </c>
      <c r="F14" s="77" t="s">
        <v>44</v>
      </c>
      <c r="G14" s="77" t="s">
        <v>45</v>
      </c>
      <c r="H14" s="77" t="s">
        <v>46</v>
      </c>
      <c r="I14" s="77" t="s">
        <v>47</v>
      </c>
      <c r="J14" s="77" t="s">
        <v>48</v>
      </c>
      <c r="K14" s="78" t="s">
        <v>49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79" t="s">
        <v>36</v>
      </c>
      <c r="B15" s="80">
        <f>'狀況一上漲年槓桿基金轉的部分轉轉30%(7)'!$AC$18</f>
        <v>4097452.468</v>
      </c>
      <c r="C15" s="80">
        <f>'狀況一上漲年槓桿基金轉的部分轉轉30%(7)'!$AC$17</f>
        <v>4236121.907</v>
      </c>
      <c r="D15" s="81">
        <f>'狀況一上漲年槓桿基金轉的部分轉轉30%(7)'!$AC$19</f>
        <v>152499.3534</v>
      </c>
      <c r="E15" s="80">
        <f>'狀況一上漲年槓桿基金轉的部分轉轉30%(7)'!$W$18</f>
        <v>-924739.9698</v>
      </c>
      <c r="F15" s="82">
        <f>'狀況一上漲年槓桿基金轉的部分轉轉30%(7)'!$X$19</f>
        <v>1.494818006</v>
      </c>
      <c r="G15" s="80">
        <f>'狀況一上漲年槓桿基金轉的部分轉轉30%(7)'!$Z$19</f>
        <v>60186.15088</v>
      </c>
      <c r="H15" s="82">
        <f>'狀況一上漲年槓桿基金轉的部分轉轉30%(7)'!$AD$19</f>
        <v>0.1524993534</v>
      </c>
      <c r="I15" s="82">
        <f>'狀況一上漲年槓桿基金轉的部分轉轉30%(7)'!$AD$18</f>
        <v>4.097452468</v>
      </c>
      <c r="J15" s="83">
        <f>'狀況一上漲年槓桿基金轉的部分轉轉30%(7)'!$U$17</f>
        <v>1.240422965</v>
      </c>
      <c r="K15" s="84">
        <f>'狀況一上漲年槓桿基金轉的部分轉轉30%(7)'!$U$19</f>
        <v>0.4870670898</v>
      </c>
      <c r="L15" s="85"/>
      <c r="M15" s="86"/>
      <c r="N15" s="29"/>
      <c r="O15" s="29"/>
      <c r="P15" s="29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87" t="s">
        <v>37</v>
      </c>
      <c r="B16" s="88">
        <f>'狀況二上漲年槓桿基金轉的部分轉轉30%(7)'!$AC$18</f>
        <v>3869013.666</v>
      </c>
      <c r="C16" s="88">
        <f>'狀況二上漲年槓桿基金轉的部分轉轉30%(7)'!$AC$17</f>
        <v>4032211.523</v>
      </c>
      <c r="D16" s="89">
        <f>'狀況二上漲年槓桿基金轉的部分轉轉30%(7)'!$AC$19</f>
        <v>193281.4038</v>
      </c>
      <c r="E16" s="88">
        <f>'狀況二上漲年槓桿基金轉的部分轉轉30%(7)'!$W$18</f>
        <v>-924739.9698</v>
      </c>
      <c r="F16" s="90">
        <f>'狀況二上漲年槓桿基金轉的部分轉轉30%(7)'!$X$19</f>
        <v>1.666393406</v>
      </c>
      <c r="G16" s="88">
        <f>'狀況二上漲年槓桿基金轉的部分轉轉30%(7)'!$Z$19</f>
        <v>104560.7695</v>
      </c>
      <c r="H16" s="90">
        <f>'狀況二上漲年槓桿基金轉的部分轉轉30%(7)'!$AD$19</f>
        <v>0.1932814038</v>
      </c>
      <c r="I16" s="90">
        <f>'狀況二上漲年槓桿基金轉的部分轉轉30%(7)'!$AD$18</f>
        <v>3.869013666</v>
      </c>
      <c r="J16" s="91">
        <f>'狀況二上漲年槓桿基金轉的部分轉轉30%(7)'!$U$17</f>
        <v>1.242609568</v>
      </c>
      <c r="K16" s="92">
        <f>'狀況二上漲年槓桿基金轉的部分轉轉30%(7)'!$U$19</f>
        <v>0.3898722743</v>
      </c>
      <c r="L16" s="28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93" t="s">
        <v>38</v>
      </c>
      <c r="B17" s="94">
        <f>'狀況三上漲年槓桿基金轉的部分轉轉30% (7)'!$AC$18</f>
        <v>3640574.864</v>
      </c>
      <c r="C17" s="94">
        <f>'狀況三上漲年槓桿基金轉的部分轉轉30% (7)'!$AC$17</f>
        <v>3828301.138</v>
      </c>
      <c r="D17" s="95">
        <f>'狀況三上漲年槓桿基金轉的部分轉轉30% (7)'!$AC$19</f>
        <v>234063.4542</v>
      </c>
      <c r="E17" s="94">
        <f>'狀況三上漲年槓桿基金轉的部分轉轉30% (7)'!$W$18</f>
        <v>-924739.9698</v>
      </c>
      <c r="F17" s="96">
        <f>'狀況三上漲年槓桿基金轉的部分轉轉30% (7)'!$X$19</f>
        <v>1.753631822</v>
      </c>
      <c r="G17" s="94">
        <f>'狀況三上漲年槓桿基金轉的部分轉轉30% (7)'!$Z$19</f>
        <v>148935.3881</v>
      </c>
      <c r="H17" s="96">
        <f>'狀況三上漲年槓桿基金轉的部分轉轉30% (7)'!$AD$19</f>
        <v>0.2340634542</v>
      </c>
      <c r="I17" s="96">
        <f>'狀況三上漲年槓桿基金轉的部分轉轉30% (7)'!$AD$18</f>
        <v>3.640574864</v>
      </c>
      <c r="J17" s="97">
        <f>'狀況三上漲年槓桿基金轉的部分轉轉30% (7)'!$U$17</f>
        <v>1.24498951</v>
      </c>
      <c r="K17" s="98">
        <f>'狀況三上漲年槓桿基金轉的部分轉轉30% (7)'!$U$19</f>
        <v>0.3111050248</v>
      </c>
      <c r="L17" s="28"/>
      <c r="M17" s="29"/>
      <c r="N17" s="29"/>
      <c r="O17" s="29"/>
      <c r="P17" s="29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72.0" customHeight="1">
      <c r="A18" s="99"/>
      <c r="B18" s="100"/>
      <c r="C18" s="101"/>
      <c r="D18" s="47"/>
      <c r="E18" s="47"/>
      <c r="F18" s="102" t="s">
        <v>50</v>
      </c>
      <c r="G18" s="102" t="s">
        <v>51</v>
      </c>
      <c r="H18" s="47"/>
      <c r="I18" s="47"/>
      <c r="J18" s="47"/>
      <c r="K18" s="47"/>
      <c r="L18" s="29"/>
      <c r="M18" s="29"/>
      <c r="N18" s="29"/>
      <c r="O18" s="29"/>
      <c r="P18" s="29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61.5" customHeight="1">
      <c r="A19" s="103"/>
      <c r="B19" s="104"/>
      <c r="C19" s="28"/>
      <c r="D19" s="29"/>
      <c r="E19" s="29"/>
      <c r="F19" s="105" t="s">
        <v>52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1"/>
    <mergeCell ref="B8:D8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2" width="16.43"/>
    <col customWidth="1" min="3" max="3" width="15.14"/>
    <col customWidth="1" min="4" max="4" width="13.57"/>
    <col customWidth="1" min="5" max="5" width="15.57"/>
    <col customWidth="1" min="6" max="6" width="12.14"/>
    <col customWidth="1" min="7" max="7" width="13.14"/>
    <col customWidth="1" min="8" max="8" width="19.43"/>
    <col customWidth="1" min="9" max="9" width="19.57"/>
    <col customWidth="1" min="10" max="10" width="9.29"/>
    <col customWidth="1" min="11" max="11" width="9.71"/>
    <col customWidth="1" min="12" max="12" width="13.14"/>
    <col customWidth="1" min="13" max="14" width="10.14"/>
    <col customWidth="1" min="15" max="15" width="9.86"/>
    <col customWidth="1" min="16" max="26" width="16.43"/>
  </cols>
  <sheetData>
    <row r="1" ht="30.0" customHeight="1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4"/>
      <c r="R2" s="4"/>
      <c r="S2" s="4"/>
      <c r="T2" s="4"/>
      <c r="U2" s="4"/>
      <c r="V2" s="4"/>
      <c r="W2" s="4"/>
      <c r="X2" s="4"/>
      <c r="Y2" s="4"/>
      <c r="Z2" s="4"/>
    </row>
    <row r="3" ht="23.25" customHeight="1">
      <c r="A3" s="22"/>
      <c r="B3" s="23" t="s">
        <v>53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26" t="s">
        <v>25</v>
      </c>
      <c r="B4" s="27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30" t="s">
        <v>54</v>
      </c>
      <c r="B5" s="106">
        <v>100000.0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9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30" t="s">
        <v>26</v>
      </c>
      <c r="B6" s="107">
        <v>0.02</v>
      </c>
      <c r="C6" s="36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34" t="s">
        <v>27</v>
      </c>
      <c r="B7" s="35">
        <v>0.02</v>
      </c>
      <c r="C7" s="4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29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8"/>
      <c r="B8" s="39"/>
      <c r="C8" s="45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29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hidden="1" customHeight="1">
      <c r="A9" s="109"/>
      <c r="B9" s="110"/>
      <c r="C9" s="4"/>
      <c r="D9" s="4"/>
      <c r="E9" s="4"/>
      <c r="F9" s="4"/>
      <c r="G9" s="4"/>
      <c r="H9" s="4"/>
      <c r="I9" s="4"/>
      <c r="J9" s="4"/>
      <c r="K9" s="32"/>
      <c r="L9" s="33"/>
      <c r="M9" s="33"/>
      <c r="N9" s="33"/>
      <c r="O9" s="33"/>
      <c r="P9" s="29"/>
      <c r="Q9" s="4"/>
      <c r="R9" s="4"/>
      <c r="S9" s="4"/>
      <c r="T9" s="4"/>
      <c r="U9" s="4"/>
      <c r="V9" s="4"/>
      <c r="W9" s="4"/>
      <c r="X9" s="4"/>
      <c r="Y9" s="4"/>
      <c r="Z9" s="4"/>
    </row>
    <row r="10" ht="29.25" customHeight="1">
      <c r="A10" s="111"/>
      <c r="B10" s="112" t="s">
        <v>28</v>
      </c>
      <c r="C10" s="113"/>
      <c r="D10" s="114"/>
      <c r="E10" s="115"/>
      <c r="F10" s="115"/>
      <c r="G10" s="115"/>
      <c r="H10" s="37"/>
      <c r="I10" s="37"/>
      <c r="J10" s="37"/>
      <c r="K10" s="32"/>
      <c r="L10" s="33"/>
      <c r="M10" s="33"/>
      <c r="N10" s="33"/>
      <c r="O10" s="33"/>
      <c r="P10" s="29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1.5" customHeight="1">
      <c r="A11" s="48" t="s">
        <v>55</v>
      </c>
      <c r="B11" s="49" t="s">
        <v>30</v>
      </c>
      <c r="C11" s="49" t="s">
        <v>31</v>
      </c>
      <c r="D11" s="49" t="s">
        <v>32</v>
      </c>
      <c r="E11" s="50" t="s">
        <v>33</v>
      </c>
      <c r="F11" s="51" t="s">
        <v>34</v>
      </c>
      <c r="G11" s="52" t="s">
        <v>35</v>
      </c>
      <c r="H11" s="53"/>
      <c r="I11" s="54"/>
      <c r="J11" s="54"/>
      <c r="K11" s="54"/>
      <c r="L11" s="54"/>
      <c r="M11" s="54"/>
      <c r="N11" s="55"/>
      <c r="O11" s="55"/>
      <c r="P11" s="56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57" t="s">
        <v>56</v>
      </c>
      <c r="B12" s="58">
        <f>'狀況八一開始質押借款再投資,上漲年槓桿基金的部分轉30%,2'!$P$8</f>
        <v>540000</v>
      </c>
      <c r="C12" s="58">
        <f>'狀況八一開始質押借款再投資,上漲年槓桿基金的部分轉30%,2'!$Q$8</f>
        <v>180000</v>
      </c>
      <c r="D12" s="58">
        <f>'狀況八一開始質押借款再投資,上漲年槓桿基金的部分轉30%,2'!$R$8</f>
        <v>380000</v>
      </c>
      <c r="E12" s="59">
        <f>'狀況八一開始質押借款再投資,上漲年槓桿基金的部分轉30%,2'!S8</f>
        <v>22000</v>
      </c>
      <c r="F12" s="116">
        <f t="shared" ref="F12:F13" si="1">E12/12</f>
        <v>1833.333333</v>
      </c>
      <c r="G12" s="117">
        <f>'狀況八一開始質押借款再投資,上漲年槓桿基金的部分轉30%,2'!S3</f>
        <v>20000</v>
      </c>
      <c r="H12" s="65"/>
      <c r="I12" s="66"/>
      <c r="J12" s="66"/>
      <c r="K12" s="37"/>
      <c r="L12" s="4"/>
      <c r="M12" s="4"/>
      <c r="N12" s="67"/>
      <c r="O12" s="66"/>
      <c r="P12" s="28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68" t="s">
        <v>57</v>
      </c>
      <c r="B13" s="69">
        <f>'狀況九已質押一開始借款花掉,上漲年槓桿基金轉的部分轉30%,2'!$P$8</f>
        <v>480000</v>
      </c>
      <c r="C13" s="69">
        <f>'狀況九已質押一開始借款花掉,上漲年槓桿基金轉的部分轉30%,2'!$Q$8</f>
        <v>160000</v>
      </c>
      <c r="D13" s="69">
        <f>'狀況九已質押一開始借款花掉,上漲年槓桿基金轉的部分轉30%,2'!$R$8</f>
        <v>360000</v>
      </c>
      <c r="E13" s="69">
        <f>'狀況九已質押一開始借款花掉,上漲年槓桿基金轉的部分轉30%,2'!S8</f>
        <v>20000</v>
      </c>
      <c r="F13" s="118">
        <f t="shared" si="1"/>
        <v>1666.666667</v>
      </c>
      <c r="G13" s="119">
        <f>'狀況九已質押一開始借款花掉,上漲年槓桿基金轉的部分轉30%,2'!S3</f>
        <v>20000</v>
      </c>
      <c r="H13" s="65"/>
      <c r="I13" s="66"/>
      <c r="J13" s="66"/>
      <c r="K13" s="37"/>
      <c r="L13" s="4"/>
      <c r="M13" s="4"/>
      <c r="N13" s="67"/>
      <c r="O13" s="66"/>
      <c r="P13" s="28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73"/>
      <c r="B14" s="74"/>
      <c r="C14" s="45"/>
      <c r="D14" s="46"/>
      <c r="E14" s="46"/>
      <c r="F14" s="46"/>
      <c r="G14" s="46"/>
      <c r="H14" s="33"/>
      <c r="I14" s="33"/>
      <c r="J14" s="33"/>
      <c r="K14" s="46"/>
      <c r="L14" s="29"/>
      <c r="M14" s="29"/>
      <c r="N14" s="29"/>
      <c r="O14" s="29"/>
      <c r="P14" s="29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0.0" customHeight="1">
      <c r="A15" s="75" t="s">
        <v>39</v>
      </c>
      <c r="B15" s="120" t="s">
        <v>40</v>
      </c>
      <c r="C15" s="121" t="s">
        <v>41</v>
      </c>
      <c r="D15" s="121" t="s">
        <v>42</v>
      </c>
      <c r="E15" s="121" t="s">
        <v>43</v>
      </c>
      <c r="F15" s="121" t="s">
        <v>44</v>
      </c>
      <c r="G15" s="121" t="s">
        <v>45</v>
      </c>
      <c r="H15" s="121" t="s">
        <v>46</v>
      </c>
      <c r="I15" s="121" t="s">
        <v>47</v>
      </c>
      <c r="J15" s="121" t="s">
        <v>48</v>
      </c>
      <c r="K15" s="122" t="s">
        <v>49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23" t="s">
        <v>56</v>
      </c>
      <c r="B16" s="88">
        <f>'狀況八一開始質押借款再投資,上漲年槓桿基金的部分轉30%,2'!$AC$18</f>
        <v>3725873.523</v>
      </c>
      <c r="C16" s="88">
        <f>'狀況八一開始質押借款再投資,上漲年槓桿基金的部分轉30%,2'!$AC$17</f>
        <v>3907459.378</v>
      </c>
      <c r="D16" s="89">
        <f>'狀況八一開始質押借款再投資,上漲年槓桿基金的部分轉30%,2'!$AC$19</f>
        <v>181596.5535</v>
      </c>
      <c r="E16" s="88">
        <f>'狀況八一開始質押借款再投資,上漲年槓桿基金的部分轉30%,2'!$W$18</f>
        <v>-1347024.748</v>
      </c>
      <c r="F16" s="90">
        <f>'狀況八一開始質押借款再投資,上漲年槓桿基金的部分轉30%,2'!$X$19</f>
        <v>1.350041134</v>
      </c>
      <c r="G16" s="88">
        <f>'狀況八一開始質押借款再投資,上漲年槓桿基金的部分轉30%,2'!$Z$19</f>
        <v>85442.95748</v>
      </c>
      <c r="H16" s="90">
        <f>'狀況八一開始質押借款再投資,上漲年槓桿基金的部分轉30%,2'!$AD$19</f>
        <v>0.1650877759</v>
      </c>
      <c r="I16" s="90">
        <f>'狀況八一開始質押借款再投資,上漲年槓桿基金的部分轉30%,2'!$AD$18</f>
        <v>3.387157748</v>
      </c>
      <c r="J16" s="91">
        <f>'狀況八一開始質押借款再投資,上漲年槓桿基金的部分轉30%,2'!$U$17</f>
        <v>1.173511185</v>
      </c>
      <c r="K16" s="92">
        <f>'狀況八一開始質押借款再投資,上漲年槓桿基金的部分轉30%,2'!$U$19</f>
        <v>0.279248239</v>
      </c>
      <c r="L16" s="28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93" t="s">
        <v>57</v>
      </c>
      <c r="B17" s="94">
        <f>'狀況九已質押一開始借款花掉,上漲年槓桿基金轉的部分轉30%,2'!$AC$18</f>
        <v>3505614.136</v>
      </c>
      <c r="C17" s="94">
        <f>'狀況九已質押一開始借款花掉,上漲年槓桿基金轉的部分轉30%,2'!$AC$17</f>
        <v>3686815.741</v>
      </c>
      <c r="D17" s="95">
        <f>'狀況九已質押一開始借款花掉,上漲年槓桿基金轉的部分轉30%,2'!$AC$19</f>
        <v>162842.5038</v>
      </c>
      <c r="E17" s="94">
        <f>'狀況九已質押一開始借款花掉,上漲年槓桿基金轉的部分轉30%,2'!$W$18</f>
        <v>-1254550.751</v>
      </c>
      <c r="F17" s="96">
        <f>'狀況九已質押一開始借款花掉,上漲年槓桿基金轉的部分轉30%,2'!$X$19</f>
        <v>1.323739445</v>
      </c>
      <c r="G17" s="94">
        <f>'狀況九已質押一開始借款花掉,上漲年槓桿基金轉的部分轉30%,2'!$Z$19</f>
        <v>72864.75148</v>
      </c>
      <c r="H17" s="96">
        <f>'狀況九已質押一開始借款花掉,上漲年槓桿基金轉的部分轉30%,2'!$AD$19</f>
        <v>0.1628425038</v>
      </c>
      <c r="I17" s="96">
        <f>'狀況九已質押一開始借款花掉,上漲年槓桿基金轉的部分轉30%,2'!$AD$18</f>
        <v>3.505614136</v>
      </c>
      <c r="J17" s="97">
        <f>'狀況九已質押一開始借款花掉,上漲年槓桿基金轉的部分轉30%,2'!$U$17</f>
        <v>1.18763007</v>
      </c>
      <c r="K17" s="98">
        <f>'狀況九已質押一開始借款花掉,上漲年槓桿基金轉的部分轉30%,2'!$U$19</f>
        <v>0.2707707104</v>
      </c>
      <c r="L17" s="28"/>
      <c r="M17" s="29"/>
      <c r="N17" s="29"/>
      <c r="O17" s="29"/>
      <c r="P17" s="29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72.75" customHeight="1">
      <c r="A18" s="99"/>
      <c r="B18" s="100"/>
      <c r="C18" s="101"/>
      <c r="D18" s="47"/>
      <c r="E18" s="47"/>
      <c r="F18" s="102" t="s">
        <v>50</v>
      </c>
      <c r="G18" s="102" t="s">
        <v>51</v>
      </c>
      <c r="H18" s="47"/>
      <c r="I18" s="47"/>
      <c r="J18" s="47"/>
      <c r="K18" s="47"/>
      <c r="L18" s="29"/>
      <c r="M18" s="29"/>
      <c r="N18" s="29"/>
      <c r="O18" s="29"/>
      <c r="P18" s="29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56.25" customHeight="1">
      <c r="A19" s="103"/>
      <c r="B19" s="104"/>
      <c r="C19" s="28"/>
      <c r="D19" s="29"/>
      <c r="E19" s="29"/>
      <c r="F19" s="105" t="s">
        <v>52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1"/>
    <mergeCell ref="B10:D10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9.14"/>
    <col customWidth="1" min="2" max="2" width="29.57"/>
    <col customWidth="1" min="3" max="26" width="16.43"/>
  </cols>
  <sheetData>
    <row r="1" ht="30.0" customHeight="1">
      <c r="A1" s="17" t="s">
        <v>23</v>
      </c>
      <c r="B1" s="18"/>
      <c r="C1" s="18"/>
      <c r="D1" s="18"/>
      <c r="E1" s="18"/>
      <c r="F1" s="18"/>
      <c r="G1" s="18"/>
      <c r="H1" s="18"/>
      <c r="I1" s="17"/>
      <c r="J1" s="17"/>
      <c r="K1" s="17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9.25" customHeight="1">
      <c r="A3" s="22"/>
      <c r="B3" s="23" t="s">
        <v>53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26" t="s">
        <v>25</v>
      </c>
      <c r="B4" s="124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25"/>
      <c r="B5" s="126"/>
      <c r="C5" s="127"/>
      <c r="D5" s="33"/>
      <c r="E5" s="33"/>
      <c r="F5" s="33"/>
      <c r="G5" s="33"/>
      <c r="H5" s="33"/>
      <c r="I5" s="33"/>
      <c r="J5" s="33"/>
      <c r="K5" s="33"/>
      <c r="L5" s="2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9.25" customHeight="1">
      <c r="A6" s="111"/>
      <c r="B6" s="112" t="s">
        <v>28</v>
      </c>
      <c r="C6" s="113"/>
      <c r="D6" s="114"/>
      <c r="E6" s="115"/>
      <c r="F6" s="37"/>
      <c r="G6" s="37"/>
      <c r="H6" s="37"/>
      <c r="I6" s="37"/>
      <c r="J6" s="37"/>
      <c r="K6" s="32"/>
      <c r="L6" s="33"/>
      <c r="M6" s="33"/>
      <c r="N6" s="33"/>
      <c r="O6" s="33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31.5" customHeight="1">
      <c r="A7" s="128" t="s">
        <v>55</v>
      </c>
      <c r="B7" s="129" t="s">
        <v>30</v>
      </c>
      <c r="C7" s="129" t="s">
        <v>32</v>
      </c>
      <c r="D7" s="129" t="s">
        <v>58</v>
      </c>
      <c r="E7" s="130" t="s">
        <v>34</v>
      </c>
      <c r="F7" s="62"/>
      <c r="G7" s="63"/>
      <c r="H7" s="63"/>
      <c r="I7" s="63"/>
      <c r="J7" s="64"/>
      <c r="K7" s="63"/>
      <c r="L7" s="2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31" t="s">
        <v>59</v>
      </c>
      <c r="B8" s="132">
        <f>'狀況六100萬 年花2%(兩萬),80QQQ;20現金 (6)'!P8</f>
        <v>800000</v>
      </c>
      <c r="C8" s="132">
        <f>'狀況六100萬 年花2%(兩萬),80QQQ;20現金 (6)'!R8</f>
        <v>200000</v>
      </c>
      <c r="D8" s="132">
        <f>'狀況六100萬 年花2%(兩萬),80QQQ;20現金 (6)'!S8</f>
        <v>20000</v>
      </c>
      <c r="E8" s="60">
        <f t="shared" ref="E8:E9" si="1">D8/12</f>
        <v>1666.666667</v>
      </c>
      <c r="F8" s="133"/>
      <c r="G8" s="66"/>
      <c r="H8" s="37"/>
      <c r="I8" s="66"/>
      <c r="J8" s="64"/>
      <c r="K8" s="37"/>
      <c r="L8" s="2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31" t="s">
        <v>60</v>
      </c>
      <c r="B9" s="132">
        <f>'狀況七、100%投資QQQ，每月賣股票生活(6)'!P8</f>
        <v>1000000</v>
      </c>
      <c r="C9" s="132">
        <f>'狀況七、100%投資QQQ，每月賣股票生活(6)'!R8</f>
        <v>0</v>
      </c>
      <c r="D9" s="132">
        <f>'狀況七、100%投資QQQ，每月賣股票生活(6)'!S8</f>
        <v>20000</v>
      </c>
      <c r="E9" s="60">
        <f t="shared" si="1"/>
        <v>1666.666667</v>
      </c>
      <c r="F9" s="133"/>
      <c r="G9" s="66"/>
      <c r="H9" s="37"/>
      <c r="I9" s="66"/>
      <c r="J9" s="37"/>
      <c r="K9" s="63"/>
      <c r="L9" s="2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73"/>
      <c r="B10" s="4"/>
      <c r="C10" s="74"/>
      <c r="D10" s="46"/>
      <c r="E10" s="46"/>
      <c r="F10" s="46"/>
      <c r="G10" s="46"/>
      <c r="H10" s="46"/>
      <c r="I10" s="46"/>
      <c r="J10" s="46"/>
      <c r="K10" s="46"/>
      <c r="L10" s="2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134" t="s">
        <v>39</v>
      </c>
      <c r="B11" s="135" t="s">
        <v>40</v>
      </c>
      <c r="C11" s="135" t="s">
        <v>41</v>
      </c>
      <c r="D11" s="135" t="s">
        <v>42</v>
      </c>
      <c r="E11" s="135" t="s">
        <v>61</v>
      </c>
      <c r="F11" s="135" t="s">
        <v>62</v>
      </c>
      <c r="G11" s="135" t="s">
        <v>48</v>
      </c>
      <c r="H11" s="136" t="s">
        <v>49</v>
      </c>
      <c r="I11" s="36"/>
      <c r="J11" s="37"/>
      <c r="K11" s="3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7" t="s">
        <v>59</v>
      </c>
      <c r="B12" s="138">
        <f>'狀況六100萬 年花2%(兩萬),80QQQ;20現金 (6)'!Z18</f>
        <v>1398739.327</v>
      </c>
      <c r="C12" s="138">
        <f>'狀況六100萬 年花2%(兩萬),80QQQ;20現金 (6)'!Z17</f>
        <v>1398739.327</v>
      </c>
      <c r="D12" s="138">
        <f>'狀況六100萬 年花2%(兩萬),80QQQ;20現金 (6)'!Z19</f>
        <v>228973.5097</v>
      </c>
      <c r="E12" s="139">
        <f>'狀況六100萬 年花2%(兩萬),80QQQ;20現金 (6)'!AA19</f>
        <v>0.2289735097</v>
      </c>
      <c r="F12" s="139">
        <f>'狀況六100萬 年花2%(兩萬),80QQQ;20現金 (6)'!AA18</f>
        <v>1.398739327</v>
      </c>
      <c r="G12" s="140">
        <f>'狀況六100萬 年花2%(兩萬),80QQQ;20現金 (6)'!U17</f>
        <v>0.916523098</v>
      </c>
      <c r="H12" s="141">
        <f>'狀況六100萬 年花2%(兩萬),80QQQ;20現金 (6)'!U19</f>
        <v>0.6955945673</v>
      </c>
      <c r="I12" s="36"/>
      <c r="J12" s="37"/>
      <c r="K12" s="3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42" t="s">
        <v>60</v>
      </c>
      <c r="B13" s="143">
        <f>'狀況七、100%投資QQQ，每月賣股票生活(6)'!Z18</f>
        <v>717594.4654</v>
      </c>
      <c r="C13" s="143">
        <f>'狀況七、100%投資QQQ，每月賣股票生活(6)'!Z17</f>
        <v>998333.3333</v>
      </c>
      <c r="D13" s="143">
        <f>'狀況七、100%投資QQQ，每月賣股票生活(6)'!Z19</f>
        <v>124565.4959</v>
      </c>
      <c r="E13" s="144">
        <f>'狀況七、100%投資QQQ，每月賣股票生活(6)'!AA19</f>
        <v>0.1245654959</v>
      </c>
      <c r="F13" s="144">
        <f>'狀況七、100%投資QQQ，每月賣股票生活(6)'!AA18</f>
        <v>0.7175944654</v>
      </c>
      <c r="G13" s="145">
        <v>1.0</v>
      </c>
      <c r="H13" s="146">
        <v>1.0</v>
      </c>
      <c r="I13" s="36"/>
      <c r="J13" s="37"/>
      <c r="K13" s="3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47"/>
      <c r="B14" s="148"/>
      <c r="C14" s="100"/>
      <c r="D14" s="47"/>
      <c r="E14" s="47"/>
      <c r="F14" s="47"/>
      <c r="G14" s="47"/>
      <c r="H14" s="47"/>
      <c r="I14" s="47"/>
      <c r="J14" s="47"/>
      <c r="K14" s="47"/>
      <c r="L14" s="4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49"/>
      <c r="B15" s="150"/>
      <c r="C15" s="104"/>
      <c r="D15" s="29"/>
      <c r="E15" s="29"/>
      <c r="F15" s="29"/>
      <c r="G15" s="29"/>
      <c r="H15" s="29"/>
      <c r="I15" s="29"/>
      <c r="J15" s="29"/>
      <c r="K15" s="29"/>
      <c r="L15" s="2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103"/>
      <c r="B16" s="56"/>
      <c r="C16" s="104"/>
      <c r="D16" s="29"/>
      <c r="E16" s="29"/>
      <c r="F16" s="29"/>
      <c r="G16" s="29"/>
      <c r="H16" s="29"/>
      <c r="I16" s="29"/>
      <c r="J16" s="29"/>
      <c r="K16" s="29"/>
      <c r="L16" s="2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103"/>
      <c r="B17" s="56"/>
      <c r="C17" s="104"/>
      <c r="D17" s="29"/>
      <c r="E17" s="29"/>
      <c r="F17" s="29"/>
      <c r="G17" s="29"/>
      <c r="H17" s="29"/>
      <c r="I17" s="29"/>
      <c r="J17" s="29"/>
      <c r="K17" s="29"/>
      <c r="L17" s="2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B6:D6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51" t="s">
        <v>63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3"/>
      <c r="W1" s="154"/>
      <c r="X1" s="155"/>
      <c r="Y1" s="156"/>
      <c r="Z1" s="156"/>
      <c r="AA1" s="157"/>
      <c r="AB1" s="156"/>
      <c r="AC1" s="158"/>
      <c r="AD1" s="159"/>
      <c r="AE1" s="160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2"/>
    </row>
    <row r="2" ht="21.75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7"/>
      <c r="O2" s="168" t="s">
        <v>66</v>
      </c>
      <c r="P2" s="169" t="s">
        <v>67</v>
      </c>
      <c r="Q2" s="170">
        <v>0.0</v>
      </c>
      <c r="R2" s="169" t="s">
        <v>68</v>
      </c>
      <c r="S2" s="171">
        <f>O3*Q2</f>
        <v>0</v>
      </c>
      <c r="T2" s="172"/>
      <c r="U2" s="172"/>
      <c r="V2" s="173"/>
      <c r="W2" s="174"/>
      <c r="X2" s="175"/>
      <c r="Y2" s="176"/>
      <c r="Z2" s="176"/>
      <c r="AA2" s="177"/>
      <c r="AB2" s="178"/>
      <c r="AC2" s="179"/>
      <c r="AD2" s="178"/>
      <c r="AE2" s="180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2"/>
    </row>
    <row r="3" ht="21.75" customHeight="1">
      <c r="A3" s="183"/>
      <c r="B3" s="184"/>
      <c r="C3" s="184"/>
      <c r="D3" s="184"/>
      <c r="E3" s="184"/>
      <c r="F3" s="184"/>
      <c r="G3" s="185"/>
      <c r="H3" s="186"/>
      <c r="I3" s="187"/>
      <c r="J3" s="187"/>
      <c r="K3" s="187"/>
      <c r="L3" s="187"/>
      <c r="M3" s="187"/>
      <c r="N3" s="188"/>
      <c r="O3" s="189">
        <f>'狀況1~3 資料與模擬結果'!B4</f>
        <v>1000000</v>
      </c>
      <c r="P3" s="190" t="s">
        <v>69</v>
      </c>
      <c r="Q3" s="191">
        <v>0.3</v>
      </c>
      <c r="R3" s="192" t="s">
        <v>70</v>
      </c>
      <c r="S3" s="193">
        <f>O3*Q4</f>
        <v>20000</v>
      </c>
      <c r="T3" s="194" t="s">
        <v>71</v>
      </c>
      <c r="U3" s="194" t="s">
        <v>72</v>
      </c>
      <c r="V3" s="195"/>
      <c r="W3" s="196"/>
      <c r="X3" s="197"/>
      <c r="Y3" s="176"/>
      <c r="Z3" s="176"/>
      <c r="AA3" s="177"/>
      <c r="AB3" s="178"/>
      <c r="AC3" s="179"/>
      <c r="AD3" s="178"/>
      <c r="AE3" s="180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2"/>
    </row>
    <row r="4" ht="33.0" customHeight="1">
      <c r="A4" s="198" t="s">
        <v>73</v>
      </c>
      <c r="B4" s="198" t="s">
        <v>74</v>
      </c>
      <c r="C4" s="198" t="s">
        <v>75</v>
      </c>
      <c r="D4" s="198" t="s">
        <v>76</v>
      </c>
      <c r="E4" s="198" t="s">
        <v>77</v>
      </c>
      <c r="F4" s="198" t="s">
        <v>78</v>
      </c>
      <c r="G4" s="198" t="s">
        <v>79</v>
      </c>
      <c r="H4" s="199" t="s">
        <v>73</v>
      </c>
      <c r="I4" s="199" t="s">
        <v>74</v>
      </c>
      <c r="J4" s="199" t="s">
        <v>75</v>
      </c>
      <c r="K4" s="199" t="s">
        <v>76</v>
      </c>
      <c r="L4" s="199" t="s">
        <v>77</v>
      </c>
      <c r="M4" s="199" t="s">
        <v>78</v>
      </c>
      <c r="N4" s="199" t="s">
        <v>79</v>
      </c>
      <c r="O4" s="4"/>
      <c r="P4" s="200" t="s">
        <v>80</v>
      </c>
      <c r="Q4" s="201">
        <f>'狀況1~3 資料與模擬結果'!B5</f>
        <v>0.02</v>
      </c>
      <c r="R4" s="202"/>
      <c r="S4" s="194" t="s">
        <v>81</v>
      </c>
      <c r="T4" s="203">
        <f>0</f>
        <v>0</v>
      </c>
      <c r="U4" s="204"/>
      <c r="V4" s="205" t="s">
        <v>82</v>
      </c>
      <c r="W4" s="206" t="s">
        <v>83</v>
      </c>
      <c r="X4" s="206" t="s">
        <v>84</v>
      </c>
      <c r="Y4" s="206" t="s">
        <v>85</v>
      </c>
      <c r="Z4" s="206" t="s">
        <v>86</v>
      </c>
      <c r="AA4" s="207" t="s">
        <v>87</v>
      </c>
      <c r="AB4" s="206" t="s">
        <v>88</v>
      </c>
      <c r="AC4" s="208" t="s">
        <v>89</v>
      </c>
      <c r="AD4" s="206" t="s">
        <v>90</v>
      </c>
      <c r="AE4" s="180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2"/>
    </row>
    <row r="5" ht="19.5" customHeight="1">
      <c r="A5" s="198"/>
      <c r="B5" s="198"/>
      <c r="C5" s="198"/>
      <c r="D5" s="198"/>
      <c r="E5" s="198"/>
      <c r="F5" s="198"/>
      <c r="G5" s="198"/>
      <c r="H5" s="199"/>
      <c r="I5" s="199"/>
      <c r="J5" s="199"/>
      <c r="K5" s="199"/>
      <c r="L5" s="199"/>
      <c r="M5" s="199"/>
      <c r="N5" s="209"/>
      <c r="O5" s="210" t="s">
        <v>91</v>
      </c>
      <c r="P5" s="211" t="s">
        <v>92</v>
      </c>
      <c r="Q5" s="211" t="s">
        <v>93</v>
      </c>
      <c r="R5" s="212" t="s">
        <v>94</v>
      </c>
      <c r="S5" s="213">
        <v>0.05</v>
      </c>
      <c r="T5" s="214"/>
      <c r="U5" s="214"/>
      <c r="V5" s="215"/>
      <c r="W5" s="176"/>
      <c r="X5" s="206"/>
      <c r="Y5" s="176"/>
      <c r="Z5" s="176"/>
      <c r="AA5" s="177"/>
      <c r="AB5" s="206"/>
      <c r="AC5" s="208"/>
      <c r="AD5" s="206"/>
      <c r="AE5" s="180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2"/>
    </row>
    <row r="6" ht="20.25" customHeight="1">
      <c r="A6" s="198"/>
      <c r="B6" s="198"/>
      <c r="C6" s="198"/>
      <c r="D6" s="198"/>
      <c r="E6" s="198"/>
      <c r="F6" s="198"/>
      <c r="G6" s="198"/>
      <c r="H6" s="199"/>
      <c r="I6" s="199"/>
      <c r="J6" s="199"/>
      <c r="K6" s="199"/>
      <c r="L6" s="199"/>
      <c r="M6" s="199"/>
      <c r="N6" s="209"/>
      <c r="O6" s="216">
        <v>1.0</v>
      </c>
      <c r="P6" s="217" t="s">
        <v>95</v>
      </c>
      <c r="Q6" s="217" t="s">
        <v>96</v>
      </c>
      <c r="R6" s="218" t="s">
        <v>97</v>
      </c>
      <c r="S6" s="194" t="s">
        <v>98</v>
      </c>
      <c r="T6" s="219"/>
      <c r="U6" s="220"/>
      <c r="V6" s="215"/>
      <c r="W6" s="176"/>
      <c r="X6" s="206"/>
      <c r="Y6" s="176"/>
      <c r="Z6" s="176"/>
      <c r="AA6" s="177"/>
      <c r="AB6" s="206"/>
      <c r="AC6" s="208"/>
      <c r="AD6" s="206"/>
      <c r="AE6" s="180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2"/>
    </row>
    <row r="7" ht="20.25" customHeight="1">
      <c r="A7" s="198"/>
      <c r="B7" s="198"/>
      <c r="C7" s="198"/>
      <c r="D7" s="198"/>
      <c r="E7" s="198"/>
      <c r="F7" s="198"/>
      <c r="G7" s="198"/>
      <c r="H7" s="199"/>
      <c r="I7" s="199"/>
      <c r="J7" s="199"/>
      <c r="K7" s="199"/>
      <c r="L7" s="199"/>
      <c r="M7" s="199"/>
      <c r="N7" s="209"/>
      <c r="O7" s="221"/>
      <c r="P7" s="222"/>
      <c r="Q7" s="222"/>
      <c r="R7" s="223"/>
      <c r="S7" s="224">
        <f>'狀況1~3 資料與模擬結果'!B6</f>
        <v>0.02</v>
      </c>
      <c r="T7" s="219" t="s">
        <v>99</v>
      </c>
      <c r="U7" s="220"/>
      <c r="V7" s="215"/>
      <c r="W7" s="176"/>
      <c r="X7" s="206"/>
      <c r="Y7" s="176"/>
      <c r="Z7" s="176"/>
      <c r="AA7" s="177"/>
      <c r="AB7" s="206"/>
      <c r="AC7" s="208"/>
      <c r="AD7" s="206"/>
      <c r="AE7" s="180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2"/>
    </row>
    <row r="8" ht="21.0" customHeight="1">
      <c r="A8" s="225"/>
      <c r="B8" s="225"/>
      <c r="C8" s="225"/>
      <c r="D8" s="225"/>
      <c r="E8" s="225"/>
      <c r="F8" s="225"/>
      <c r="G8" s="225"/>
      <c r="H8" s="226"/>
      <c r="I8" s="226"/>
      <c r="J8" s="226"/>
      <c r="K8" s="226"/>
      <c r="L8" s="226"/>
      <c r="M8" s="226"/>
      <c r="N8" s="227"/>
      <c r="O8" s="228">
        <f>O3+S2</f>
        <v>1000000</v>
      </c>
      <c r="P8" s="229">
        <f>(O8+T20*(2*T8))*P6</f>
        <v>600000</v>
      </c>
      <c r="Q8" s="229">
        <f>(O8+T4*(2*T8))*Q6</f>
        <v>200000</v>
      </c>
      <c r="R8" s="230">
        <f>(O8+T4*(2*T8))*R6-T4*(2*T8)</f>
        <v>200000</v>
      </c>
      <c r="S8" s="231">
        <f>O8*S7</f>
        <v>20000</v>
      </c>
      <c r="T8" s="232">
        <v>0.0</v>
      </c>
      <c r="U8" s="233"/>
      <c r="V8" s="234"/>
      <c r="W8" s="235"/>
      <c r="X8" s="236"/>
      <c r="Y8" s="235"/>
      <c r="Z8" s="235"/>
      <c r="AA8" s="237"/>
      <c r="AB8" s="236"/>
      <c r="AC8" s="238"/>
      <c r="AD8" s="236"/>
      <c r="AE8" s="180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2"/>
    </row>
    <row r="9" ht="20.25" customHeight="1">
      <c r="A9" s="239" t="s">
        <v>100</v>
      </c>
      <c r="B9" s="240">
        <v>54.0</v>
      </c>
      <c r="C9" s="241">
        <v>57.28125</v>
      </c>
      <c r="D9" s="241">
        <v>48.84375</v>
      </c>
      <c r="E9" s="241">
        <v>53.71875</v>
      </c>
      <c r="F9" s="241">
        <v>45.873295</v>
      </c>
      <c r="G9" s="241">
        <v>2.563664E8</v>
      </c>
      <c r="H9" s="241"/>
      <c r="I9" s="241">
        <f t="shared" ref="I9:N9" si="1">(I10/B10*B9)/B10*B9</f>
        <v>4.386246722</v>
      </c>
      <c r="J9" s="241">
        <f t="shared" si="1"/>
        <v>4.931286174</v>
      </c>
      <c r="K9" s="241">
        <f t="shared" si="1"/>
        <v>3.582794021</v>
      </c>
      <c r="L9" s="241">
        <f t="shared" si="1"/>
        <v>4.307744225</v>
      </c>
      <c r="M9" s="241">
        <f t="shared" si="1"/>
        <v>3.662290705</v>
      </c>
      <c r="N9" s="241">
        <f t="shared" si="1"/>
        <v>1456309.017</v>
      </c>
      <c r="O9" s="242"/>
      <c r="P9" s="243"/>
      <c r="Q9" s="243"/>
      <c r="R9" s="244"/>
      <c r="S9" s="245"/>
      <c r="T9" s="245"/>
      <c r="U9" s="245"/>
      <c r="V9" s="246"/>
      <c r="W9" s="247"/>
      <c r="X9" s="248"/>
      <c r="Y9" s="247"/>
      <c r="Z9" s="247"/>
      <c r="AA9" s="249"/>
      <c r="AB9" s="248"/>
      <c r="AC9" s="250"/>
      <c r="AD9" s="248"/>
      <c r="AE9" s="180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2"/>
    </row>
    <row r="10" ht="19.5" customHeight="1">
      <c r="A10" s="251" t="s">
        <v>101</v>
      </c>
      <c r="B10" s="252">
        <v>53.5625</v>
      </c>
      <c r="C10" s="253">
        <v>56.0</v>
      </c>
      <c r="D10" s="253">
        <v>48.9375</v>
      </c>
      <c r="E10" s="253">
        <v>52.03125</v>
      </c>
      <c r="F10" s="253">
        <v>44.432236</v>
      </c>
      <c r="G10" s="253">
        <v>2.593E8</v>
      </c>
      <c r="H10" s="253"/>
      <c r="I10" s="253">
        <f t="shared" ref="I10:N10" si="2">(I11/B11*B10)/B11*B10</f>
        <v>4.315461193</v>
      </c>
      <c r="J10" s="253">
        <f t="shared" si="2"/>
        <v>4.713150275</v>
      </c>
      <c r="K10" s="253">
        <f t="shared" si="2"/>
        <v>3.596560748</v>
      </c>
      <c r="L10" s="253">
        <f t="shared" si="2"/>
        <v>4.041351555</v>
      </c>
      <c r="M10" s="253">
        <f t="shared" si="2"/>
        <v>3.435811123</v>
      </c>
      <c r="N10" s="253">
        <f t="shared" si="2"/>
        <v>1489828.79</v>
      </c>
      <c r="O10" s="253"/>
      <c r="P10" s="254"/>
      <c r="Q10" s="254"/>
      <c r="R10" s="254"/>
      <c r="S10" s="255"/>
      <c r="T10" s="173"/>
      <c r="U10" s="256"/>
      <c r="V10" s="257"/>
      <c r="W10" s="254"/>
      <c r="X10" s="258"/>
      <c r="Y10" s="254"/>
      <c r="Z10" s="254"/>
      <c r="AA10" s="259"/>
      <c r="AB10" s="258"/>
      <c r="AC10" s="260"/>
      <c r="AD10" s="258"/>
      <c r="AE10" s="180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2"/>
    </row>
    <row r="11" ht="19.5" customHeight="1">
      <c r="A11" s="251" t="s">
        <v>102</v>
      </c>
      <c r="B11" s="252">
        <v>51.9375</v>
      </c>
      <c r="C11" s="253">
        <v>59.9375</v>
      </c>
      <c r="D11" s="253">
        <v>49.570313</v>
      </c>
      <c r="E11" s="253">
        <v>57.625</v>
      </c>
      <c r="F11" s="253">
        <v>49.209061</v>
      </c>
      <c r="G11" s="253">
        <v>2.478722E8</v>
      </c>
      <c r="H11" s="253"/>
      <c r="I11" s="253">
        <f t="shared" ref="I11:N11" si="3">(I12/B12*B11)/B12*B11</f>
        <v>4.057584934</v>
      </c>
      <c r="J11" s="253">
        <f t="shared" si="3"/>
        <v>5.399238129</v>
      </c>
      <c r="K11" s="253">
        <f t="shared" si="3"/>
        <v>3.690176711</v>
      </c>
      <c r="L11" s="253">
        <f t="shared" si="3"/>
        <v>4.957012213</v>
      </c>
      <c r="M11" s="253">
        <f t="shared" si="3"/>
        <v>4.214277204</v>
      </c>
      <c r="N11" s="253">
        <f t="shared" si="3"/>
        <v>1361403.841</v>
      </c>
      <c r="O11" s="253"/>
      <c r="P11" s="254"/>
      <c r="Q11" s="254"/>
      <c r="R11" s="254"/>
      <c r="S11" s="254"/>
      <c r="T11" s="254"/>
      <c r="U11" s="254"/>
      <c r="V11" s="257"/>
      <c r="W11" s="254"/>
      <c r="X11" s="258"/>
      <c r="Y11" s="254"/>
      <c r="Z11" s="254"/>
      <c r="AA11" s="259"/>
      <c r="AB11" s="258"/>
      <c r="AC11" s="260"/>
      <c r="AD11" s="258"/>
      <c r="AE11" s="180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2"/>
    </row>
    <row r="12" ht="19.5" customHeight="1">
      <c r="A12" s="251" t="s">
        <v>103</v>
      </c>
      <c r="B12" s="252">
        <v>57.8125</v>
      </c>
      <c r="C12" s="253">
        <v>61.71875</v>
      </c>
      <c r="D12" s="253">
        <v>55.78125</v>
      </c>
      <c r="E12" s="253">
        <v>56.59375</v>
      </c>
      <c r="F12" s="253">
        <v>48.328407</v>
      </c>
      <c r="G12" s="253">
        <v>1.957904E8</v>
      </c>
      <c r="H12" s="253"/>
      <c r="I12" s="253">
        <f t="shared" ref="I12:N12" si="4">(I13/B13*B12)/B13*B12</f>
        <v>5.027464784</v>
      </c>
      <c r="J12" s="253">
        <f t="shared" si="4"/>
        <v>5.724920714</v>
      </c>
      <c r="K12" s="253">
        <f t="shared" si="4"/>
        <v>4.672833703</v>
      </c>
      <c r="L12" s="253">
        <f t="shared" si="4"/>
        <v>4.781179581</v>
      </c>
      <c r="M12" s="253">
        <f t="shared" si="4"/>
        <v>4.064788033</v>
      </c>
      <c r="N12" s="253">
        <f t="shared" si="4"/>
        <v>849403.6368</v>
      </c>
      <c r="O12" s="253"/>
      <c r="P12" s="254"/>
      <c r="Q12" s="254"/>
      <c r="R12" s="254"/>
      <c r="S12" s="254"/>
      <c r="T12" s="254"/>
      <c r="U12" s="254"/>
      <c r="V12" s="257"/>
      <c r="W12" s="254"/>
      <c r="X12" s="258"/>
      <c r="Y12" s="254"/>
      <c r="Z12" s="254"/>
      <c r="AA12" s="259"/>
      <c r="AB12" s="258"/>
      <c r="AC12" s="260"/>
      <c r="AD12" s="258"/>
      <c r="AE12" s="180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2"/>
    </row>
    <row r="13" ht="19.5" customHeight="1">
      <c r="A13" s="251" t="s">
        <v>104</v>
      </c>
      <c r="B13" s="252">
        <v>56.6875</v>
      </c>
      <c r="C13" s="253">
        <v>61.75</v>
      </c>
      <c r="D13" s="253">
        <v>52.9375</v>
      </c>
      <c r="E13" s="253">
        <v>59.6875</v>
      </c>
      <c r="F13" s="253">
        <v>50.970333</v>
      </c>
      <c r="G13" s="253">
        <v>2.578806E8</v>
      </c>
      <c r="H13" s="253"/>
      <c r="I13" s="253">
        <f t="shared" ref="I13:N13" si="5">(I14/B14*B13)/B14*B13</f>
        <v>4.833705043</v>
      </c>
      <c r="J13" s="253">
        <f t="shared" si="5"/>
        <v>5.730719569</v>
      </c>
      <c r="K13" s="253">
        <f t="shared" si="5"/>
        <v>4.208532611</v>
      </c>
      <c r="L13" s="253">
        <f t="shared" si="5"/>
        <v>5.318202747</v>
      </c>
      <c r="M13" s="253">
        <f t="shared" si="5"/>
        <v>4.521347476</v>
      </c>
      <c r="N13" s="253">
        <f t="shared" si="5"/>
        <v>1473562.88</v>
      </c>
      <c r="O13" s="253"/>
      <c r="P13" s="254"/>
      <c r="Q13" s="254"/>
      <c r="R13" s="254"/>
      <c r="S13" s="254"/>
      <c r="T13" s="254"/>
      <c r="U13" s="254"/>
      <c r="V13" s="257"/>
      <c r="W13" s="254"/>
      <c r="X13" s="258"/>
      <c r="Y13" s="254"/>
      <c r="Z13" s="254"/>
      <c r="AA13" s="259"/>
      <c r="AB13" s="258"/>
      <c r="AC13" s="260"/>
      <c r="AD13" s="258"/>
      <c r="AE13" s="180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2"/>
    </row>
    <row r="14" ht="19.5" customHeight="1">
      <c r="A14" s="251" t="s">
        <v>105</v>
      </c>
      <c r="B14" s="252">
        <v>60.0625</v>
      </c>
      <c r="C14" s="253">
        <v>63.75</v>
      </c>
      <c r="D14" s="253">
        <v>58.625</v>
      </c>
      <c r="E14" s="253">
        <v>60.1875</v>
      </c>
      <c r="F14" s="253">
        <v>51.397312</v>
      </c>
      <c r="G14" s="253">
        <v>2.89632E8</v>
      </c>
      <c r="H14" s="253"/>
      <c r="I14" s="253">
        <f t="shared" ref="I14:N14" si="6">(I15/B15*B14)/B15*B14</f>
        <v>5.426406785</v>
      </c>
      <c r="J14" s="253">
        <f t="shared" si="6"/>
        <v>6.107951942</v>
      </c>
      <c r="K14" s="253">
        <f t="shared" si="6"/>
        <v>5.161424189</v>
      </c>
      <c r="L14" s="253">
        <f t="shared" si="6"/>
        <v>5.407676723</v>
      </c>
      <c r="M14" s="253">
        <f t="shared" si="6"/>
        <v>4.597415507</v>
      </c>
      <c r="N14" s="253">
        <f t="shared" si="6"/>
        <v>1858764.696</v>
      </c>
      <c r="O14" s="253"/>
      <c r="P14" s="254"/>
      <c r="Q14" s="254"/>
      <c r="R14" s="254"/>
      <c r="S14" s="254"/>
      <c r="T14" s="254"/>
      <c r="U14" s="254"/>
      <c r="V14" s="257"/>
      <c r="W14" s="254"/>
      <c r="X14" s="258"/>
      <c r="Y14" s="254"/>
      <c r="Z14" s="254"/>
      <c r="AA14" s="259"/>
      <c r="AB14" s="258"/>
      <c r="AC14" s="260"/>
      <c r="AD14" s="258"/>
      <c r="AE14" s="180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2"/>
    </row>
    <row r="15" ht="19.5" customHeight="1">
      <c r="A15" s="251" t="s">
        <v>106</v>
      </c>
      <c r="B15" s="252">
        <v>59.375</v>
      </c>
      <c r="C15" s="253">
        <v>66.25</v>
      </c>
      <c r="D15" s="253">
        <v>57.414063</v>
      </c>
      <c r="E15" s="253">
        <v>65.75</v>
      </c>
      <c r="F15" s="253">
        <v>56.147415</v>
      </c>
      <c r="G15" s="253">
        <v>4.154352E8</v>
      </c>
      <c r="H15" s="253"/>
      <c r="I15" s="253">
        <f t="shared" ref="I15:N15" si="7">(I16/B16*B15)/B16*B15</f>
        <v>5.302892</v>
      </c>
      <c r="J15" s="253">
        <f t="shared" si="7"/>
        <v>6.596400232</v>
      </c>
      <c r="K15" s="253">
        <f t="shared" si="7"/>
        <v>4.950401281</v>
      </c>
      <c r="L15" s="253">
        <f t="shared" si="7"/>
        <v>6.453415479</v>
      </c>
      <c r="M15" s="253">
        <f t="shared" si="7"/>
        <v>5.486463265</v>
      </c>
      <c r="N15" s="253">
        <f t="shared" si="7"/>
        <v>3824176.358</v>
      </c>
      <c r="O15" s="253"/>
      <c r="P15" s="254"/>
      <c r="Q15" s="254"/>
      <c r="R15" s="254"/>
      <c r="S15" s="254"/>
      <c r="T15" s="254"/>
      <c r="U15" s="254"/>
      <c r="V15" s="257"/>
      <c r="W15" s="254"/>
      <c r="X15" s="258"/>
      <c r="Y15" s="254"/>
      <c r="Z15" s="254"/>
      <c r="AA15" s="259"/>
      <c r="AB15" s="258"/>
      <c r="AC15" s="260"/>
      <c r="AD15" s="258"/>
      <c r="AE15" s="180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2"/>
    </row>
    <row r="16" ht="19.5" customHeight="1">
      <c r="A16" s="251" t="s">
        <v>107</v>
      </c>
      <c r="B16" s="252">
        <v>65.75</v>
      </c>
      <c r="C16" s="253">
        <v>78.78125</v>
      </c>
      <c r="D16" s="253">
        <v>65.195313</v>
      </c>
      <c r="E16" s="253">
        <v>73.5</v>
      </c>
      <c r="F16" s="253">
        <v>62.76556</v>
      </c>
      <c r="G16" s="253">
        <v>3.668192E8</v>
      </c>
      <c r="H16" s="253"/>
      <c r="I16" s="253">
        <f t="shared" ref="I16:N16" si="8">(I17/B17*B16)/B17*B16</f>
        <v>6.502749904</v>
      </c>
      <c r="J16" s="253">
        <f t="shared" si="8"/>
        <v>9.327837417</v>
      </c>
      <c r="K16" s="253">
        <f t="shared" si="8"/>
        <v>6.383172643</v>
      </c>
      <c r="L16" s="253">
        <f t="shared" si="8"/>
        <v>8.064413543</v>
      </c>
      <c r="M16" s="253">
        <f t="shared" si="8"/>
        <v>6.856078145</v>
      </c>
      <c r="N16" s="253">
        <f t="shared" si="8"/>
        <v>2981504.352</v>
      </c>
      <c r="O16" s="253"/>
      <c r="P16" s="254"/>
      <c r="Q16" s="254"/>
      <c r="R16" s="254"/>
      <c r="S16" s="254"/>
      <c r="T16" s="254"/>
      <c r="U16" s="254"/>
      <c r="V16" s="253"/>
      <c r="W16" s="254"/>
      <c r="X16" s="258"/>
      <c r="Y16" s="254"/>
      <c r="Z16" s="254"/>
      <c r="AA16" s="259"/>
      <c r="AB16" s="258"/>
      <c r="AC16" s="260"/>
      <c r="AD16" s="258"/>
      <c r="AE16" s="180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2"/>
    </row>
    <row r="17" ht="19.5" customHeight="1">
      <c r="A17" s="251" t="s">
        <v>108</v>
      </c>
      <c r="B17" s="252">
        <v>74.3125</v>
      </c>
      <c r="C17" s="253">
        <v>93.75</v>
      </c>
      <c r="D17" s="253">
        <v>73.75</v>
      </c>
      <c r="E17" s="253">
        <v>91.375</v>
      </c>
      <c r="F17" s="253">
        <v>78.029953</v>
      </c>
      <c r="G17" s="253">
        <v>4.653556E8</v>
      </c>
      <c r="H17" s="253"/>
      <c r="I17" s="253">
        <f t="shared" ref="I17:N17" si="9">(I18/B18*B17)/B18*B17</f>
        <v>8.30671444</v>
      </c>
      <c r="J17" s="253">
        <f t="shared" si="9"/>
        <v>13.20923863</v>
      </c>
      <c r="K17" s="253">
        <f t="shared" si="9"/>
        <v>8.168228733</v>
      </c>
      <c r="L17" s="253">
        <f t="shared" si="9"/>
        <v>12.46386947</v>
      </c>
      <c r="M17" s="253">
        <f t="shared" si="9"/>
        <v>10.59633387</v>
      </c>
      <c r="N17" s="253">
        <f t="shared" si="9"/>
        <v>4798452.696</v>
      </c>
      <c r="O17" s="261" t="s">
        <v>109</v>
      </c>
      <c r="P17" s="262">
        <f t="shared" ref="P17:U17" si="10">MAX(P20:P307)</f>
        <v>2424653.43</v>
      </c>
      <c r="Q17" s="263">
        <f t="shared" si="10"/>
        <v>1971733.357</v>
      </c>
      <c r="R17" s="263">
        <f t="shared" si="10"/>
        <v>1197974.408</v>
      </c>
      <c r="S17" s="263">
        <f t="shared" si="10"/>
        <v>-1666.666667</v>
      </c>
      <c r="T17" s="263">
        <f t="shared" si="10"/>
        <v>0</v>
      </c>
      <c r="U17" s="264">
        <f t="shared" si="10"/>
        <v>1.240422965</v>
      </c>
      <c r="V17" s="265"/>
      <c r="W17" s="263">
        <f>MIN(W20:W307)</f>
        <v>-924739.9698</v>
      </c>
      <c r="X17" s="266">
        <f t="shared" ref="X17:AD17" si="11">MAX(X20:X307)</f>
        <v>480</v>
      </c>
      <c r="Y17" s="263">
        <f t="shared" si="11"/>
        <v>2847312.832</v>
      </c>
      <c r="Z17" s="263">
        <f t="shared" si="11"/>
        <v>1922572.862</v>
      </c>
      <c r="AA17" s="267">
        <f t="shared" si="11"/>
        <v>5022192.438</v>
      </c>
      <c r="AB17" s="266">
        <f t="shared" si="11"/>
        <v>5.022192438</v>
      </c>
      <c r="AC17" s="268">
        <f t="shared" si="11"/>
        <v>4236121.907</v>
      </c>
      <c r="AD17" s="266">
        <f t="shared" si="11"/>
        <v>4.236121907</v>
      </c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2"/>
    </row>
    <row r="18" ht="19.5" customHeight="1">
      <c r="A18" s="251" t="s">
        <v>110</v>
      </c>
      <c r="B18" s="252">
        <v>96.1875</v>
      </c>
      <c r="C18" s="253">
        <v>97.625</v>
      </c>
      <c r="D18" s="253">
        <v>79.75</v>
      </c>
      <c r="E18" s="253">
        <v>89.6875</v>
      </c>
      <c r="F18" s="253">
        <v>76.588921</v>
      </c>
      <c r="G18" s="253">
        <v>5.834318E8</v>
      </c>
      <c r="H18" s="253"/>
      <c r="I18" s="253">
        <f t="shared" ref="I18:N18" si="12">(I19/B19*B18)/B19*B18</f>
        <v>13.91690977</v>
      </c>
      <c r="J18" s="253">
        <f t="shared" si="12"/>
        <v>14.3237696</v>
      </c>
      <c r="K18" s="253">
        <f t="shared" si="12"/>
        <v>9.551360231</v>
      </c>
      <c r="L18" s="253">
        <f t="shared" si="12"/>
        <v>12.00775861</v>
      </c>
      <c r="M18" s="253">
        <f t="shared" si="12"/>
        <v>10.20856845</v>
      </c>
      <c r="N18" s="253">
        <f t="shared" si="12"/>
        <v>7542434.063</v>
      </c>
      <c r="O18" s="269" t="s">
        <v>111</v>
      </c>
      <c r="P18" s="254">
        <f t="shared" ref="P18:U18" si="13">P307</f>
        <v>2424653.43</v>
      </c>
      <c r="Q18" s="254">
        <f t="shared" si="13"/>
        <v>1399564.6</v>
      </c>
      <c r="R18" s="254">
        <f t="shared" si="13"/>
        <v>1197974.408</v>
      </c>
      <c r="S18" s="254">
        <f t="shared" si="13"/>
        <v>-924739.9698</v>
      </c>
      <c r="T18" s="254">
        <f t="shared" si="13"/>
        <v>0</v>
      </c>
      <c r="U18" s="270">
        <f t="shared" si="13"/>
        <v>1.040139878</v>
      </c>
      <c r="V18" s="257"/>
      <c r="W18" s="254">
        <f t="shared" ref="W18:AD18" si="14">W307</f>
        <v>-924739.9698</v>
      </c>
      <c r="X18" s="271">
        <f t="shared" si="14"/>
        <v>3.917455669</v>
      </c>
      <c r="Y18" s="254">
        <f t="shared" si="14"/>
        <v>2847312.832</v>
      </c>
      <c r="Z18" s="254">
        <f t="shared" si="14"/>
        <v>1922572.862</v>
      </c>
      <c r="AA18" s="254">
        <f t="shared" si="14"/>
        <v>5022192.438</v>
      </c>
      <c r="AB18" s="271">
        <f t="shared" si="14"/>
        <v>5.022192438</v>
      </c>
      <c r="AC18" s="254">
        <f t="shared" si="14"/>
        <v>4097452.468</v>
      </c>
      <c r="AD18" s="271">
        <f t="shared" si="14"/>
        <v>4.097452468</v>
      </c>
      <c r="AE18" s="180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2"/>
    </row>
    <row r="19" ht="19.5" customHeight="1">
      <c r="A19" s="251" t="s">
        <v>112</v>
      </c>
      <c r="B19" s="252">
        <v>89.53125</v>
      </c>
      <c r="C19" s="253">
        <v>107.5</v>
      </c>
      <c r="D19" s="253">
        <v>88.4375</v>
      </c>
      <c r="E19" s="253">
        <v>106.75</v>
      </c>
      <c r="F19" s="253">
        <v>91.159492</v>
      </c>
      <c r="G19" s="253">
        <v>5.751698E8</v>
      </c>
      <c r="H19" s="253"/>
      <c r="I19" s="253">
        <f t="shared" ref="I19:N19" si="15">(I20/B20*B19)/B20*B19</f>
        <v>12.05743232</v>
      </c>
      <c r="J19" s="253">
        <f t="shared" si="15"/>
        <v>17.36809403</v>
      </c>
      <c r="K19" s="253">
        <f t="shared" si="15"/>
        <v>11.74564189</v>
      </c>
      <c r="L19" s="253">
        <f t="shared" si="15"/>
        <v>17.01115805</v>
      </c>
      <c r="M19" s="253">
        <f t="shared" si="15"/>
        <v>14.46227901</v>
      </c>
      <c r="N19" s="253">
        <f t="shared" si="15"/>
        <v>7330329.191</v>
      </c>
      <c r="O19" s="269" t="s">
        <v>113</v>
      </c>
      <c r="P19" s="254">
        <f t="shared" ref="P19:U19" si="16">MIN(P20:P307)</f>
        <v>117386.1386</v>
      </c>
      <c r="Q19" s="254">
        <f t="shared" si="16"/>
        <v>15593.5955</v>
      </c>
      <c r="R19" s="254">
        <f t="shared" si="16"/>
        <v>153134.547</v>
      </c>
      <c r="S19" s="254">
        <f t="shared" si="16"/>
        <v>-924739.9698</v>
      </c>
      <c r="T19" s="254">
        <f t="shared" si="16"/>
        <v>0</v>
      </c>
      <c r="U19" s="272">
        <f t="shared" si="16"/>
        <v>0.4870670898</v>
      </c>
      <c r="V19" s="257"/>
      <c r="W19" s="254">
        <f>(S20+T20)</f>
        <v>-1666.666667</v>
      </c>
      <c r="X19" s="257">
        <f t="shared" ref="X19:AD19" si="17">MIN(X20:X307)</f>
        <v>1.494818006</v>
      </c>
      <c r="Y19" s="254">
        <f t="shared" si="17"/>
        <v>244289.6916</v>
      </c>
      <c r="Z19" s="254">
        <f t="shared" si="17"/>
        <v>60186.15088</v>
      </c>
      <c r="AA19" s="273">
        <f t="shared" si="17"/>
        <v>305036.6833</v>
      </c>
      <c r="AB19" s="257">
        <f t="shared" si="17"/>
        <v>0.3050366833</v>
      </c>
      <c r="AC19" s="274">
        <f t="shared" si="17"/>
        <v>152499.3534</v>
      </c>
      <c r="AD19" s="257">
        <f t="shared" si="17"/>
        <v>0.1524993534</v>
      </c>
      <c r="AE19" s="180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2"/>
    </row>
    <row r="20" ht="19.5" customHeight="1">
      <c r="A20" s="251" t="s">
        <v>114</v>
      </c>
      <c r="B20" s="252">
        <v>107.25</v>
      </c>
      <c r="C20" s="253">
        <v>120.5</v>
      </c>
      <c r="D20" s="253">
        <v>101.0</v>
      </c>
      <c r="E20" s="253">
        <v>109.5</v>
      </c>
      <c r="F20" s="253">
        <v>93.507858</v>
      </c>
      <c r="G20" s="253">
        <v>7.211069E8</v>
      </c>
      <c r="H20" s="253"/>
      <c r="I20" s="253">
        <f t="shared" ref="I20:N20" si="18">(I21/B21*B20)/B21*B20</f>
        <v>17.30215263</v>
      </c>
      <c r="J20" s="253">
        <f t="shared" si="18"/>
        <v>21.82274244</v>
      </c>
      <c r="K20" s="253">
        <f t="shared" si="18"/>
        <v>15.31957048</v>
      </c>
      <c r="L20" s="253">
        <f t="shared" si="18"/>
        <v>17.89890036</v>
      </c>
      <c r="M20" s="253">
        <f t="shared" si="18"/>
        <v>15.21700419</v>
      </c>
      <c r="N20" s="253">
        <f t="shared" si="18"/>
        <v>11522073.23</v>
      </c>
      <c r="O20" s="253"/>
      <c r="P20" s="254">
        <f t="shared" ref="P20:R20" si="19">P8</f>
        <v>600000</v>
      </c>
      <c r="Q20" s="254">
        <f t="shared" si="19"/>
        <v>200000</v>
      </c>
      <c r="R20" s="254">
        <f t="shared" si="19"/>
        <v>200000</v>
      </c>
      <c r="S20" s="254">
        <f>-$S$8/12</f>
        <v>-1666.666667</v>
      </c>
      <c r="T20" s="254">
        <f>T4</f>
        <v>0</v>
      </c>
      <c r="U20" s="272">
        <f t="shared" ref="U20:U307" si="21">(Q20*2+P20)/(P20+Q20+R20)</f>
        <v>1</v>
      </c>
      <c r="V20" s="257"/>
      <c r="W20" s="254">
        <f t="shared" ref="W20:W307" si="22">S20+T20</f>
        <v>-1666.666667</v>
      </c>
      <c r="X20" s="257">
        <f t="shared" ref="X20:X307" si="23">IF(S20+T20=0,"NA",((P20+R20)/-(S20+T20)))</f>
        <v>480</v>
      </c>
      <c r="Y20" s="254">
        <f t="shared" ref="Y20:Y307" si="24">P20*0.7+R20*0.96</f>
        <v>612000</v>
      </c>
      <c r="Z20" s="254">
        <f t="shared" ref="Z20:Z307" si="25">Y20+S20+T20</f>
        <v>610333.3333</v>
      </c>
      <c r="AA20" s="259">
        <f t="shared" ref="AA20:AA307" si="26">P20+Q20+R20</f>
        <v>1000000</v>
      </c>
      <c r="AB20" s="258">
        <f t="shared" ref="AB20:AB307" si="27">AA20/($O$8)</f>
        <v>1</v>
      </c>
      <c r="AC20" s="275">
        <f t="shared" ref="AC20:AC307" si="28">SUM(P20:T20)</f>
        <v>998333.3333</v>
      </c>
      <c r="AD20" s="257">
        <f t="shared" ref="AD20:AD307" si="29">AC20/($O$8)</f>
        <v>0.9983333333</v>
      </c>
      <c r="AE20" s="180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2"/>
    </row>
    <row r="21" ht="19.5" customHeight="1">
      <c r="A21" s="251" t="s">
        <v>115</v>
      </c>
      <c r="B21" s="252">
        <v>107.765625</v>
      </c>
      <c r="C21" s="253">
        <v>109.125</v>
      </c>
      <c r="D21" s="253">
        <v>78.0</v>
      </c>
      <c r="E21" s="253">
        <v>94.75</v>
      </c>
      <c r="F21" s="253">
        <v>80.912041</v>
      </c>
      <c r="G21" s="253">
        <v>6.784114E8</v>
      </c>
      <c r="H21" s="253"/>
      <c r="I21" s="253">
        <f t="shared" ref="I21:N21" si="20">(I22/B22*B21)/B22*B21</f>
        <v>17.4689194</v>
      </c>
      <c r="J21" s="253">
        <f t="shared" si="20"/>
        <v>17.89714458</v>
      </c>
      <c r="K21" s="253">
        <f t="shared" si="20"/>
        <v>9.136777452</v>
      </c>
      <c r="L21" s="253">
        <f t="shared" si="20"/>
        <v>13.40159685</v>
      </c>
      <c r="M21" s="253">
        <f t="shared" si="20"/>
        <v>11.39355507</v>
      </c>
      <c r="N21" s="253">
        <f t="shared" si="20"/>
        <v>10198060.95</v>
      </c>
      <c r="O21" s="253"/>
      <c r="P21" s="254">
        <f t="shared" ref="P21:P307" si="31">P20*D21/D20</f>
        <v>463366.3366</v>
      </c>
      <c r="Q21" s="254">
        <f t="shared" ref="Q21:Q29" si="32">Q20*K21/K20</f>
        <v>119282.4233</v>
      </c>
      <c r="R21" s="254">
        <f t="shared" ref="R21:R29" si="33">R20*(1+$S$5/2/12)</f>
        <v>200416.6667</v>
      </c>
      <c r="S21" s="254">
        <f t="shared" ref="S21:S307" si="34">S20*(1+$S$5/12)+$S$20</f>
        <v>-3340.277778</v>
      </c>
      <c r="T21" s="254">
        <f t="shared" ref="T21:T307" si="35">T20*(1+$S$5/12)</f>
        <v>0</v>
      </c>
      <c r="U21" s="272">
        <f t="shared" si="21"/>
        <v>0.8963889343</v>
      </c>
      <c r="V21" s="257"/>
      <c r="W21" s="254">
        <f t="shared" si="22"/>
        <v>-3340.277778</v>
      </c>
      <c r="X21" s="257">
        <f t="shared" si="23"/>
        <v>198.7208991</v>
      </c>
      <c r="Y21" s="254">
        <f t="shared" si="24"/>
        <v>516756.4356</v>
      </c>
      <c r="Z21" s="254">
        <f t="shared" si="25"/>
        <v>513416.1579</v>
      </c>
      <c r="AA21" s="259">
        <f t="shared" si="26"/>
        <v>783065.4266</v>
      </c>
      <c r="AB21" s="258">
        <f t="shared" si="27"/>
        <v>0.7830654266</v>
      </c>
      <c r="AC21" s="275">
        <f t="shared" si="28"/>
        <v>779725.1488</v>
      </c>
      <c r="AD21" s="257">
        <f t="shared" si="29"/>
        <v>0.7797251488</v>
      </c>
      <c r="AE21" s="180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2"/>
    </row>
    <row r="22" ht="19.5" customHeight="1">
      <c r="A22" s="251" t="s">
        <v>116</v>
      </c>
      <c r="B22" s="252">
        <v>95.75</v>
      </c>
      <c r="C22" s="253">
        <v>96.875</v>
      </c>
      <c r="D22" s="253">
        <v>72.25</v>
      </c>
      <c r="E22" s="253">
        <v>83.125</v>
      </c>
      <c r="F22" s="253">
        <v>70.98484</v>
      </c>
      <c r="G22" s="253">
        <v>5.631893E8</v>
      </c>
      <c r="H22" s="253"/>
      <c r="I22" s="253">
        <f t="shared" ref="I22:N22" si="30">(I23/B23*B22)/B23*B22</f>
        <v>13.79059811</v>
      </c>
      <c r="J22" s="253">
        <f t="shared" si="30"/>
        <v>14.10453147</v>
      </c>
      <c r="K22" s="253">
        <f t="shared" si="30"/>
        <v>7.839340787</v>
      </c>
      <c r="L22" s="253">
        <f t="shared" si="30"/>
        <v>10.31481466</v>
      </c>
      <c r="M22" s="253">
        <f t="shared" si="30"/>
        <v>8.76928447</v>
      </c>
      <c r="N22" s="253">
        <f t="shared" si="30"/>
        <v>7028135.387</v>
      </c>
      <c r="O22" s="253"/>
      <c r="P22" s="254">
        <f t="shared" si="31"/>
        <v>429207.9208</v>
      </c>
      <c r="Q22" s="254">
        <f t="shared" si="32"/>
        <v>102344.1329</v>
      </c>
      <c r="R22" s="254">
        <f t="shared" si="33"/>
        <v>200834.2014</v>
      </c>
      <c r="S22" s="254">
        <f t="shared" si="34"/>
        <v>-5020.862269</v>
      </c>
      <c r="T22" s="254">
        <f t="shared" si="35"/>
        <v>0</v>
      </c>
      <c r="U22" s="272">
        <f t="shared" si="21"/>
        <v>0.8655216864</v>
      </c>
      <c r="V22" s="257"/>
      <c r="W22" s="254">
        <f t="shared" si="22"/>
        <v>-5020.862269</v>
      </c>
      <c r="X22" s="257">
        <f t="shared" si="23"/>
        <v>125.4848447</v>
      </c>
      <c r="Y22" s="254">
        <f t="shared" si="24"/>
        <v>493246.3779</v>
      </c>
      <c r="Z22" s="254">
        <f t="shared" si="25"/>
        <v>488225.5156</v>
      </c>
      <c r="AA22" s="259">
        <f t="shared" si="26"/>
        <v>732386.2551</v>
      </c>
      <c r="AB22" s="258">
        <f t="shared" si="27"/>
        <v>0.7323862551</v>
      </c>
      <c r="AC22" s="275">
        <f t="shared" si="28"/>
        <v>727365.3928</v>
      </c>
      <c r="AD22" s="257">
        <f t="shared" si="29"/>
        <v>0.7273653928</v>
      </c>
      <c r="AE22" s="180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2"/>
    </row>
    <row r="23" ht="19.5" customHeight="1">
      <c r="A23" s="251" t="s">
        <v>117</v>
      </c>
      <c r="B23" s="252">
        <v>85.1875</v>
      </c>
      <c r="C23" s="253">
        <v>99.71875</v>
      </c>
      <c r="D23" s="253">
        <v>82.5</v>
      </c>
      <c r="E23" s="253">
        <v>93.4375</v>
      </c>
      <c r="F23" s="253">
        <v>79.791245</v>
      </c>
      <c r="G23" s="253">
        <v>4.695167E8</v>
      </c>
      <c r="H23" s="253"/>
      <c r="I23" s="253">
        <f t="shared" ref="I23:N23" si="36">(I24/B24*B23)/B24*B23</f>
        <v>10.91584307</v>
      </c>
      <c r="J23" s="253">
        <f t="shared" si="36"/>
        <v>14.94475793</v>
      </c>
      <c r="K23" s="253">
        <f t="shared" si="36"/>
        <v>10.22143188</v>
      </c>
      <c r="L23" s="253">
        <f t="shared" si="36"/>
        <v>13.03288407</v>
      </c>
      <c r="M23" s="253">
        <f t="shared" si="36"/>
        <v>11.08009352</v>
      </c>
      <c r="N23" s="253">
        <f t="shared" si="36"/>
        <v>4884649.621</v>
      </c>
      <c r="O23" s="253"/>
      <c r="P23" s="254">
        <f t="shared" si="31"/>
        <v>490099.0099</v>
      </c>
      <c r="Q23" s="254">
        <f t="shared" si="32"/>
        <v>133442.7997</v>
      </c>
      <c r="R23" s="254">
        <f t="shared" si="33"/>
        <v>201252.606</v>
      </c>
      <c r="S23" s="254">
        <f t="shared" si="34"/>
        <v>-6708.449195</v>
      </c>
      <c r="T23" s="254">
        <f t="shared" si="35"/>
        <v>0</v>
      </c>
      <c r="U23" s="272">
        <f t="shared" si="21"/>
        <v>0.9177858082</v>
      </c>
      <c r="V23" s="257"/>
      <c r="W23" s="254">
        <f t="shared" si="22"/>
        <v>-6708.449195</v>
      </c>
      <c r="X23" s="257">
        <f t="shared" si="23"/>
        <v>103.056846</v>
      </c>
      <c r="Y23" s="254">
        <f t="shared" si="24"/>
        <v>536271.8087</v>
      </c>
      <c r="Z23" s="254">
        <f t="shared" si="25"/>
        <v>529563.3595</v>
      </c>
      <c r="AA23" s="259">
        <f t="shared" si="26"/>
        <v>824794.4156</v>
      </c>
      <c r="AB23" s="258">
        <f t="shared" si="27"/>
        <v>0.8247944156</v>
      </c>
      <c r="AC23" s="275">
        <f t="shared" si="28"/>
        <v>818085.9664</v>
      </c>
      <c r="AD23" s="257">
        <f t="shared" si="29"/>
        <v>0.8180859664</v>
      </c>
      <c r="AE23" s="180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2"/>
    </row>
    <row r="24" ht="19.5" customHeight="1">
      <c r="A24" s="251" t="s">
        <v>118</v>
      </c>
      <c r="B24" s="252">
        <v>93.5</v>
      </c>
      <c r="C24" s="253">
        <v>102.0625</v>
      </c>
      <c r="D24" s="253">
        <v>85.71875</v>
      </c>
      <c r="E24" s="253">
        <v>89.4375</v>
      </c>
      <c r="F24" s="253">
        <v>76.375443</v>
      </c>
      <c r="G24" s="253">
        <v>3.817581E8</v>
      </c>
      <c r="H24" s="253"/>
      <c r="I24" s="253">
        <f t="shared" ref="I24:N24" si="37">(I25/B25*B24)/B25*B24</f>
        <v>13.15009102</v>
      </c>
      <c r="J24" s="253">
        <f t="shared" si="37"/>
        <v>15.65552504</v>
      </c>
      <c r="K24" s="253">
        <f t="shared" si="37"/>
        <v>11.03457218</v>
      </c>
      <c r="L24" s="253">
        <f t="shared" si="37"/>
        <v>11.94090971</v>
      </c>
      <c r="M24" s="253">
        <f t="shared" si="37"/>
        <v>10.15173863</v>
      </c>
      <c r="N24" s="253">
        <f t="shared" si="37"/>
        <v>3229295.965</v>
      </c>
      <c r="O24" s="253"/>
      <c r="P24" s="254">
        <f t="shared" si="31"/>
        <v>509220.297</v>
      </c>
      <c r="Q24" s="254">
        <f t="shared" si="32"/>
        <v>144058.5061</v>
      </c>
      <c r="R24" s="254">
        <f t="shared" si="33"/>
        <v>201671.8822</v>
      </c>
      <c r="S24" s="254">
        <f t="shared" si="34"/>
        <v>-8403.067733</v>
      </c>
      <c r="T24" s="254">
        <f t="shared" si="35"/>
        <v>0</v>
      </c>
      <c r="U24" s="272">
        <f t="shared" si="21"/>
        <v>0.9326120475</v>
      </c>
      <c r="V24" s="257"/>
      <c r="W24" s="254">
        <f t="shared" si="22"/>
        <v>-8403.067733</v>
      </c>
      <c r="X24" s="257">
        <f t="shared" si="23"/>
        <v>84.59912521</v>
      </c>
      <c r="Y24" s="254">
        <f t="shared" si="24"/>
        <v>550059.2149</v>
      </c>
      <c r="Z24" s="254">
        <f t="shared" si="25"/>
        <v>541656.1471</v>
      </c>
      <c r="AA24" s="259">
        <f t="shared" si="26"/>
        <v>854950.6853</v>
      </c>
      <c r="AB24" s="258">
        <f t="shared" si="27"/>
        <v>0.8549506853</v>
      </c>
      <c r="AC24" s="275">
        <f t="shared" si="28"/>
        <v>846547.6176</v>
      </c>
      <c r="AD24" s="257">
        <f t="shared" si="29"/>
        <v>0.8465476176</v>
      </c>
      <c r="AE24" s="180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2"/>
    </row>
    <row r="25" ht="19.5" customHeight="1">
      <c r="A25" s="251" t="s">
        <v>119</v>
      </c>
      <c r="B25" s="252">
        <v>89.8125</v>
      </c>
      <c r="C25" s="253">
        <v>102.0</v>
      </c>
      <c r="D25" s="253">
        <v>83.3125</v>
      </c>
      <c r="E25" s="253">
        <v>101.625</v>
      </c>
      <c r="F25" s="253">
        <v>86.782974</v>
      </c>
      <c r="G25" s="253">
        <v>3.783124E8</v>
      </c>
      <c r="H25" s="253"/>
      <c r="I25" s="253">
        <f t="shared" ref="I25:N25" si="38">(I26/B26*B25)/B26*B25</f>
        <v>12.13330481</v>
      </c>
      <c r="J25" s="253">
        <f t="shared" si="38"/>
        <v>15.63635697</v>
      </c>
      <c r="K25" s="253">
        <f t="shared" si="38"/>
        <v>10.42375451</v>
      </c>
      <c r="L25" s="253">
        <f t="shared" si="38"/>
        <v>15.41697717</v>
      </c>
      <c r="M25" s="253">
        <f t="shared" si="38"/>
        <v>13.10696082</v>
      </c>
      <c r="N25" s="253">
        <f t="shared" si="38"/>
        <v>3171264.615</v>
      </c>
      <c r="O25" s="253"/>
      <c r="P25" s="254">
        <f t="shared" si="31"/>
        <v>494925.7426</v>
      </c>
      <c r="Q25" s="254">
        <f t="shared" si="32"/>
        <v>136084.1615</v>
      </c>
      <c r="R25" s="254">
        <f t="shared" si="33"/>
        <v>202092.032</v>
      </c>
      <c r="S25" s="254">
        <f t="shared" si="34"/>
        <v>-10104.74718</v>
      </c>
      <c r="T25" s="254">
        <f t="shared" si="35"/>
        <v>0</v>
      </c>
      <c r="U25" s="272">
        <f t="shared" si="21"/>
        <v>0.9207685547</v>
      </c>
      <c r="V25" s="257"/>
      <c r="W25" s="254">
        <f t="shared" si="22"/>
        <v>-10104.74718</v>
      </c>
      <c r="X25" s="257">
        <f t="shared" si="23"/>
        <v>68.97923936</v>
      </c>
      <c r="Y25" s="254">
        <f t="shared" si="24"/>
        <v>540456.3705</v>
      </c>
      <c r="Z25" s="254">
        <f t="shared" si="25"/>
        <v>530351.6233</v>
      </c>
      <c r="AA25" s="259">
        <f t="shared" si="26"/>
        <v>833101.936</v>
      </c>
      <c r="AB25" s="258">
        <f t="shared" si="27"/>
        <v>0.833101936</v>
      </c>
      <c r="AC25" s="275">
        <f t="shared" si="28"/>
        <v>822997.1889</v>
      </c>
      <c r="AD25" s="257">
        <f t="shared" si="29"/>
        <v>0.8229971889</v>
      </c>
      <c r="AE25" s="180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2"/>
    </row>
    <row r="26" ht="19.5" customHeight="1">
      <c r="A26" s="251" t="s">
        <v>120</v>
      </c>
      <c r="B26" s="252">
        <v>103.0</v>
      </c>
      <c r="C26" s="253">
        <v>103.515625</v>
      </c>
      <c r="D26" s="253">
        <v>87.0</v>
      </c>
      <c r="E26" s="253">
        <v>88.75</v>
      </c>
      <c r="F26" s="253">
        <v>75.788368</v>
      </c>
      <c r="G26" s="253">
        <v>5.107067E8</v>
      </c>
      <c r="H26" s="253"/>
      <c r="I26" s="253">
        <f t="shared" ref="I26:N26" si="39">(I27/B27*B26)/B27*B26</f>
        <v>15.95805606</v>
      </c>
      <c r="J26" s="253">
        <f t="shared" si="39"/>
        <v>16.10449275</v>
      </c>
      <c r="K26" s="253">
        <f t="shared" si="39"/>
        <v>11.36690804</v>
      </c>
      <c r="L26" s="253">
        <f t="shared" si="39"/>
        <v>11.75803735</v>
      </c>
      <c r="M26" s="253">
        <f t="shared" si="39"/>
        <v>9.996271738</v>
      </c>
      <c r="N26" s="253">
        <f t="shared" si="39"/>
        <v>5779289.363</v>
      </c>
      <c r="O26" s="253"/>
      <c r="P26" s="254">
        <f t="shared" si="31"/>
        <v>516831.6832</v>
      </c>
      <c r="Q26" s="254">
        <f t="shared" si="32"/>
        <v>148397.216</v>
      </c>
      <c r="R26" s="254">
        <f t="shared" si="33"/>
        <v>202513.0571</v>
      </c>
      <c r="S26" s="254">
        <f t="shared" si="34"/>
        <v>-11813.51696</v>
      </c>
      <c r="T26" s="254">
        <f t="shared" si="35"/>
        <v>0</v>
      </c>
      <c r="U26" s="272">
        <f t="shared" si="21"/>
        <v>0.937636021</v>
      </c>
      <c r="V26" s="257"/>
      <c r="W26" s="254">
        <f t="shared" si="22"/>
        <v>-11813.51696</v>
      </c>
      <c r="X26" s="257">
        <f t="shared" si="23"/>
        <v>60.89166694</v>
      </c>
      <c r="Y26" s="254">
        <f t="shared" si="24"/>
        <v>556194.713</v>
      </c>
      <c r="Z26" s="254">
        <f t="shared" si="25"/>
        <v>544381.196</v>
      </c>
      <c r="AA26" s="259">
        <f t="shared" si="26"/>
        <v>867741.9562</v>
      </c>
      <c r="AB26" s="258">
        <f t="shared" si="27"/>
        <v>0.8677419562</v>
      </c>
      <c r="AC26" s="275">
        <f t="shared" si="28"/>
        <v>855928.4392</v>
      </c>
      <c r="AD26" s="257">
        <f t="shared" si="29"/>
        <v>0.8559284392</v>
      </c>
      <c r="AE26" s="180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2"/>
    </row>
    <row r="27" ht="19.5" customHeight="1">
      <c r="A27" s="276" t="s">
        <v>121</v>
      </c>
      <c r="B27" s="277">
        <v>90.25</v>
      </c>
      <c r="C27" s="278">
        <v>90.25</v>
      </c>
      <c r="D27" s="278">
        <v>73.625</v>
      </c>
      <c r="E27" s="278">
        <v>81.703125</v>
      </c>
      <c r="F27" s="278">
        <v>69.770638</v>
      </c>
      <c r="G27" s="278">
        <v>9.049254E8</v>
      </c>
      <c r="H27" s="278"/>
      <c r="I27" s="278">
        <f t="shared" ref="I27:N27" si="40">(I28/B28*B27)/B28*B27</f>
        <v>12.25180168</v>
      </c>
      <c r="J27" s="278">
        <f t="shared" si="40"/>
        <v>12.24135955</v>
      </c>
      <c r="K27" s="278">
        <f t="shared" si="40"/>
        <v>8.140563287</v>
      </c>
      <c r="L27" s="278">
        <f t="shared" si="40"/>
        <v>9.964957431</v>
      </c>
      <c r="M27" s="278">
        <f t="shared" si="40"/>
        <v>8.471851442</v>
      </c>
      <c r="N27" s="278">
        <f t="shared" si="40"/>
        <v>18144996.37</v>
      </c>
      <c r="O27" s="278"/>
      <c r="P27" s="254">
        <f t="shared" si="31"/>
        <v>437376.2376</v>
      </c>
      <c r="Q27" s="254">
        <f t="shared" si="32"/>
        <v>106276.6518</v>
      </c>
      <c r="R27" s="254">
        <f t="shared" si="33"/>
        <v>202934.9593</v>
      </c>
      <c r="S27" s="254">
        <f t="shared" si="34"/>
        <v>-13529.40662</v>
      </c>
      <c r="T27" s="254">
        <f t="shared" si="35"/>
        <v>0</v>
      </c>
      <c r="U27" s="272">
        <f t="shared" si="21"/>
        <v>0.8705332432</v>
      </c>
      <c r="V27" s="257"/>
      <c r="W27" s="254">
        <f t="shared" si="22"/>
        <v>-13529.40662</v>
      </c>
      <c r="X27" s="257">
        <f t="shared" si="23"/>
        <v>47.32736735</v>
      </c>
      <c r="Y27" s="254">
        <f t="shared" si="24"/>
        <v>500980.9272</v>
      </c>
      <c r="Z27" s="254">
        <f t="shared" si="25"/>
        <v>487451.5206</v>
      </c>
      <c r="AA27" s="259">
        <f t="shared" si="26"/>
        <v>746587.8487</v>
      </c>
      <c r="AB27" s="258">
        <f t="shared" si="27"/>
        <v>0.7465878487</v>
      </c>
      <c r="AC27" s="275">
        <f t="shared" si="28"/>
        <v>733058.4421</v>
      </c>
      <c r="AD27" s="257">
        <f t="shared" si="29"/>
        <v>0.7330584421</v>
      </c>
      <c r="AE27" s="180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2"/>
    </row>
    <row r="28" ht="19.5" customHeight="1">
      <c r="A28" s="276" t="s">
        <v>122</v>
      </c>
      <c r="B28" s="277">
        <v>80.3125</v>
      </c>
      <c r="C28" s="278">
        <v>84.125</v>
      </c>
      <c r="D28" s="278">
        <v>60.5</v>
      </c>
      <c r="E28" s="278">
        <v>62.984375</v>
      </c>
      <c r="F28" s="278">
        <v>53.785721</v>
      </c>
      <c r="G28" s="278">
        <v>9.362076E8</v>
      </c>
      <c r="H28" s="278"/>
      <c r="I28" s="278">
        <f t="shared" ref="I28:N28" si="41">(I29/B29*B28)/B29*B28</f>
        <v>9.702235838</v>
      </c>
      <c r="J28" s="278">
        <f t="shared" si="41"/>
        <v>10.63617288</v>
      </c>
      <c r="K28" s="278">
        <f t="shared" si="41"/>
        <v>5.49685892</v>
      </c>
      <c r="L28" s="278">
        <f t="shared" si="41"/>
        <v>5.921936694</v>
      </c>
      <c r="M28" s="278">
        <f t="shared" si="41"/>
        <v>5.034622733</v>
      </c>
      <c r="N28" s="278">
        <f t="shared" si="41"/>
        <v>19421181.79</v>
      </c>
      <c r="O28" s="278"/>
      <c r="P28" s="254">
        <f t="shared" si="31"/>
        <v>359405.9406</v>
      </c>
      <c r="Q28" s="254">
        <f t="shared" si="32"/>
        <v>71762.5723</v>
      </c>
      <c r="R28" s="254">
        <f t="shared" si="33"/>
        <v>203357.7404</v>
      </c>
      <c r="S28" s="254">
        <f t="shared" si="34"/>
        <v>-15252.44581</v>
      </c>
      <c r="T28" s="254">
        <f t="shared" si="35"/>
        <v>0</v>
      </c>
      <c r="U28" s="272">
        <f t="shared" si="21"/>
        <v>0.7926087889</v>
      </c>
      <c r="V28" s="257"/>
      <c r="W28" s="254">
        <f t="shared" si="22"/>
        <v>-15252.44581</v>
      </c>
      <c r="X28" s="257">
        <f t="shared" si="23"/>
        <v>36.89661894</v>
      </c>
      <c r="Y28" s="254">
        <f t="shared" si="24"/>
        <v>446807.5892</v>
      </c>
      <c r="Z28" s="254">
        <f t="shared" si="25"/>
        <v>431555.1434</v>
      </c>
      <c r="AA28" s="259">
        <f t="shared" si="26"/>
        <v>634526.2533</v>
      </c>
      <c r="AB28" s="258">
        <f t="shared" si="27"/>
        <v>0.6345262533</v>
      </c>
      <c r="AC28" s="275">
        <f t="shared" si="28"/>
        <v>619273.8075</v>
      </c>
      <c r="AD28" s="257">
        <f t="shared" si="29"/>
        <v>0.6192738075</v>
      </c>
      <c r="AE28" s="180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2"/>
    </row>
    <row r="29" ht="19.5" customHeight="1">
      <c r="A29" s="279" t="s">
        <v>123</v>
      </c>
      <c r="B29" s="280">
        <v>64.0625</v>
      </c>
      <c r="C29" s="281">
        <v>74.78125</v>
      </c>
      <c r="D29" s="281">
        <v>54.25</v>
      </c>
      <c r="E29" s="281">
        <v>58.375</v>
      </c>
      <c r="F29" s="281">
        <v>49.849514</v>
      </c>
      <c r="G29" s="281">
        <v>1.0877885E9</v>
      </c>
      <c r="H29" s="281"/>
      <c r="I29" s="281">
        <f t="shared" ref="I29:N29" si="42">(I30/B30*B29)/B30*B29</f>
        <v>6.173242003</v>
      </c>
      <c r="J29" s="281">
        <f t="shared" si="42"/>
        <v>8.404670148</v>
      </c>
      <c r="K29" s="281">
        <f t="shared" si="42"/>
        <v>4.419807214</v>
      </c>
      <c r="L29" s="281">
        <f t="shared" si="42"/>
        <v>5.086884762</v>
      </c>
      <c r="M29" s="281">
        <f t="shared" si="42"/>
        <v>4.324688189</v>
      </c>
      <c r="N29" s="281">
        <f t="shared" si="42"/>
        <v>26219249.43</v>
      </c>
      <c r="O29" s="281"/>
      <c r="P29" s="254">
        <f t="shared" si="31"/>
        <v>322277.2277</v>
      </c>
      <c r="Q29" s="254">
        <f t="shared" si="32"/>
        <v>57701.45084</v>
      </c>
      <c r="R29" s="254">
        <f t="shared" si="33"/>
        <v>203781.4024</v>
      </c>
      <c r="S29" s="254">
        <f t="shared" si="34"/>
        <v>-16982.66433</v>
      </c>
      <c r="T29" s="254">
        <f t="shared" si="35"/>
        <v>0</v>
      </c>
      <c r="U29" s="272">
        <f t="shared" si="21"/>
        <v>0.7497602931</v>
      </c>
      <c r="V29" s="257">
        <f>(E29-B20)/B20</f>
        <v>-0.4557109557</v>
      </c>
      <c r="W29" s="254">
        <f t="shared" si="22"/>
        <v>-16982.66433</v>
      </c>
      <c r="X29" s="257">
        <f t="shared" si="23"/>
        <v>30.97621314</v>
      </c>
      <c r="Y29" s="254">
        <f t="shared" si="24"/>
        <v>421224.2057</v>
      </c>
      <c r="Z29" s="254">
        <f t="shared" si="25"/>
        <v>404241.5414</v>
      </c>
      <c r="AA29" s="259">
        <f t="shared" si="26"/>
        <v>583760.0809</v>
      </c>
      <c r="AB29" s="258">
        <f t="shared" si="27"/>
        <v>0.5837600809</v>
      </c>
      <c r="AC29" s="275">
        <f t="shared" si="28"/>
        <v>566777.4166</v>
      </c>
      <c r="AD29" s="257">
        <f t="shared" si="29"/>
        <v>0.5667774166</v>
      </c>
      <c r="AE29" s="180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2"/>
    </row>
    <row r="30" ht="19.5" customHeight="1">
      <c r="A30" s="276" t="s">
        <v>124</v>
      </c>
      <c r="B30" s="277">
        <v>58.5625</v>
      </c>
      <c r="C30" s="278">
        <v>69.125</v>
      </c>
      <c r="D30" s="278">
        <v>52.15625</v>
      </c>
      <c r="E30" s="278">
        <v>64.300003</v>
      </c>
      <c r="F30" s="278">
        <v>54.909184</v>
      </c>
      <c r="G30" s="278">
        <v>1.1978067E9</v>
      </c>
      <c r="H30" s="278"/>
      <c r="I30" s="278">
        <f t="shared" ref="I30:N30" si="43">(I31/B31*B30)/B31*B30</f>
        <v>5.158753226</v>
      </c>
      <c r="J30" s="278">
        <f t="shared" si="43"/>
        <v>7.181340543</v>
      </c>
      <c r="K30" s="278">
        <f t="shared" si="43"/>
        <v>4.085230429</v>
      </c>
      <c r="L30" s="278">
        <f t="shared" si="43"/>
        <v>6.171917305</v>
      </c>
      <c r="M30" s="278">
        <f t="shared" si="43"/>
        <v>5.24714327</v>
      </c>
      <c r="N30" s="278">
        <f t="shared" si="43"/>
        <v>31791045.08</v>
      </c>
      <c r="O30" s="278"/>
      <c r="P30" s="254">
        <f t="shared" si="31"/>
        <v>309839.1089</v>
      </c>
      <c r="Q30" s="254">
        <f>(Q29+$S$3)*K30/K29</f>
        <v>71819.49709</v>
      </c>
      <c r="R30" s="254">
        <f>R29*(1+($S$5)/2/12)-$S$3</f>
        <v>184205.947</v>
      </c>
      <c r="S30" s="254">
        <f t="shared" si="34"/>
        <v>-18720.0921</v>
      </c>
      <c r="T30" s="254">
        <f t="shared" si="35"/>
        <v>0</v>
      </c>
      <c r="U30" s="272">
        <f t="shared" si="21"/>
        <v>0.8013898392</v>
      </c>
      <c r="V30" s="282"/>
      <c r="W30" s="254">
        <f t="shared" si="22"/>
        <v>-18720.0921</v>
      </c>
      <c r="X30" s="257">
        <f t="shared" si="23"/>
        <v>26.39116588</v>
      </c>
      <c r="Y30" s="254">
        <f t="shared" si="24"/>
        <v>393725.0853</v>
      </c>
      <c r="Z30" s="254">
        <f t="shared" si="25"/>
        <v>375004.9932</v>
      </c>
      <c r="AA30" s="259">
        <f t="shared" si="26"/>
        <v>565864.553</v>
      </c>
      <c r="AB30" s="258">
        <f t="shared" si="27"/>
        <v>0.565864553</v>
      </c>
      <c r="AC30" s="275">
        <f t="shared" si="28"/>
        <v>547144.4609</v>
      </c>
      <c r="AD30" s="257">
        <f t="shared" si="29"/>
        <v>0.5471444609</v>
      </c>
      <c r="AE30" s="180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2"/>
    </row>
    <row r="31" ht="19.5" customHeight="1">
      <c r="A31" s="276" t="s">
        <v>125</v>
      </c>
      <c r="B31" s="277">
        <v>64.550003</v>
      </c>
      <c r="C31" s="278">
        <v>65.610001</v>
      </c>
      <c r="D31" s="278">
        <v>46.860001</v>
      </c>
      <c r="E31" s="278">
        <v>47.450001</v>
      </c>
      <c r="F31" s="278">
        <v>40.520073</v>
      </c>
      <c r="G31" s="278">
        <v>1.2158712E9</v>
      </c>
      <c r="H31" s="278"/>
      <c r="I31" s="278">
        <f t="shared" ref="I31:N31" si="44">(I32/B32*B31)/B32*B31</f>
        <v>6.2675538</v>
      </c>
      <c r="J31" s="278">
        <f t="shared" si="44"/>
        <v>6.469568594</v>
      </c>
      <c r="K31" s="278">
        <f t="shared" si="44"/>
        <v>3.297679378</v>
      </c>
      <c r="L31" s="278">
        <f t="shared" si="44"/>
        <v>3.361015876</v>
      </c>
      <c r="M31" s="278">
        <f t="shared" si="44"/>
        <v>2.857415401</v>
      </c>
      <c r="N31" s="278">
        <f t="shared" si="44"/>
        <v>32757177.35</v>
      </c>
      <c r="O31" s="278"/>
      <c r="P31" s="254">
        <f t="shared" si="31"/>
        <v>278376.2436</v>
      </c>
      <c r="Q31" s="254">
        <f t="shared" ref="Q31:Q41" si="46">Q30*K31/K30</f>
        <v>57974.12866</v>
      </c>
      <c r="R31" s="254">
        <f t="shared" ref="R31:R41" si="47">R30*(1+$S$5/2/12)</f>
        <v>184589.7094</v>
      </c>
      <c r="S31" s="254">
        <f t="shared" si="34"/>
        <v>-20464.75915</v>
      </c>
      <c r="T31" s="254">
        <f t="shared" si="35"/>
        <v>0</v>
      </c>
      <c r="U31" s="272">
        <f t="shared" si="21"/>
        <v>0.7569479002</v>
      </c>
      <c r="V31" s="282"/>
      <c r="W31" s="254">
        <f t="shared" si="22"/>
        <v>-20464.75915</v>
      </c>
      <c r="X31" s="257">
        <f t="shared" si="23"/>
        <v>22.62259475</v>
      </c>
      <c r="Y31" s="254">
        <f t="shared" si="24"/>
        <v>372069.4915</v>
      </c>
      <c r="Z31" s="254">
        <f t="shared" si="25"/>
        <v>351604.7323</v>
      </c>
      <c r="AA31" s="259">
        <f t="shared" si="26"/>
        <v>520940.0816</v>
      </c>
      <c r="AB31" s="258">
        <f t="shared" si="27"/>
        <v>0.5209400816</v>
      </c>
      <c r="AC31" s="275">
        <f t="shared" si="28"/>
        <v>500475.3224</v>
      </c>
      <c r="AD31" s="257">
        <f t="shared" si="29"/>
        <v>0.5004753224</v>
      </c>
      <c r="AE31" s="180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2"/>
    </row>
    <row r="32" ht="19.5" customHeight="1">
      <c r="A32" s="276" t="s">
        <v>126</v>
      </c>
      <c r="B32" s="277">
        <v>46.970001</v>
      </c>
      <c r="C32" s="278">
        <v>50.66</v>
      </c>
      <c r="D32" s="278">
        <v>38.0</v>
      </c>
      <c r="E32" s="278">
        <v>39.150002</v>
      </c>
      <c r="F32" s="278">
        <v>33.43227</v>
      </c>
      <c r="G32" s="278">
        <v>1.7249188E9</v>
      </c>
      <c r="H32" s="278"/>
      <c r="I32" s="278">
        <f t="shared" ref="I32:N32" si="45">(I33/B33*B32)/B33*B32</f>
        <v>3.31853709</v>
      </c>
      <c r="J32" s="278">
        <f t="shared" si="45"/>
        <v>3.85714179</v>
      </c>
      <c r="K32" s="278">
        <f t="shared" si="45"/>
        <v>2.168557962</v>
      </c>
      <c r="L32" s="278">
        <f t="shared" si="45"/>
        <v>2.288029867</v>
      </c>
      <c r="M32" s="278">
        <f t="shared" si="45"/>
        <v>1.945201851</v>
      </c>
      <c r="N32" s="278">
        <f t="shared" si="45"/>
        <v>65927808.56</v>
      </c>
      <c r="O32" s="278"/>
      <c r="P32" s="254">
        <f t="shared" si="31"/>
        <v>225742.5743</v>
      </c>
      <c r="Q32" s="254">
        <f t="shared" si="46"/>
        <v>38123.85738</v>
      </c>
      <c r="R32" s="254">
        <f t="shared" si="47"/>
        <v>184974.2713</v>
      </c>
      <c r="S32" s="254">
        <f t="shared" si="34"/>
        <v>-22216.69565</v>
      </c>
      <c r="T32" s="254">
        <f t="shared" si="35"/>
        <v>0</v>
      </c>
      <c r="U32" s="272">
        <f t="shared" si="21"/>
        <v>0.672822868</v>
      </c>
      <c r="V32" s="282"/>
      <c r="W32" s="254">
        <f t="shared" si="22"/>
        <v>-22216.69565</v>
      </c>
      <c r="X32" s="257">
        <f t="shared" si="23"/>
        <v>18.48685565</v>
      </c>
      <c r="Y32" s="254">
        <f t="shared" si="24"/>
        <v>335595.1024</v>
      </c>
      <c r="Z32" s="254">
        <f t="shared" si="25"/>
        <v>313378.4067</v>
      </c>
      <c r="AA32" s="259">
        <f t="shared" si="26"/>
        <v>448840.7029</v>
      </c>
      <c r="AB32" s="258">
        <f t="shared" si="27"/>
        <v>0.4488407029</v>
      </c>
      <c r="AC32" s="275">
        <f t="shared" si="28"/>
        <v>426624.0072</v>
      </c>
      <c r="AD32" s="257">
        <f t="shared" si="29"/>
        <v>0.4266240072</v>
      </c>
      <c r="AE32" s="180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2"/>
    </row>
    <row r="33" ht="19.5" customHeight="1">
      <c r="A33" s="276" t="s">
        <v>127</v>
      </c>
      <c r="B33" s="277">
        <v>39.169998</v>
      </c>
      <c r="C33" s="278">
        <v>49.439999</v>
      </c>
      <c r="D33" s="278">
        <v>33.599998</v>
      </c>
      <c r="E33" s="278">
        <v>46.150002</v>
      </c>
      <c r="F33" s="278">
        <v>39.409939</v>
      </c>
      <c r="G33" s="278">
        <v>1.6436822E9</v>
      </c>
      <c r="H33" s="278"/>
      <c r="I33" s="278">
        <f t="shared" ref="I33:N33" si="48">(I34/B34*B33)/B34*B33</f>
        <v>2.307876876</v>
      </c>
      <c r="J33" s="278">
        <f t="shared" si="48"/>
        <v>3.673602312</v>
      </c>
      <c r="K33" s="278">
        <f t="shared" si="48"/>
        <v>1.695439685</v>
      </c>
      <c r="L33" s="278">
        <f t="shared" si="48"/>
        <v>3.179373576</v>
      </c>
      <c r="M33" s="278">
        <f t="shared" si="48"/>
        <v>2.702990183</v>
      </c>
      <c r="N33" s="278">
        <f t="shared" si="48"/>
        <v>59864179.29</v>
      </c>
      <c r="O33" s="278"/>
      <c r="P33" s="254">
        <f t="shared" si="31"/>
        <v>199603.9485</v>
      </c>
      <c r="Q33" s="254">
        <f t="shared" si="46"/>
        <v>29806.30534</v>
      </c>
      <c r="R33" s="254">
        <f t="shared" si="47"/>
        <v>185359.6343</v>
      </c>
      <c r="S33" s="254">
        <f t="shared" si="34"/>
        <v>-23975.93188</v>
      </c>
      <c r="T33" s="254">
        <f t="shared" si="35"/>
        <v>0</v>
      </c>
      <c r="U33" s="272">
        <f t="shared" si="21"/>
        <v>0.6249647493</v>
      </c>
      <c r="V33" s="282"/>
      <c r="W33" s="254">
        <f t="shared" si="22"/>
        <v>-23975.93188</v>
      </c>
      <c r="X33" s="257">
        <f t="shared" si="23"/>
        <v>16.05625111</v>
      </c>
      <c r="Y33" s="254">
        <f t="shared" si="24"/>
        <v>317668.0129</v>
      </c>
      <c r="Z33" s="254">
        <f t="shared" si="25"/>
        <v>293692.081</v>
      </c>
      <c r="AA33" s="259">
        <f t="shared" si="26"/>
        <v>414769.8882</v>
      </c>
      <c r="AB33" s="258">
        <f t="shared" si="27"/>
        <v>0.4147698882</v>
      </c>
      <c r="AC33" s="275">
        <f t="shared" si="28"/>
        <v>390793.9563</v>
      </c>
      <c r="AD33" s="257">
        <f t="shared" si="29"/>
        <v>0.3907939563</v>
      </c>
      <c r="AE33" s="180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2"/>
    </row>
    <row r="34" ht="19.5" customHeight="1">
      <c r="A34" s="276" t="s">
        <v>128</v>
      </c>
      <c r="B34" s="277">
        <v>46.200001</v>
      </c>
      <c r="C34" s="278">
        <v>51.950001</v>
      </c>
      <c r="D34" s="278">
        <v>43.349998</v>
      </c>
      <c r="E34" s="278">
        <v>44.73</v>
      </c>
      <c r="F34" s="278">
        <v>38.197327</v>
      </c>
      <c r="G34" s="278">
        <v>1.3946903E9</v>
      </c>
      <c r="H34" s="278"/>
      <c r="I34" s="278">
        <f t="shared" ref="I34:N34" si="49">(I35/B35*B34)/B35*B34</f>
        <v>3.210624437</v>
      </c>
      <c r="J34" s="278">
        <f t="shared" si="49"/>
        <v>4.056078519</v>
      </c>
      <c r="K34" s="278">
        <f t="shared" si="49"/>
        <v>2.822162423</v>
      </c>
      <c r="L34" s="278">
        <f t="shared" si="49"/>
        <v>2.986729617</v>
      </c>
      <c r="M34" s="278">
        <f t="shared" si="49"/>
        <v>2.53921157</v>
      </c>
      <c r="N34" s="278">
        <f t="shared" si="49"/>
        <v>43100954.66</v>
      </c>
      <c r="O34" s="278"/>
      <c r="P34" s="254">
        <f t="shared" si="31"/>
        <v>257524.7406</v>
      </c>
      <c r="Q34" s="254">
        <f t="shared" si="46"/>
        <v>49614.40718</v>
      </c>
      <c r="R34" s="254">
        <f t="shared" si="47"/>
        <v>185745.8002</v>
      </c>
      <c r="S34" s="254">
        <f t="shared" si="34"/>
        <v>-25742.49826</v>
      </c>
      <c r="T34" s="254">
        <f t="shared" si="35"/>
        <v>0</v>
      </c>
      <c r="U34" s="272">
        <f t="shared" si="21"/>
        <v>0.7238069582</v>
      </c>
      <c r="V34" s="282"/>
      <c r="W34" s="254">
        <f t="shared" si="22"/>
        <v>-25742.49826</v>
      </c>
      <c r="X34" s="257">
        <f t="shared" si="23"/>
        <v>17.21940646</v>
      </c>
      <c r="Y34" s="254">
        <f t="shared" si="24"/>
        <v>358583.2866</v>
      </c>
      <c r="Z34" s="254">
        <f t="shared" si="25"/>
        <v>332840.7884</v>
      </c>
      <c r="AA34" s="259">
        <f t="shared" si="26"/>
        <v>492884.948</v>
      </c>
      <c r="AB34" s="258">
        <f t="shared" si="27"/>
        <v>0.492884948</v>
      </c>
      <c r="AC34" s="275">
        <f t="shared" si="28"/>
        <v>467142.4497</v>
      </c>
      <c r="AD34" s="257">
        <f t="shared" si="29"/>
        <v>0.4671424497</v>
      </c>
      <c r="AE34" s="180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2"/>
    </row>
    <row r="35" ht="19.5" customHeight="1">
      <c r="A35" s="276" t="s">
        <v>129</v>
      </c>
      <c r="B35" s="277">
        <v>45.540001</v>
      </c>
      <c r="C35" s="278">
        <v>49.490002</v>
      </c>
      <c r="D35" s="278">
        <v>41.259998</v>
      </c>
      <c r="E35" s="278">
        <v>45.700001</v>
      </c>
      <c r="F35" s="278">
        <v>39.025661</v>
      </c>
      <c r="G35" s="278">
        <v>1.3630503E9</v>
      </c>
      <c r="H35" s="278"/>
      <c r="I35" s="278">
        <f t="shared" ref="I35:N35" si="50">(I36/B36*B35)/B36*B35</f>
        <v>3.119547542</v>
      </c>
      <c r="J35" s="278">
        <f t="shared" si="50"/>
        <v>3.681036941</v>
      </c>
      <c r="K35" s="278">
        <f t="shared" si="50"/>
        <v>2.556596833</v>
      </c>
      <c r="L35" s="278">
        <f t="shared" si="50"/>
        <v>3.11767278</v>
      </c>
      <c r="M35" s="278">
        <f t="shared" si="50"/>
        <v>2.650534603</v>
      </c>
      <c r="N35" s="278">
        <f t="shared" si="50"/>
        <v>41167556.88</v>
      </c>
      <c r="O35" s="278"/>
      <c r="P35" s="254">
        <f t="shared" si="31"/>
        <v>245108.899</v>
      </c>
      <c r="Q35" s="254">
        <f t="shared" si="46"/>
        <v>44945.6896</v>
      </c>
      <c r="R35" s="254">
        <f t="shared" si="47"/>
        <v>186132.7706</v>
      </c>
      <c r="S35" s="254">
        <f t="shared" si="34"/>
        <v>-27516.42534</v>
      </c>
      <c r="T35" s="254">
        <f t="shared" si="35"/>
        <v>0</v>
      </c>
      <c r="U35" s="272">
        <f t="shared" si="21"/>
        <v>0.7035051891</v>
      </c>
      <c r="V35" s="282"/>
      <c r="W35" s="254">
        <f t="shared" si="22"/>
        <v>-27516.42534</v>
      </c>
      <c r="X35" s="257">
        <f t="shared" si="23"/>
        <v>15.67215452</v>
      </c>
      <c r="Y35" s="254">
        <f t="shared" si="24"/>
        <v>350263.6891</v>
      </c>
      <c r="Z35" s="254">
        <f t="shared" si="25"/>
        <v>322747.2638</v>
      </c>
      <c r="AA35" s="259">
        <f t="shared" si="26"/>
        <v>476187.3593</v>
      </c>
      <c r="AB35" s="258">
        <f t="shared" si="27"/>
        <v>0.4761873593</v>
      </c>
      <c r="AC35" s="275">
        <f t="shared" si="28"/>
        <v>448670.9339</v>
      </c>
      <c r="AD35" s="257">
        <f t="shared" si="29"/>
        <v>0.4486709339</v>
      </c>
      <c r="AE35" s="180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2"/>
    </row>
    <row r="36" ht="19.5" customHeight="1">
      <c r="A36" s="276" t="s">
        <v>130</v>
      </c>
      <c r="B36" s="277">
        <v>45.650002</v>
      </c>
      <c r="C36" s="278">
        <v>46.48</v>
      </c>
      <c r="D36" s="278">
        <v>39.310001</v>
      </c>
      <c r="E36" s="278">
        <v>41.759998</v>
      </c>
      <c r="F36" s="278">
        <v>35.661087</v>
      </c>
      <c r="G36" s="278">
        <v>1.1983925E9</v>
      </c>
      <c r="H36" s="278"/>
      <c r="I36" s="278">
        <f t="shared" ref="I36:N36" si="51">(I37/B37*B36)/B37*B36</f>
        <v>3.134636158</v>
      </c>
      <c r="J36" s="278">
        <f t="shared" si="51"/>
        <v>3.246889224</v>
      </c>
      <c r="K36" s="278">
        <f t="shared" si="51"/>
        <v>2.320651635</v>
      </c>
      <c r="L36" s="278">
        <f t="shared" si="51"/>
        <v>2.603269022</v>
      </c>
      <c r="M36" s="278">
        <f t="shared" si="51"/>
        <v>2.213207315</v>
      </c>
      <c r="N36" s="278">
        <f t="shared" si="51"/>
        <v>31822148.17</v>
      </c>
      <c r="O36" s="278"/>
      <c r="P36" s="254">
        <f t="shared" si="31"/>
        <v>233524.7584</v>
      </c>
      <c r="Q36" s="254">
        <f t="shared" si="46"/>
        <v>40797.70682</v>
      </c>
      <c r="R36" s="254">
        <f t="shared" si="47"/>
        <v>186520.5473</v>
      </c>
      <c r="S36" s="254">
        <f t="shared" si="34"/>
        <v>-29297.74378</v>
      </c>
      <c r="T36" s="254">
        <f t="shared" si="35"/>
        <v>0</v>
      </c>
      <c r="U36" s="272">
        <f t="shared" si="21"/>
        <v>0.6837907129</v>
      </c>
      <c r="V36" s="282"/>
      <c r="W36" s="254">
        <f t="shared" si="22"/>
        <v>-29297.74378</v>
      </c>
      <c r="X36" s="257">
        <f t="shared" si="23"/>
        <v>14.33712128</v>
      </c>
      <c r="Y36" s="254">
        <f t="shared" si="24"/>
        <v>342527.0563</v>
      </c>
      <c r="Z36" s="254">
        <f t="shared" si="25"/>
        <v>313229.3125</v>
      </c>
      <c r="AA36" s="259">
        <f t="shared" si="26"/>
        <v>460843.0125</v>
      </c>
      <c r="AB36" s="258">
        <f t="shared" si="27"/>
        <v>0.4608430125</v>
      </c>
      <c r="AC36" s="275">
        <f t="shared" si="28"/>
        <v>431545.2687</v>
      </c>
      <c r="AD36" s="257">
        <f t="shared" si="29"/>
        <v>0.4315452687</v>
      </c>
      <c r="AE36" s="180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2"/>
    </row>
    <row r="37" ht="19.5" customHeight="1">
      <c r="A37" s="276" t="s">
        <v>131</v>
      </c>
      <c r="B37" s="277">
        <v>42.630001</v>
      </c>
      <c r="C37" s="278">
        <v>44.0</v>
      </c>
      <c r="D37" s="278">
        <v>35.75</v>
      </c>
      <c r="E37" s="278">
        <v>36.630001</v>
      </c>
      <c r="F37" s="278">
        <v>31.280291</v>
      </c>
      <c r="G37" s="278">
        <v>1.3134117E9</v>
      </c>
      <c r="H37" s="278"/>
      <c r="I37" s="278">
        <f t="shared" ref="I37:N37" si="52">(I38/B38*B37)/B38*B37</f>
        <v>2.733607911</v>
      </c>
      <c r="J37" s="278">
        <f t="shared" si="52"/>
        <v>2.909648894</v>
      </c>
      <c r="K37" s="278">
        <f t="shared" si="52"/>
        <v>1.919357763</v>
      </c>
      <c r="L37" s="278">
        <f t="shared" si="52"/>
        <v>2.002958602</v>
      </c>
      <c r="M37" s="278">
        <f t="shared" si="52"/>
        <v>1.702842623</v>
      </c>
      <c r="N37" s="278">
        <f t="shared" si="52"/>
        <v>38223732.25</v>
      </c>
      <c r="O37" s="278"/>
      <c r="P37" s="254">
        <f t="shared" si="31"/>
        <v>212376.2376</v>
      </c>
      <c r="Q37" s="254">
        <f t="shared" si="46"/>
        <v>33742.84797</v>
      </c>
      <c r="R37" s="254">
        <f t="shared" si="47"/>
        <v>186909.1317</v>
      </c>
      <c r="S37" s="254">
        <f t="shared" si="34"/>
        <v>-31086.48438</v>
      </c>
      <c r="T37" s="254">
        <f t="shared" si="35"/>
        <v>0</v>
      </c>
      <c r="U37" s="272">
        <f t="shared" si="21"/>
        <v>0.6462902933</v>
      </c>
      <c r="V37" s="282"/>
      <c r="W37" s="254">
        <f t="shared" si="22"/>
        <v>-31086.48438</v>
      </c>
      <c r="X37" s="257">
        <f t="shared" si="23"/>
        <v>12.84433983</v>
      </c>
      <c r="Y37" s="254">
        <f t="shared" si="24"/>
        <v>328096.1328</v>
      </c>
      <c r="Z37" s="254">
        <f t="shared" si="25"/>
        <v>297009.6484</v>
      </c>
      <c r="AA37" s="259">
        <f t="shared" si="26"/>
        <v>433028.2173</v>
      </c>
      <c r="AB37" s="258">
        <f t="shared" si="27"/>
        <v>0.4330282173</v>
      </c>
      <c r="AC37" s="275">
        <f t="shared" si="28"/>
        <v>401941.7329</v>
      </c>
      <c r="AD37" s="257">
        <f t="shared" si="29"/>
        <v>0.4019417329</v>
      </c>
      <c r="AE37" s="180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2"/>
    </row>
    <row r="38" ht="19.5" customHeight="1">
      <c r="A38" s="276" t="s">
        <v>132</v>
      </c>
      <c r="B38" s="277">
        <v>36.509998</v>
      </c>
      <c r="C38" s="278">
        <v>37.5</v>
      </c>
      <c r="D38" s="278">
        <v>27.200001</v>
      </c>
      <c r="E38" s="278">
        <v>28.98</v>
      </c>
      <c r="F38" s="278">
        <v>24.747557</v>
      </c>
      <c r="G38" s="278">
        <v>1.3021162E9</v>
      </c>
      <c r="H38" s="278"/>
      <c r="I38" s="278">
        <f t="shared" ref="I38:N38" si="53">(I39/B39*B38)/B39*B38</f>
        <v>2.005068228</v>
      </c>
      <c r="J38" s="278">
        <f t="shared" si="53"/>
        <v>2.11347818</v>
      </c>
      <c r="K38" s="278">
        <f t="shared" si="53"/>
        <v>1.111070665</v>
      </c>
      <c r="L38" s="278">
        <f t="shared" si="53"/>
        <v>1.253703604</v>
      </c>
      <c r="M38" s="278">
        <f t="shared" si="53"/>
        <v>1.06585373</v>
      </c>
      <c r="N38" s="278">
        <f t="shared" si="53"/>
        <v>37569101.88</v>
      </c>
      <c r="O38" s="278"/>
      <c r="P38" s="254">
        <f t="shared" si="31"/>
        <v>161584.1644</v>
      </c>
      <c r="Q38" s="254">
        <f t="shared" si="46"/>
        <v>19532.93402</v>
      </c>
      <c r="R38" s="254">
        <f t="shared" si="47"/>
        <v>187298.5257</v>
      </c>
      <c r="S38" s="254">
        <f t="shared" si="34"/>
        <v>-32882.67806</v>
      </c>
      <c r="T38" s="254">
        <f t="shared" si="35"/>
        <v>0</v>
      </c>
      <c r="U38" s="272">
        <f t="shared" si="21"/>
        <v>0.5446295413</v>
      </c>
      <c r="V38" s="282"/>
      <c r="W38" s="254">
        <f t="shared" si="22"/>
        <v>-32882.67806</v>
      </c>
      <c r="X38" s="257">
        <f t="shared" si="23"/>
        <v>10.60992324</v>
      </c>
      <c r="Y38" s="254">
        <f t="shared" si="24"/>
        <v>292915.4998</v>
      </c>
      <c r="Z38" s="254">
        <f t="shared" si="25"/>
        <v>260032.8217</v>
      </c>
      <c r="AA38" s="259">
        <f t="shared" si="26"/>
        <v>368415.6241</v>
      </c>
      <c r="AB38" s="258">
        <f t="shared" si="27"/>
        <v>0.3684156241</v>
      </c>
      <c r="AC38" s="275">
        <f t="shared" si="28"/>
        <v>335532.9461</v>
      </c>
      <c r="AD38" s="257">
        <f t="shared" si="29"/>
        <v>0.3355329461</v>
      </c>
      <c r="AE38" s="180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2"/>
    </row>
    <row r="39" ht="19.5" customHeight="1">
      <c r="A39" s="276" t="s">
        <v>133</v>
      </c>
      <c r="B39" s="277">
        <v>28.85</v>
      </c>
      <c r="C39" s="278">
        <v>37.060001</v>
      </c>
      <c r="D39" s="278">
        <v>27.85</v>
      </c>
      <c r="E39" s="278">
        <v>33.900002</v>
      </c>
      <c r="F39" s="278">
        <v>28.949011</v>
      </c>
      <c r="G39" s="278">
        <v>2.1601468E9</v>
      </c>
      <c r="H39" s="278"/>
      <c r="I39" s="278">
        <f t="shared" ref="I39:N39" si="54">(I40/B40*B39)/B40*B39</f>
        <v>1.251979368</v>
      </c>
      <c r="J39" s="278">
        <f t="shared" si="54"/>
        <v>2.064172969</v>
      </c>
      <c r="K39" s="278">
        <f t="shared" si="54"/>
        <v>1.16480772</v>
      </c>
      <c r="L39" s="278">
        <f t="shared" si="54"/>
        <v>1.715527008</v>
      </c>
      <c r="M39" s="278">
        <f t="shared" si="54"/>
        <v>1.458479757</v>
      </c>
      <c r="N39" s="278">
        <f t="shared" si="54"/>
        <v>103394600.9</v>
      </c>
      <c r="O39" s="278"/>
      <c r="P39" s="254">
        <f t="shared" si="31"/>
        <v>165445.5446</v>
      </c>
      <c r="Q39" s="254">
        <f t="shared" si="46"/>
        <v>20477.64652</v>
      </c>
      <c r="R39" s="254">
        <f t="shared" si="47"/>
        <v>187688.731</v>
      </c>
      <c r="S39" s="254">
        <f t="shared" si="34"/>
        <v>-34686.35589</v>
      </c>
      <c r="T39" s="254">
        <f t="shared" si="35"/>
        <v>0</v>
      </c>
      <c r="U39" s="272">
        <f t="shared" si="21"/>
        <v>0.5524471394</v>
      </c>
      <c r="V39" s="282"/>
      <c r="W39" s="254">
        <f t="shared" si="22"/>
        <v>-34686.35589</v>
      </c>
      <c r="X39" s="257">
        <f t="shared" si="23"/>
        <v>10.18078338</v>
      </c>
      <c r="Y39" s="254">
        <f t="shared" si="24"/>
        <v>295993.063</v>
      </c>
      <c r="Z39" s="254">
        <f t="shared" si="25"/>
        <v>261306.7071</v>
      </c>
      <c r="AA39" s="259">
        <f t="shared" si="26"/>
        <v>373611.9221</v>
      </c>
      <c r="AB39" s="258">
        <f t="shared" si="27"/>
        <v>0.3736119221</v>
      </c>
      <c r="AC39" s="275">
        <f t="shared" si="28"/>
        <v>338925.5662</v>
      </c>
      <c r="AD39" s="257">
        <f t="shared" si="29"/>
        <v>0.3389255662</v>
      </c>
      <c r="AE39" s="180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2"/>
    </row>
    <row r="40" ht="19.5" customHeight="1">
      <c r="A40" s="276" t="s">
        <v>134</v>
      </c>
      <c r="B40" s="277">
        <v>34.439999</v>
      </c>
      <c r="C40" s="278">
        <v>40.970001</v>
      </c>
      <c r="D40" s="278">
        <v>33.779999</v>
      </c>
      <c r="E40" s="278">
        <v>39.650002</v>
      </c>
      <c r="F40" s="278">
        <v>33.859234</v>
      </c>
      <c r="G40" s="278">
        <v>1.7210984E9</v>
      </c>
      <c r="H40" s="278"/>
      <c r="I40" s="278">
        <f t="shared" ref="I40:N40" si="55">(I41/B41*B40)/B41*B40</f>
        <v>1.784151779</v>
      </c>
      <c r="J40" s="278">
        <f t="shared" si="55"/>
        <v>2.522709149</v>
      </c>
      <c r="K40" s="278">
        <f t="shared" si="55"/>
        <v>1.71365387</v>
      </c>
      <c r="L40" s="278">
        <f t="shared" si="55"/>
        <v>2.346845714</v>
      </c>
      <c r="M40" s="278">
        <f t="shared" si="55"/>
        <v>1.995203512</v>
      </c>
      <c r="N40" s="278">
        <f t="shared" si="55"/>
        <v>65636094.34</v>
      </c>
      <c r="O40" s="278"/>
      <c r="P40" s="254">
        <f t="shared" si="31"/>
        <v>200673.2614</v>
      </c>
      <c r="Q40" s="254">
        <f t="shared" si="46"/>
        <v>30126.51582</v>
      </c>
      <c r="R40" s="254">
        <f t="shared" si="47"/>
        <v>188079.7492</v>
      </c>
      <c r="S40" s="254">
        <f t="shared" si="34"/>
        <v>-36497.54904</v>
      </c>
      <c r="T40" s="254">
        <f t="shared" si="35"/>
        <v>0</v>
      </c>
      <c r="U40" s="272">
        <f t="shared" si="21"/>
        <v>0.6229148874</v>
      </c>
      <c r="V40" s="282"/>
      <c r="W40" s="254">
        <f t="shared" si="22"/>
        <v>-36497.54904</v>
      </c>
      <c r="X40" s="257">
        <f t="shared" si="23"/>
        <v>10.65148266</v>
      </c>
      <c r="Y40" s="254">
        <f t="shared" si="24"/>
        <v>321027.8422</v>
      </c>
      <c r="Z40" s="254">
        <f t="shared" si="25"/>
        <v>284530.2932</v>
      </c>
      <c r="AA40" s="259">
        <f t="shared" si="26"/>
        <v>418879.5264</v>
      </c>
      <c r="AB40" s="258">
        <f t="shared" si="27"/>
        <v>0.4188795264</v>
      </c>
      <c r="AC40" s="275">
        <f t="shared" si="28"/>
        <v>382381.9774</v>
      </c>
      <c r="AD40" s="257">
        <f t="shared" si="29"/>
        <v>0.3823819774</v>
      </c>
      <c r="AE40" s="180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2"/>
    </row>
    <row r="41" ht="19.5" customHeight="1">
      <c r="A41" s="279" t="s">
        <v>135</v>
      </c>
      <c r="B41" s="280">
        <v>39.290001</v>
      </c>
      <c r="C41" s="281">
        <v>43.240002</v>
      </c>
      <c r="D41" s="281">
        <v>38.439999</v>
      </c>
      <c r="E41" s="281">
        <v>38.91</v>
      </c>
      <c r="F41" s="281">
        <v>33.227325</v>
      </c>
      <c r="G41" s="281">
        <v>1.2777654E9</v>
      </c>
      <c r="H41" s="281"/>
      <c r="I41" s="281">
        <f t="shared" ref="I41:N41" si="56">(I42/B42*B41)/B42*B41</f>
        <v>2.322039572</v>
      </c>
      <c r="J41" s="281">
        <f t="shared" si="56"/>
        <v>2.810002096</v>
      </c>
      <c r="K41" s="281">
        <f t="shared" si="56"/>
        <v>2.219067826</v>
      </c>
      <c r="L41" s="281">
        <f t="shared" si="56"/>
        <v>2.260063147</v>
      </c>
      <c r="M41" s="281">
        <f t="shared" si="56"/>
        <v>1.921426171</v>
      </c>
      <c r="N41" s="281">
        <f t="shared" si="56"/>
        <v>36177085.53</v>
      </c>
      <c r="O41" s="281"/>
      <c r="P41" s="254">
        <f t="shared" si="31"/>
        <v>228356.4297</v>
      </c>
      <c r="Q41" s="254">
        <f t="shared" si="46"/>
        <v>39011.83497</v>
      </c>
      <c r="R41" s="254">
        <f t="shared" si="47"/>
        <v>188471.582</v>
      </c>
      <c r="S41" s="254">
        <f t="shared" si="34"/>
        <v>-38316.28883</v>
      </c>
      <c r="T41" s="254">
        <f t="shared" si="35"/>
        <v>0</v>
      </c>
      <c r="U41" s="272">
        <f t="shared" si="21"/>
        <v>0.6721222418</v>
      </c>
      <c r="V41" s="257">
        <f>(E41-B30)/B30</f>
        <v>-0.3355816435</v>
      </c>
      <c r="W41" s="254">
        <f t="shared" si="22"/>
        <v>-38316.28883</v>
      </c>
      <c r="X41" s="257">
        <f t="shared" si="23"/>
        <v>10.87861128</v>
      </c>
      <c r="Y41" s="254">
        <f t="shared" si="24"/>
        <v>340782.2195</v>
      </c>
      <c r="Z41" s="254">
        <f t="shared" si="25"/>
        <v>302465.9307</v>
      </c>
      <c r="AA41" s="259">
        <f t="shared" si="26"/>
        <v>455839.8467</v>
      </c>
      <c r="AB41" s="258">
        <f t="shared" si="27"/>
        <v>0.4558398467</v>
      </c>
      <c r="AC41" s="275">
        <f t="shared" si="28"/>
        <v>417523.5579</v>
      </c>
      <c r="AD41" s="257">
        <f t="shared" si="29"/>
        <v>0.4175235579</v>
      </c>
      <c r="AE41" s="180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2"/>
    </row>
    <row r="42" ht="19.5" customHeight="1">
      <c r="A42" s="276" t="s">
        <v>136</v>
      </c>
      <c r="B42" s="277">
        <v>39.57</v>
      </c>
      <c r="C42" s="278">
        <v>42.599998</v>
      </c>
      <c r="D42" s="278">
        <v>36.849998</v>
      </c>
      <c r="E42" s="278">
        <v>38.509998</v>
      </c>
      <c r="F42" s="278">
        <v>32.885727</v>
      </c>
      <c r="G42" s="278">
        <v>1.5794246E9</v>
      </c>
      <c r="H42" s="278"/>
      <c r="I42" s="278">
        <f t="shared" ref="I42:N42" si="57">(I43/B43*B42)/B43*B42</f>
        <v>2.35525339</v>
      </c>
      <c r="J42" s="278">
        <f t="shared" si="57"/>
        <v>2.727434882</v>
      </c>
      <c r="K42" s="278">
        <f t="shared" si="57"/>
        <v>2.039289009</v>
      </c>
      <c r="L42" s="278">
        <f t="shared" si="57"/>
        <v>2.213834261</v>
      </c>
      <c r="M42" s="278">
        <f t="shared" si="57"/>
        <v>1.882122287</v>
      </c>
      <c r="N42" s="278">
        <f t="shared" si="57"/>
        <v>55275047.54</v>
      </c>
      <c r="O42" s="278"/>
      <c r="P42" s="254">
        <f t="shared" si="31"/>
        <v>218910.8792</v>
      </c>
      <c r="Q42" s="254">
        <f>(Q41+$S$3)*K42/K41</f>
        <v>54230.96358</v>
      </c>
      <c r="R42" s="254">
        <f>R41*(1+($S$5)/2/12)-$S$3</f>
        <v>168864.2311</v>
      </c>
      <c r="S42" s="254">
        <f t="shared" si="34"/>
        <v>-40142.6067</v>
      </c>
      <c r="T42" s="254">
        <f t="shared" si="35"/>
        <v>0</v>
      </c>
      <c r="U42" s="272">
        <f t="shared" si="21"/>
        <v>0.7406522799</v>
      </c>
      <c r="V42" s="282"/>
      <c r="W42" s="254">
        <f t="shared" si="22"/>
        <v>-40142.6067</v>
      </c>
      <c r="X42" s="257">
        <f t="shared" si="23"/>
        <v>9.659938461</v>
      </c>
      <c r="Y42" s="254">
        <f t="shared" si="24"/>
        <v>315347.2773</v>
      </c>
      <c r="Z42" s="254">
        <f t="shared" si="25"/>
        <v>275204.6706</v>
      </c>
      <c r="AA42" s="259">
        <f t="shared" si="26"/>
        <v>442006.0739</v>
      </c>
      <c r="AB42" s="258">
        <f t="shared" si="27"/>
        <v>0.4420060739</v>
      </c>
      <c r="AC42" s="275">
        <f t="shared" si="28"/>
        <v>401863.4672</v>
      </c>
      <c r="AD42" s="257">
        <f t="shared" si="29"/>
        <v>0.4018634672</v>
      </c>
      <c r="AE42" s="180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2"/>
    </row>
    <row r="43" ht="19.5" customHeight="1">
      <c r="A43" s="276" t="s">
        <v>137</v>
      </c>
      <c r="B43" s="277">
        <v>38.400002</v>
      </c>
      <c r="C43" s="278">
        <v>38.880001</v>
      </c>
      <c r="D43" s="278">
        <v>33.09</v>
      </c>
      <c r="E43" s="278">
        <v>33.779999</v>
      </c>
      <c r="F43" s="278">
        <v>28.846529</v>
      </c>
      <c r="G43" s="278">
        <v>1.597517E9</v>
      </c>
      <c r="H43" s="278"/>
      <c r="I43" s="278">
        <f t="shared" ref="I43:N43" si="58">(I44/B44*B43)/B44*B43</f>
        <v>2.218033141</v>
      </c>
      <c r="J43" s="278">
        <f t="shared" si="58"/>
        <v>2.271892448</v>
      </c>
      <c r="K43" s="278">
        <f t="shared" si="58"/>
        <v>1.644361787</v>
      </c>
      <c r="L43" s="278">
        <f t="shared" si="58"/>
        <v>1.703402879</v>
      </c>
      <c r="M43" s="278">
        <f t="shared" si="58"/>
        <v>1.448171746</v>
      </c>
      <c r="N43" s="278">
        <f t="shared" si="58"/>
        <v>56548658.37</v>
      </c>
      <c r="O43" s="278"/>
      <c r="P43" s="254">
        <f t="shared" si="31"/>
        <v>196574.2574</v>
      </c>
      <c r="Q43" s="254">
        <f t="shared" ref="Q43:Q53" si="60">Q42*K43/K42</f>
        <v>43728.63472</v>
      </c>
      <c r="R43" s="254">
        <f t="shared" ref="R43:R53" si="61">R42*(1+$S$5/2/12)</f>
        <v>169216.0316</v>
      </c>
      <c r="S43" s="254">
        <f t="shared" si="34"/>
        <v>-41976.53422</v>
      </c>
      <c r="T43" s="254">
        <f t="shared" si="35"/>
        <v>0</v>
      </c>
      <c r="U43" s="272">
        <f t="shared" si="21"/>
        <v>0.6935736309</v>
      </c>
      <c r="V43" s="282"/>
      <c r="W43" s="254">
        <f t="shared" si="22"/>
        <v>-41976.53422</v>
      </c>
      <c r="X43" s="257">
        <f t="shared" si="23"/>
        <v>8.714161276</v>
      </c>
      <c r="Y43" s="254">
        <f t="shared" si="24"/>
        <v>300049.3706</v>
      </c>
      <c r="Z43" s="254">
        <f t="shared" si="25"/>
        <v>258072.8363</v>
      </c>
      <c r="AA43" s="259">
        <f t="shared" si="26"/>
        <v>409518.9238</v>
      </c>
      <c r="AB43" s="258">
        <f t="shared" si="27"/>
        <v>0.4095189238</v>
      </c>
      <c r="AC43" s="275">
        <f t="shared" si="28"/>
        <v>367542.3895</v>
      </c>
      <c r="AD43" s="257">
        <f t="shared" si="29"/>
        <v>0.3675423895</v>
      </c>
      <c r="AE43" s="180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2"/>
    </row>
    <row r="44" ht="19.5" customHeight="1">
      <c r="A44" s="276" t="s">
        <v>138</v>
      </c>
      <c r="B44" s="277">
        <v>34.150002</v>
      </c>
      <c r="C44" s="278">
        <v>39.189999</v>
      </c>
      <c r="D44" s="278">
        <v>34.09</v>
      </c>
      <c r="E44" s="278">
        <v>36.060001</v>
      </c>
      <c r="F44" s="278">
        <v>30.793545</v>
      </c>
      <c r="G44" s="278">
        <v>1.5516643E9</v>
      </c>
      <c r="H44" s="278"/>
      <c r="I44" s="278">
        <f t="shared" ref="I44:N44" si="59">(I45/B45*B44)/B45*B44</f>
        <v>1.754231899</v>
      </c>
      <c r="J44" s="278">
        <f t="shared" si="59"/>
        <v>2.30826538</v>
      </c>
      <c r="K44" s="278">
        <f t="shared" si="59"/>
        <v>1.745250792</v>
      </c>
      <c r="L44" s="278">
        <f t="shared" si="59"/>
        <v>1.94110747</v>
      </c>
      <c r="M44" s="278">
        <f t="shared" si="59"/>
        <v>1.650259798</v>
      </c>
      <c r="N44" s="278">
        <f t="shared" si="59"/>
        <v>53349071.49</v>
      </c>
      <c r="O44" s="278"/>
      <c r="P44" s="254">
        <f t="shared" si="31"/>
        <v>202514.8515</v>
      </c>
      <c r="Q44" s="254">
        <f t="shared" si="60"/>
        <v>46411.58351</v>
      </c>
      <c r="R44" s="254">
        <f t="shared" si="61"/>
        <v>169568.565</v>
      </c>
      <c r="S44" s="254">
        <f t="shared" si="34"/>
        <v>-43818.10312</v>
      </c>
      <c r="T44" s="254">
        <f t="shared" si="35"/>
        <v>0</v>
      </c>
      <c r="U44" s="272">
        <f t="shared" si="21"/>
        <v>0.7057145688</v>
      </c>
      <c r="V44" s="282"/>
      <c r="W44" s="254">
        <f t="shared" si="22"/>
        <v>-43818.10312</v>
      </c>
      <c r="X44" s="257">
        <f t="shared" si="23"/>
        <v>8.491545504</v>
      </c>
      <c r="Y44" s="254">
        <f t="shared" si="24"/>
        <v>304546.2185</v>
      </c>
      <c r="Z44" s="254">
        <f t="shared" si="25"/>
        <v>260728.1153</v>
      </c>
      <c r="AA44" s="259">
        <f t="shared" si="26"/>
        <v>418495</v>
      </c>
      <c r="AB44" s="258">
        <f t="shared" si="27"/>
        <v>0.418495</v>
      </c>
      <c r="AC44" s="275">
        <f t="shared" si="28"/>
        <v>374676.8969</v>
      </c>
      <c r="AD44" s="257">
        <f t="shared" si="29"/>
        <v>0.3746768969</v>
      </c>
      <c r="AE44" s="180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2"/>
    </row>
    <row r="45" ht="19.5" customHeight="1">
      <c r="A45" s="276" t="s">
        <v>139</v>
      </c>
      <c r="B45" s="277">
        <v>35.799999</v>
      </c>
      <c r="C45" s="278">
        <v>36.900002</v>
      </c>
      <c r="D45" s="278">
        <v>30.559999</v>
      </c>
      <c r="E45" s="278">
        <v>31.73</v>
      </c>
      <c r="F45" s="278">
        <v>27.095928</v>
      </c>
      <c r="G45" s="278">
        <v>1.7583156E9</v>
      </c>
      <c r="H45" s="278"/>
      <c r="I45" s="278">
        <f t="shared" ref="I45:N45" si="62">(I46/B46*B45)/B46*B45</f>
        <v>1.92784257</v>
      </c>
      <c r="J45" s="278">
        <f t="shared" si="62"/>
        <v>2.046388151</v>
      </c>
      <c r="K45" s="278">
        <f t="shared" si="62"/>
        <v>1.402524682</v>
      </c>
      <c r="L45" s="278">
        <f t="shared" si="62"/>
        <v>1.502928279</v>
      </c>
      <c r="M45" s="278">
        <f t="shared" si="62"/>
        <v>1.277735621</v>
      </c>
      <c r="N45" s="278">
        <f t="shared" si="62"/>
        <v>68505428.52</v>
      </c>
      <c r="O45" s="278"/>
      <c r="P45" s="254">
        <f t="shared" si="31"/>
        <v>181544.5485</v>
      </c>
      <c r="Q45" s="254">
        <f t="shared" si="60"/>
        <v>37297.44268</v>
      </c>
      <c r="R45" s="254">
        <f t="shared" si="61"/>
        <v>169921.8329</v>
      </c>
      <c r="S45" s="254">
        <f t="shared" si="34"/>
        <v>-45667.34521</v>
      </c>
      <c r="T45" s="254">
        <f t="shared" si="35"/>
        <v>0</v>
      </c>
      <c r="U45" s="272">
        <f t="shared" si="21"/>
        <v>0.6588561436</v>
      </c>
      <c r="V45" s="282"/>
      <c r="W45" s="254">
        <f t="shared" si="22"/>
        <v>-45667.34521</v>
      </c>
      <c r="X45" s="257">
        <f t="shared" si="23"/>
        <v>7.696229762</v>
      </c>
      <c r="Y45" s="254">
        <f t="shared" si="24"/>
        <v>290206.1435</v>
      </c>
      <c r="Z45" s="254">
        <f t="shared" si="25"/>
        <v>244538.7983</v>
      </c>
      <c r="AA45" s="259">
        <f t="shared" si="26"/>
        <v>388763.8241</v>
      </c>
      <c r="AB45" s="258">
        <f t="shared" si="27"/>
        <v>0.3887638241</v>
      </c>
      <c r="AC45" s="275">
        <f t="shared" si="28"/>
        <v>343096.4788</v>
      </c>
      <c r="AD45" s="257">
        <f t="shared" si="29"/>
        <v>0.3430964788</v>
      </c>
      <c r="AE45" s="180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2"/>
    </row>
    <row r="46" ht="19.5" customHeight="1">
      <c r="A46" s="276" t="s">
        <v>140</v>
      </c>
      <c r="B46" s="277">
        <v>31.67</v>
      </c>
      <c r="C46" s="278">
        <v>33.630001</v>
      </c>
      <c r="D46" s="278">
        <v>28.42</v>
      </c>
      <c r="E46" s="278">
        <v>30.040001</v>
      </c>
      <c r="F46" s="278">
        <v>25.652744</v>
      </c>
      <c r="G46" s="278">
        <v>2.0957427E9</v>
      </c>
      <c r="H46" s="278"/>
      <c r="I46" s="278">
        <f t="shared" ref="I46:N46" si="63">(I47/B47*B46)/B47*B46</f>
        <v>1.508695739</v>
      </c>
      <c r="J46" s="278">
        <f t="shared" si="63"/>
        <v>1.699765435</v>
      </c>
      <c r="K46" s="278">
        <f t="shared" si="63"/>
        <v>1.212975387</v>
      </c>
      <c r="L46" s="278">
        <f t="shared" si="63"/>
        <v>1.347094298</v>
      </c>
      <c r="M46" s="278">
        <f t="shared" si="63"/>
        <v>1.145250783</v>
      </c>
      <c r="N46" s="278">
        <f t="shared" si="63"/>
        <v>97321154.67</v>
      </c>
      <c r="O46" s="278"/>
      <c r="P46" s="254">
        <f t="shared" si="31"/>
        <v>168831.6832</v>
      </c>
      <c r="Q46" s="254">
        <f t="shared" si="60"/>
        <v>32256.74426</v>
      </c>
      <c r="R46" s="254">
        <f t="shared" si="61"/>
        <v>170275.8367</v>
      </c>
      <c r="S46" s="254">
        <f t="shared" si="34"/>
        <v>-47524.29248</v>
      </c>
      <c r="T46" s="254">
        <f t="shared" si="35"/>
        <v>0</v>
      </c>
      <c r="U46" s="272">
        <f t="shared" si="21"/>
        <v>0.6283457894</v>
      </c>
      <c r="V46" s="282"/>
      <c r="W46" s="254">
        <f t="shared" si="22"/>
        <v>-47524.29248</v>
      </c>
      <c r="X46" s="257">
        <f t="shared" si="23"/>
        <v>7.135456461</v>
      </c>
      <c r="Y46" s="254">
        <f t="shared" si="24"/>
        <v>281646.9814</v>
      </c>
      <c r="Z46" s="254">
        <f t="shared" si="25"/>
        <v>234122.6889</v>
      </c>
      <c r="AA46" s="259">
        <f t="shared" si="26"/>
        <v>371364.2641</v>
      </c>
      <c r="AB46" s="258">
        <f t="shared" si="27"/>
        <v>0.3713642641</v>
      </c>
      <c r="AC46" s="275">
        <f t="shared" si="28"/>
        <v>323839.9716</v>
      </c>
      <c r="AD46" s="257">
        <f t="shared" si="29"/>
        <v>0.3238399716</v>
      </c>
      <c r="AE46" s="180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2"/>
    </row>
    <row r="47" ht="19.5" customHeight="1">
      <c r="A47" s="276" t="s">
        <v>141</v>
      </c>
      <c r="B47" s="277">
        <v>30.0</v>
      </c>
      <c r="C47" s="278">
        <v>30.25</v>
      </c>
      <c r="D47" s="278">
        <v>24.389999</v>
      </c>
      <c r="E47" s="278">
        <v>26.1</v>
      </c>
      <c r="F47" s="278">
        <v>22.288183</v>
      </c>
      <c r="G47" s="278">
        <v>2.2629351E9</v>
      </c>
      <c r="H47" s="278"/>
      <c r="I47" s="278">
        <f t="shared" ref="I47:N47" si="64">(I48/B48*B47)/B48*B47</f>
        <v>1.353779853</v>
      </c>
      <c r="J47" s="278">
        <f t="shared" si="64"/>
        <v>1.375263735</v>
      </c>
      <c r="K47" s="278">
        <f t="shared" si="64"/>
        <v>0.893361858</v>
      </c>
      <c r="L47" s="278">
        <f t="shared" si="64"/>
        <v>1.016902059</v>
      </c>
      <c r="M47" s="278">
        <f t="shared" si="64"/>
        <v>0.8645343885</v>
      </c>
      <c r="N47" s="278">
        <f t="shared" si="64"/>
        <v>113468555.5</v>
      </c>
      <c r="O47" s="278"/>
      <c r="P47" s="254">
        <f t="shared" si="31"/>
        <v>144891.0832</v>
      </c>
      <c r="Q47" s="254">
        <f t="shared" si="60"/>
        <v>23757.23802</v>
      </c>
      <c r="R47" s="254">
        <f t="shared" si="61"/>
        <v>170630.578</v>
      </c>
      <c r="S47" s="254">
        <f t="shared" si="34"/>
        <v>-49388.97704</v>
      </c>
      <c r="T47" s="254">
        <f t="shared" si="35"/>
        <v>0</v>
      </c>
      <c r="U47" s="272">
        <f t="shared" si="21"/>
        <v>0.5671014604</v>
      </c>
      <c r="V47" s="282"/>
      <c r="W47" s="254">
        <f t="shared" si="22"/>
        <v>-49388.97704</v>
      </c>
      <c r="X47" s="257">
        <f t="shared" si="23"/>
        <v>6.388503673</v>
      </c>
      <c r="Y47" s="254">
        <f t="shared" si="24"/>
        <v>265229.1131</v>
      </c>
      <c r="Z47" s="254">
        <f t="shared" si="25"/>
        <v>215840.1361</v>
      </c>
      <c r="AA47" s="259">
        <f t="shared" si="26"/>
        <v>339278.8992</v>
      </c>
      <c r="AB47" s="258">
        <f t="shared" si="27"/>
        <v>0.3392788992</v>
      </c>
      <c r="AC47" s="275">
        <f t="shared" si="28"/>
        <v>289889.9222</v>
      </c>
      <c r="AD47" s="257">
        <f t="shared" si="29"/>
        <v>0.2898899222</v>
      </c>
      <c r="AE47" s="180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2"/>
    </row>
    <row r="48" ht="19.5" customHeight="1">
      <c r="A48" s="276" t="s">
        <v>142</v>
      </c>
      <c r="B48" s="277">
        <v>25.969999</v>
      </c>
      <c r="C48" s="278">
        <v>26.549999</v>
      </c>
      <c r="D48" s="278">
        <v>21.639999</v>
      </c>
      <c r="E48" s="278">
        <v>23.85</v>
      </c>
      <c r="F48" s="278">
        <v>20.366776</v>
      </c>
      <c r="G48" s="278">
        <v>2.6680491E9</v>
      </c>
      <c r="H48" s="278"/>
      <c r="I48" s="278">
        <f t="shared" ref="I48:N48" si="65">(I49/B49*B48)/B49*B48</f>
        <v>1.014493813</v>
      </c>
      <c r="J48" s="278">
        <f t="shared" si="65"/>
        <v>1.059410447</v>
      </c>
      <c r="K48" s="278">
        <f t="shared" si="65"/>
        <v>0.7032638828</v>
      </c>
      <c r="L48" s="278">
        <f t="shared" si="65"/>
        <v>0.8491313569</v>
      </c>
      <c r="M48" s="278">
        <f t="shared" si="65"/>
        <v>0.7219007896</v>
      </c>
      <c r="N48" s="278">
        <f t="shared" si="65"/>
        <v>157731692.7</v>
      </c>
      <c r="O48" s="278"/>
      <c r="P48" s="254">
        <f t="shared" si="31"/>
        <v>128554.4495</v>
      </c>
      <c r="Q48" s="254">
        <f t="shared" si="60"/>
        <v>18701.94849</v>
      </c>
      <c r="R48" s="254">
        <f t="shared" si="61"/>
        <v>170986.0584</v>
      </c>
      <c r="S48" s="254">
        <f t="shared" si="34"/>
        <v>-51261.43111</v>
      </c>
      <c r="T48" s="254">
        <f t="shared" si="35"/>
        <v>0</v>
      </c>
      <c r="U48" s="272">
        <f t="shared" si="21"/>
        <v>0.5214839917</v>
      </c>
      <c r="V48" s="282"/>
      <c r="W48" s="254">
        <f t="shared" si="22"/>
        <v>-51261.43111</v>
      </c>
      <c r="X48" s="257">
        <f t="shared" si="23"/>
        <v>5.843389492</v>
      </c>
      <c r="Y48" s="254">
        <f t="shared" si="24"/>
        <v>254134.7307</v>
      </c>
      <c r="Z48" s="254">
        <f t="shared" si="25"/>
        <v>202873.2996</v>
      </c>
      <c r="AA48" s="259">
        <f t="shared" si="26"/>
        <v>318242.4564</v>
      </c>
      <c r="AB48" s="258">
        <f t="shared" si="27"/>
        <v>0.3182424564</v>
      </c>
      <c r="AC48" s="275">
        <f t="shared" si="28"/>
        <v>266981.0253</v>
      </c>
      <c r="AD48" s="257">
        <f t="shared" si="29"/>
        <v>0.2669810253</v>
      </c>
      <c r="AE48" s="180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2"/>
    </row>
    <row r="49" ht="19.5" customHeight="1">
      <c r="A49" s="276" t="s">
        <v>143</v>
      </c>
      <c r="B49" s="277">
        <v>23.74</v>
      </c>
      <c r="C49" s="278">
        <v>26.209999</v>
      </c>
      <c r="D49" s="278">
        <v>21.299999</v>
      </c>
      <c r="E49" s="278">
        <v>23.49</v>
      </c>
      <c r="F49" s="278">
        <v>20.059364</v>
      </c>
      <c r="G49" s="278">
        <v>2.0438102E9</v>
      </c>
      <c r="H49" s="278"/>
      <c r="I49" s="278">
        <f t="shared" ref="I49:N49" si="66">(I50/B50*B49)/B50*B49</f>
        <v>0.8477483756</v>
      </c>
      <c r="J49" s="278">
        <f t="shared" si="66"/>
        <v>1.032450507</v>
      </c>
      <c r="K49" s="278">
        <f t="shared" si="66"/>
        <v>0.6813386215</v>
      </c>
      <c r="L49" s="278">
        <f t="shared" si="66"/>
        <v>0.823690668</v>
      </c>
      <c r="M49" s="278">
        <f t="shared" si="66"/>
        <v>0.7002728058</v>
      </c>
      <c r="N49" s="278">
        <f t="shared" si="66"/>
        <v>92557678.51</v>
      </c>
      <c r="O49" s="278"/>
      <c r="P49" s="254">
        <f t="shared" si="31"/>
        <v>126534.6475</v>
      </c>
      <c r="Q49" s="254">
        <f t="shared" si="60"/>
        <v>18118.88839</v>
      </c>
      <c r="R49" s="254">
        <f t="shared" si="61"/>
        <v>171342.2793</v>
      </c>
      <c r="S49" s="254">
        <f t="shared" si="34"/>
        <v>-53141.68707</v>
      </c>
      <c r="T49" s="254">
        <f t="shared" si="35"/>
        <v>0</v>
      </c>
      <c r="U49" s="272">
        <f t="shared" si="21"/>
        <v>0.5151094301</v>
      </c>
      <c r="V49" s="282"/>
      <c r="W49" s="254">
        <f t="shared" si="22"/>
        <v>-53141.68707</v>
      </c>
      <c r="X49" s="257">
        <f t="shared" si="23"/>
        <v>5.605334405</v>
      </c>
      <c r="Y49" s="254">
        <f t="shared" si="24"/>
        <v>253062.8414</v>
      </c>
      <c r="Z49" s="254">
        <f t="shared" si="25"/>
        <v>199921.1544</v>
      </c>
      <c r="AA49" s="259">
        <f t="shared" si="26"/>
        <v>315995.8153</v>
      </c>
      <c r="AB49" s="258">
        <f t="shared" si="27"/>
        <v>0.3159958153</v>
      </c>
      <c r="AC49" s="275">
        <f t="shared" si="28"/>
        <v>262854.1282</v>
      </c>
      <c r="AD49" s="257">
        <f t="shared" si="29"/>
        <v>0.2628541282</v>
      </c>
      <c r="AE49" s="180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2"/>
    </row>
    <row r="50" ht="19.5" customHeight="1">
      <c r="A50" s="276" t="s">
        <v>144</v>
      </c>
      <c r="B50" s="277">
        <v>23.059999</v>
      </c>
      <c r="C50" s="278">
        <v>24.35</v>
      </c>
      <c r="D50" s="278">
        <v>20.49</v>
      </c>
      <c r="E50" s="278">
        <v>20.719999</v>
      </c>
      <c r="F50" s="278">
        <v>17.693911</v>
      </c>
      <c r="G50" s="278">
        <v>1.6690474E9</v>
      </c>
      <c r="H50" s="278"/>
      <c r="I50" s="278">
        <f t="shared" ref="I50:N50" si="67">(I51/B51*B50)/B51*B50</f>
        <v>0.7998786506</v>
      </c>
      <c r="J50" s="278">
        <f t="shared" si="67"/>
        <v>0.8911137895</v>
      </c>
      <c r="K50" s="278">
        <f t="shared" si="67"/>
        <v>0.6305038723</v>
      </c>
      <c r="L50" s="278">
        <f t="shared" si="67"/>
        <v>0.6408812597</v>
      </c>
      <c r="M50" s="278">
        <f t="shared" si="67"/>
        <v>0.5448545976</v>
      </c>
      <c r="N50" s="278">
        <f t="shared" si="67"/>
        <v>61726076.1</v>
      </c>
      <c r="O50" s="278"/>
      <c r="P50" s="254">
        <f t="shared" si="31"/>
        <v>121722.7723</v>
      </c>
      <c r="Q50" s="254">
        <f t="shared" si="60"/>
        <v>16767.03615</v>
      </c>
      <c r="R50" s="254">
        <f t="shared" si="61"/>
        <v>171699.2424</v>
      </c>
      <c r="S50" s="254">
        <f t="shared" si="34"/>
        <v>-55029.77743</v>
      </c>
      <c r="T50" s="254">
        <f t="shared" si="35"/>
        <v>0</v>
      </c>
      <c r="U50" s="272">
        <f t="shared" si="21"/>
        <v>0.500523291</v>
      </c>
      <c r="V50" s="282"/>
      <c r="W50" s="254">
        <f t="shared" si="22"/>
        <v>-55029.77743</v>
      </c>
      <c r="X50" s="257">
        <f t="shared" si="23"/>
        <v>5.332058903</v>
      </c>
      <c r="Y50" s="254">
        <f t="shared" si="24"/>
        <v>250037.2133</v>
      </c>
      <c r="Z50" s="254">
        <f t="shared" si="25"/>
        <v>195007.4359</v>
      </c>
      <c r="AA50" s="259">
        <f t="shared" si="26"/>
        <v>310189.0508</v>
      </c>
      <c r="AB50" s="258">
        <f t="shared" si="27"/>
        <v>0.3101890508</v>
      </c>
      <c r="AC50" s="275">
        <f t="shared" si="28"/>
        <v>255159.2734</v>
      </c>
      <c r="AD50" s="257">
        <f t="shared" si="29"/>
        <v>0.2551592734</v>
      </c>
      <c r="AE50" s="180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2"/>
    </row>
    <row r="51" ht="19.5" customHeight="1">
      <c r="A51" s="276" t="s">
        <v>145</v>
      </c>
      <c r="B51" s="277">
        <v>20.91</v>
      </c>
      <c r="C51" s="278">
        <v>25.040001</v>
      </c>
      <c r="D51" s="278">
        <v>19.76</v>
      </c>
      <c r="E51" s="278">
        <v>24.549999</v>
      </c>
      <c r="F51" s="278">
        <v>20.96455</v>
      </c>
      <c r="G51" s="278">
        <v>2.1291501E9</v>
      </c>
      <c r="H51" s="278"/>
      <c r="I51" s="278">
        <f t="shared" ref="I51:N51" si="68">(I52/B52*B51)/B52*B51</f>
        <v>0.6576784364</v>
      </c>
      <c r="J51" s="278">
        <f t="shared" si="68"/>
        <v>0.9423319513</v>
      </c>
      <c r="K51" s="278">
        <f t="shared" si="68"/>
        <v>0.5863780729</v>
      </c>
      <c r="L51" s="278">
        <f t="shared" si="68"/>
        <v>0.8997069383</v>
      </c>
      <c r="M51" s="278">
        <f t="shared" si="68"/>
        <v>0.7648988934</v>
      </c>
      <c r="N51" s="278">
        <f t="shared" si="68"/>
        <v>100448599.8</v>
      </c>
      <c r="O51" s="278"/>
      <c r="P51" s="254">
        <f t="shared" si="31"/>
        <v>117386.1386</v>
      </c>
      <c r="Q51" s="254">
        <f t="shared" si="60"/>
        <v>15593.5955</v>
      </c>
      <c r="R51" s="254">
        <f t="shared" si="61"/>
        <v>172056.9492</v>
      </c>
      <c r="S51" s="254">
        <f t="shared" si="34"/>
        <v>-56925.73484</v>
      </c>
      <c r="T51" s="254">
        <f t="shared" si="35"/>
        <v>0</v>
      </c>
      <c r="U51" s="272">
        <f t="shared" si="21"/>
        <v>0.4870670898</v>
      </c>
      <c r="V51" s="282"/>
      <c r="W51" s="254">
        <f t="shared" si="22"/>
        <v>-56925.73484</v>
      </c>
      <c r="X51" s="257">
        <f t="shared" si="23"/>
        <v>5.084573587</v>
      </c>
      <c r="Y51" s="254">
        <f t="shared" si="24"/>
        <v>247344.9682</v>
      </c>
      <c r="Z51" s="254">
        <f t="shared" si="25"/>
        <v>190419.2334</v>
      </c>
      <c r="AA51" s="259">
        <f t="shared" si="26"/>
        <v>305036.6833</v>
      </c>
      <c r="AB51" s="258">
        <f t="shared" si="27"/>
        <v>0.3050366833</v>
      </c>
      <c r="AC51" s="275">
        <f t="shared" si="28"/>
        <v>248110.9484</v>
      </c>
      <c r="AD51" s="257">
        <f t="shared" si="29"/>
        <v>0.2481109484</v>
      </c>
      <c r="AE51" s="180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2"/>
    </row>
    <row r="52" ht="19.5" customHeight="1">
      <c r="A52" s="276" t="s">
        <v>146</v>
      </c>
      <c r="B52" s="277">
        <v>24.370001</v>
      </c>
      <c r="C52" s="278">
        <v>28.290001</v>
      </c>
      <c r="D52" s="278">
        <v>24.139999</v>
      </c>
      <c r="E52" s="278">
        <v>27.719999</v>
      </c>
      <c r="F52" s="278">
        <v>23.671577</v>
      </c>
      <c r="G52" s="278">
        <v>1.6699547E9</v>
      </c>
      <c r="H52" s="278"/>
      <c r="I52" s="278">
        <f t="shared" ref="I52:N52" si="69">(I53/B53*B52)/B53*B52</f>
        <v>0.893339693</v>
      </c>
      <c r="J52" s="278">
        <f t="shared" si="69"/>
        <v>1.202821434</v>
      </c>
      <c r="K52" s="278">
        <f t="shared" si="69"/>
        <v>0.8751416168</v>
      </c>
      <c r="L52" s="278">
        <f t="shared" si="69"/>
        <v>1.147055767</v>
      </c>
      <c r="M52" s="278">
        <f t="shared" si="69"/>
        <v>0.9751857044</v>
      </c>
      <c r="N52" s="278">
        <f t="shared" si="69"/>
        <v>61793203.37</v>
      </c>
      <c r="O52" s="278"/>
      <c r="P52" s="254">
        <f t="shared" si="31"/>
        <v>143405.9347</v>
      </c>
      <c r="Q52" s="254">
        <f t="shared" si="60"/>
        <v>23272.70579</v>
      </c>
      <c r="R52" s="254">
        <f t="shared" si="61"/>
        <v>172415.4011</v>
      </c>
      <c r="S52" s="254">
        <f t="shared" si="34"/>
        <v>-58829.59207</v>
      </c>
      <c r="T52" s="254">
        <f t="shared" si="35"/>
        <v>0</v>
      </c>
      <c r="U52" s="272">
        <f t="shared" si="21"/>
        <v>0.560173058</v>
      </c>
      <c r="V52" s="282"/>
      <c r="W52" s="254">
        <f t="shared" si="22"/>
        <v>-58829.59207</v>
      </c>
      <c r="X52" s="257">
        <f t="shared" si="23"/>
        <v>5.368409413</v>
      </c>
      <c r="Y52" s="254">
        <f t="shared" si="24"/>
        <v>265902.9394</v>
      </c>
      <c r="Z52" s="254">
        <f t="shared" si="25"/>
        <v>207073.3473</v>
      </c>
      <c r="AA52" s="259">
        <f t="shared" si="26"/>
        <v>339094.0416</v>
      </c>
      <c r="AB52" s="258">
        <f t="shared" si="27"/>
        <v>0.3390940416</v>
      </c>
      <c r="AC52" s="275">
        <f t="shared" si="28"/>
        <v>280264.4495</v>
      </c>
      <c r="AD52" s="257">
        <f t="shared" si="29"/>
        <v>0.2802644495</v>
      </c>
      <c r="AE52" s="180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2"/>
    </row>
    <row r="53" ht="19.5" customHeight="1">
      <c r="A53" s="279" t="s">
        <v>147</v>
      </c>
      <c r="B53" s="280">
        <v>28.42</v>
      </c>
      <c r="C53" s="281">
        <v>28.790001</v>
      </c>
      <c r="D53" s="281">
        <v>24.280001</v>
      </c>
      <c r="E53" s="281">
        <v>24.370001</v>
      </c>
      <c r="F53" s="281">
        <v>20.810835</v>
      </c>
      <c r="G53" s="281">
        <v>1.3970558E9</v>
      </c>
      <c r="H53" s="281"/>
      <c r="I53" s="281">
        <f t="shared" ref="I53:N53" si="70">(I54/B54*B53)/B54*B53</f>
        <v>1.214936793</v>
      </c>
      <c r="J53" s="281">
        <f t="shared" si="70"/>
        <v>1.24571471</v>
      </c>
      <c r="K53" s="281">
        <f t="shared" si="70"/>
        <v>0.8853219705</v>
      </c>
      <c r="L53" s="281">
        <f t="shared" si="70"/>
        <v>0.886562191</v>
      </c>
      <c r="M53" s="281">
        <f t="shared" si="70"/>
        <v>0.7537233241</v>
      </c>
      <c r="N53" s="281">
        <f t="shared" si="70"/>
        <v>43247283.59</v>
      </c>
      <c r="O53" s="281"/>
      <c r="P53" s="254">
        <f t="shared" si="31"/>
        <v>144237.6297</v>
      </c>
      <c r="Q53" s="254">
        <f t="shared" si="60"/>
        <v>23543.43269</v>
      </c>
      <c r="R53" s="254">
        <f t="shared" si="61"/>
        <v>172774.5999</v>
      </c>
      <c r="S53" s="254">
        <f t="shared" si="34"/>
        <v>-60741.38203</v>
      </c>
      <c r="T53" s="254">
        <f t="shared" si="35"/>
        <v>0</v>
      </c>
      <c r="U53" s="272">
        <f t="shared" si="21"/>
        <v>0.5618009514</v>
      </c>
      <c r="V53" s="257">
        <f>(E53-B42)/B42</f>
        <v>-0.3841293657</v>
      </c>
      <c r="W53" s="254">
        <f t="shared" si="22"/>
        <v>-60741.38203</v>
      </c>
      <c r="X53" s="257">
        <f t="shared" si="23"/>
        <v>5.219048678</v>
      </c>
      <c r="Y53" s="254">
        <f t="shared" si="24"/>
        <v>266829.9567</v>
      </c>
      <c r="Z53" s="254">
        <f t="shared" si="25"/>
        <v>206088.5747</v>
      </c>
      <c r="AA53" s="259">
        <f t="shared" si="26"/>
        <v>340555.6623</v>
      </c>
      <c r="AB53" s="258">
        <f t="shared" si="27"/>
        <v>0.3405556623</v>
      </c>
      <c r="AC53" s="275">
        <f t="shared" si="28"/>
        <v>279814.2803</v>
      </c>
      <c r="AD53" s="257">
        <f t="shared" si="29"/>
        <v>0.2798142803</v>
      </c>
      <c r="AE53" s="180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2"/>
    </row>
    <row r="54" ht="19.5" customHeight="1">
      <c r="A54" s="276" t="s">
        <v>148</v>
      </c>
      <c r="B54" s="277">
        <v>24.719999</v>
      </c>
      <c r="C54" s="278">
        <v>27.469999</v>
      </c>
      <c r="D54" s="278">
        <v>24.01</v>
      </c>
      <c r="E54" s="278">
        <v>24.440001</v>
      </c>
      <c r="F54" s="278">
        <v>20.870619</v>
      </c>
      <c r="G54" s="278">
        <v>1.513988E9</v>
      </c>
      <c r="H54" s="278"/>
      <c r="I54" s="278">
        <f t="shared" ref="I54:N54" si="71">(I55/B55*B54)/B55*B54</f>
        <v>0.9191839548</v>
      </c>
      <c r="J54" s="278">
        <f t="shared" si="71"/>
        <v>1.134103055</v>
      </c>
      <c r="K54" s="278">
        <f t="shared" si="71"/>
        <v>0.8657413509</v>
      </c>
      <c r="L54" s="278">
        <f t="shared" si="71"/>
        <v>0.8916625997</v>
      </c>
      <c r="M54" s="278">
        <f t="shared" si="71"/>
        <v>0.758060038</v>
      </c>
      <c r="N54" s="278">
        <f t="shared" si="71"/>
        <v>50789763.98</v>
      </c>
      <c r="O54" s="278"/>
      <c r="P54" s="254">
        <f t="shared" si="31"/>
        <v>142633.6634</v>
      </c>
      <c r="Q54" s="254">
        <f>(Q53+$S$3)*K54/K53</f>
        <v>42580.38488</v>
      </c>
      <c r="R54" s="254">
        <f>R53*(1+($S$5)/2/12)-$S$3</f>
        <v>153134.547</v>
      </c>
      <c r="S54" s="254">
        <f t="shared" si="34"/>
        <v>-62661.13779</v>
      </c>
      <c r="T54" s="254">
        <f t="shared" si="35"/>
        <v>0</v>
      </c>
      <c r="U54" s="272">
        <f t="shared" si="21"/>
        <v>0.673253669</v>
      </c>
      <c r="V54" s="282"/>
      <c r="W54" s="254">
        <f t="shared" si="22"/>
        <v>-62661.13779</v>
      </c>
      <c r="X54" s="257">
        <f t="shared" si="23"/>
        <v>4.720121925</v>
      </c>
      <c r="Y54" s="254">
        <f t="shared" si="24"/>
        <v>246852.7295</v>
      </c>
      <c r="Z54" s="254">
        <f t="shared" si="25"/>
        <v>184191.5917</v>
      </c>
      <c r="AA54" s="259">
        <f t="shared" si="26"/>
        <v>338348.5952</v>
      </c>
      <c r="AB54" s="258">
        <f t="shared" si="27"/>
        <v>0.3383485952</v>
      </c>
      <c r="AC54" s="275">
        <f t="shared" si="28"/>
        <v>275687.4574</v>
      </c>
      <c r="AD54" s="257">
        <f t="shared" si="29"/>
        <v>0.2756874574</v>
      </c>
      <c r="AE54" s="180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2"/>
    </row>
    <row r="55" ht="19.5" customHeight="1">
      <c r="A55" s="276" t="s">
        <v>149</v>
      </c>
      <c r="B55" s="277">
        <v>24.52</v>
      </c>
      <c r="C55" s="278">
        <v>25.370001</v>
      </c>
      <c r="D55" s="278">
        <v>23.32</v>
      </c>
      <c r="E55" s="278">
        <v>25.16</v>
      </c>
      <c r="F55" s="278">
        <v>21.485462</v>
      </c>
      <c r="G55" s="278">
        <v>1.2766225E9</v>
      </c>
      <c r="H55" s="278"/>
      <c r="I55" s="278">
        <f t="shared" ref="I55:N55" si="72">(I56/B56*B55)/B56*B55</f>
        <v>0.9043706692</v>
      </c>
      <c r="J55" s="278">
        <f t="shared" si="72"/>
        <v>0.9673334411</v>
      </c>
      <c r="K55" s="278">
        <f t="shared" si="72"/>
        <v>0.8166969497</v>
      </c>
      <c r="L55" s="278">
        <f t="shared" si="72"/>
        <v>0.944972969</v>
      </c>
      <c r="M55" s="278">
        <f t="shared" si="72"/>
        <v>0.8033824429</v>
      </c>
      <c r="N55" s="278">
        <f t="shared" si="72"/>
        <v>36112397.13</v>
      </c>
      <c r="O55" s="278"/>
      <c r="P55" s="254">
        <f t="shared" si="31"/>
        <v>138534.6535</v>
      </c>
      <c r="Q55" s="254">
        <f t="shared" ref="Q55:Q65" si="74">Q54*K55/K54</f>
        <v>40168.19852</v>
      </c>
      <c r="R55" s="254">
        <f t="shared" ref="R55:R65" si="75">R54*(1+$S$5/2/12)</f>
        <v>153453.5773</v>
      </c>
      <c r="S55" s="254">
        <f t="shared" si="34"/>
        <v>-64588.89253</v>
      </c>
      <c r="T55" s="254">
        <f t="shared" si="35"/>
        <v>0</v>
      </c>
      <c r="U55" s="272">
        <f t="shared" si="21"/>
        <v>0.6589396778</v>
      </c>
      <c r="V55" s="282"/>
      <c r="W55" s="254">
        <f t="shared" si="22"/>
        <v>-64588.89253</v>
      </c>
      <c r="X55" s="257">
        <f t="shared" si="23"/>
        <v>4.520718955</v>
      </c>
      <c r="Y55" s="254">
        <f t="shared" si="24"/>
        <v>244289.6916</v>
      </c>
      <c r="Z55" s="254">
        <f t="shared" si="25"/>
        <v>179700.7991</v>
      </c>
      <c r="AA55" s="259">
        <f t="shared" si="26"/>
        <v>332156.4293</v>
      </c>
      <c r="AB55" s="258">
        <f t="shared" si="27"/>
        <v>0.3321564293</v>
      </c>
      <c r="AC55" s="275">
        <f t="shared" si="28"/>
        <v>267567.5367</v>
      </c>
      <c r="AD55" s="257">
        <f t="shared" si="29"/>
        <v>0.2675675367</v>
      </c>
      <c r="AE55" s="180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2"/>
    </row>
    <row r="56" ht="19.5" customHeight="1">
      <c r="A56" s="276" t="s">
        <v>150</v>
      </c>
      <c r="B56" s="277">
        <v>25.27</v>
      </c>
      <c r="C56" s="278">
        <v>27.379999</v>
      </c>
      <c r="D56" s="278">
        <v>23.540001</v>
      </c>
      <c r="E56" s="278">
        <v>25.25</v>
      </c>
      <c r="F56" s="278">
        <v>21.562315</v>
      </c>
      <c r="G56" s="278">
        <v>1.6707162E9</v>
      </c>
      <c r="H56" s="278"/>
      <c r="I56" s="278">
        <f t="shared" ref="I56:N56" si="73">(I57/B57*B56)/B57*B56</f>
        <v>0.9605412515</v>
      </c>
      <c r="J56" s="278">
        <f t="shared" si="73"/>
        <v>1.126683901</v>
      </c>
      <c r="K56" s="278">
        <f t="shared" si="73"/>
        <v>0.8321790826</v>
      </c>
      <c r="L56" s="278">
        <f t="shared" si="73"/>
        <v>0.9517455985</v>
      </c>
      <c r="M56" s="278">
        <f t="shared" si="73"/>
        <v>0.8091400828</v>
      </c>
      <c r="N56" s="278">
        <f t="shared" si="73"/>
        <v>61849571.67</v>
      </c>
      <c r="O56" s="278"/>
      <c r="P56" s="254">
        <f t="shared" si="31"/>
        <v>139841.5901</v>
      </c>
      <c r="Q56" s="254">
        <f t="shared" si="74"/>
        <v>40929.66749</v>
      </c>
      <c r="R56" s="254">
        <f t="shared" si="75"/>
        <v>153773.2722</v>
      </c>
      <c r="S56" s="254">
        <f t="shared" si="34"/>
        <v>-66524.67959</v>
      </c>
      <c r="T56" s="254">
        <f t="shared" si="35"/>
        <v>0</v>
      </c>
      <c r="U56" s="272">
        <f t="shared" si="21"/>
        <v>0.6626948143</v>
      </c>
      <c r="V56" s="282"/>
      <c r="W56" s="254">
        <f t="shared" si="22"/>
        <v>-66524.67959</v>
      </c>
      <c r="X56" s="257">
        <f t="shared" si="23"/>
        <v>4.413623097</v>
      </c>
      <c r="Y56" s="254">
        <f t="shared" si="24"/>
        <v>245511.4544</v>
      </c>
      <c r="Z56" s="254">
        <f t="shared" si="25"/>
        <v>178986.7748</v>
      </c>
      <c r="AA56" s="259">
        <f t="shared" si="26"/>
        <v>334544.5298</v>
      </c>
      <c r="AB56" s="258">
        <f t="shared" si="27"/>
        <v>0.3345445298</v>
      </c>
      <c r="AC56" s="275">
        <f t="shared" si="28"/>
        <v>268019.8502</v>
      </c>
      <c r="AD56" s="257">
        <f t="shared" si="29"/>
        <v>0.2680198502</v>
      </c>
      <c r="AE56" s="180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2"/>
    </row>
    <row r="57" ht="19.5" customHeight="1">
      <c r="A57" s="276" t="s">
        <v>151</v>
      </c>
      <c r="B57" s="277">
        <v>25.440001</v>
      </c>
      <c r="C57" s="278">
        <v>28.059999</v>
      </c>
      <c r="D57" s="278">
        <v>25.25</v>
      </c>
      <c r="E57" s="278">
        <v>27.450001</v>
      </c>
      <c r="F57" s="278">
        <v>23.44101</v>
      </c>
      <c r="G57" s="278">
        <v>1.4116208E9</v>
      </c>
      <c r="H57" s="278"/>
      <c r="I57" s="278">
        <f t="shared" ref="I57:N57" si="76">(I58/B58*B57)/B58*B57</f>
        <v>0.9735085836</v>
      </c>
      <c r="J57" s="278">
        <f t="shared" si="76"/>
        <v>1.183342699</v>
      </c>
      <c r="K57" s="278">
        <f t="shared" si="76"/>
        <v>0.9574731549</v>
      </c>
      <c r="L57" s="278">
        <f t="shared" si="76"/>
        <v>1.124819512</v>
      </c>
      <c r="M57" s="278">
        <f t="shared" si="76"/>
        <v>0.9562811239</v>
      </c>
      <c r="N57" s="278">
        <f t="shared" si="76"/>
        <v>44153732.97</v>
      </c>
      <c r="O57" s="278"/>
      <c r="P57" s="254">
        <f t="shared" si="31"/>
        <v>150000</v>
      </c>
      <c r="Q57" s="254">
        <f t="shared" si="74"/>
        <v>47092.09674</v>
      </c>
      <c r="R57" s="254">
        <f t="shared" si="75"/>
        <v>154093.6332</v>
      </c>
      <c r="S57" s="254">
        <f t="shared" si="34"/>
        <v>-68468.53242</v>
      </c>
      <c r="T57" s="254">
        <f t="shared" si="35"/>
        <v>0</v>
      </c>
      <c r="U57" s="272">
        <f t="shared" si="21"/>
        <v>0.6953135411</v>
      </c>
      <c r="V57" s="282"/>
      <c r="W57" s="254">
        <f t="shared" si="22"/>
        <v>-68468.53242</v>
      </c>
      <c r="X57" s="257">
        <f t="shared" si="23"/>
        <v>4.44136339</v>
      </c>
      <c r="Y57" s="254">
        <f t="shared" si="24"/>
        <v>252929.8879</v>
      </c>
      <c r="Z57" s="254">
        <f t="shared" si="25"/>
        <v>184461.3555</v>
      </c>
      <c r="AA57" s="259">
        <f t="shared" si="26"/>
        <v>351185.73</v>
      </c>
      <c r="AB57" s="258">
        <f t="shared" si="27"/>
        <v>0.35118573</v>
      </c>
      <c r="AC57" s="275">
        <f t="shared" si="28"/>
        <v>282717.1975</v>
      </c>
      <c r="AD57" s="257">
        <f t="shared" si="29"/>
        <v>0.2827171975</v>
      </c>
      <c r="AE57" s="180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2"/>
    </row>
    <row r="58" ht="19.5" customHeight="1">
      <c r="A58" s="276" t="s">
        <v>152</v>
      </c>
      <c r="B58" s="277">
        <v>27.440001</v>
      </c>
      <c r="C58" s="278">
        <v>29.870001</v>
      </c>
      <c r="D58" s="278">
        <v>27.190001</v>
      </c>
      <c r="E58" s="278">
        <v>29.790001</v>
      </c>
      <c r="F58" s="278">
        <v>25.439266</v>
      </c>
      <c r="G58" s="278">
        <v>1.5257083E9</v>
      </c>
      <c r="H58" s="278"/>
      <c r="I58" s="278">
        <f t="shared" ref="I58:N58" si="77">(I59/B59*B58)/B59*B58</f>
        <v>1.132592764</v>
      </c>
      <c r="J58" s="278">
        <f t="shared" si="77"/>
        <v>1.340928766</v>
      </c>
      <c r="K58" s="278">
        <f t="shared" si="77"/>
        <v>1.110253852</v>
      </c>
      <c r="L58" s="278">
        <f t="shared" si="77"/>
        <v>1.324765921</v>
      </c>
      <c r="M58" s="278">
        <f t="shared" si="77"/>
        <v>1.12626891</v>
      </c>
      <c r="N58" s="278">
        <f t="shared" si="77"/>
        <v>51579169.67</v>
      </c>
      <c r="O58" s="278"/>
      <c r="P58" s="254">
        <f t="shared" si="31"/>
        <v>161524.7584</v>
      </c>
      <c r="Q58" s="254">
        <f t="shared" si="74"/>
        <v>54606.42058</v>
      </c>
      <c r="R58" s="254">
        <f t="shared" si="75"/>
        <v>154414.6616</v>
      </c>
      <c r="S58" s="254">
        <f t="shared" si="34"/>
        <v>-70420.48464</v>
      </c>
      <c r="T58" s="254">
        <f t="shared" si="35"/>
        <v>0</v>
      </c>
      <c r="U58" s="272">
        <f t="shared" si="21"/>
        <v>0.7306453612</v>
      </c>
      <c r="V58" s="282"/>
      <c r="W58" s="254">
        <f t="shared" si="22"/>
        <v>-70420.48464</v>
      </c>
      <c r="X58" s="257">
        <f t="shared" si="23"/>
        <v>4.486470402</v>
      </c>
      <c r="Y58" s="254">
        <f t="shared" si="24"/>
        <v>261305.4061</v>
      </c>
      <c r="Z58" s="254">
        <f t="shared" si="25"/>
        <v>190884.9214</v>
      </c>
      <c r="AA58" s="259">
        <f t="shared" si="26"/>
        <v>370545.8406</v>
      </c>
      <c r="AB58" s="258">
        <f t="shared" si="27"/>
        <v>0.3705458406</v>
      </c>
      <c r="AC58" s="275">
        <f t="shared" si="28"/>
        <v>300125.356</v>
      </c>
      <c r="AD58" s="257">
        <f t="shared" si="29"/>
        <v>0.300125356</v>
      </c>
      <c r="AE58" s="180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2"/>
    </row>
    <row r="59" ht="19.5" customHeight="1">
      <c r="A59" s="276" t="s">
        <v>153</v>
      </c>
      <c r="B59" s="277">
        <v>30.08</v>
      </c>
      <c r="C59" s="278">
        <v>31.469999</v>
      </c>
      <c r="D59" s="278">
        <v>29.309999</v>
      </c>
      <c r="E59" s="278">
        <v>29.950001</v>
      </c>
      <c r="F59" s="278">
        <v>25.575897</v>
      </c>
      <c r="G59" s="278">
        <v>1.7997557E9</v>
      </c>
      <c r="H59" s="278"/>
      <c r="I59" s="278">
        <f t="shared" ref="I59:N59" si="78">(I60/B60*B59)/B60*B59</f>
        <v>1.361009639</v>
      </c>
      <c r="J59" s="278">
        <f t="shared" si="78"/>
        <v>1.488430947</v>
      </c>
      <c r="K59" s="278">
        <f t="shared" si="78"/>
        <v>1.290135865</v>
      </c>
      <c r="L59" s="278">
        <f t="shared" si="78"/>
        <v>1.339034586</v>
      </c>
      <c r="M59" s="278">
        <f t="shared" si="78"/>
        <v>1.138399487</v>
      </c>
      <c r="N59" s="278">
        <f t="shared" si="78"/>
        <v>71772561.19</v>
      </c>
      <c r="O59" s="278"/>
      <c r="P59" s="254">
        <f t="shared" si="31"/>
        <v>174118.8059</v>
      </c>
      <c r="Q59" s="254">
        <f t="shared" si="74"/>
        <v>63453.68814</v>
      </c>
      <c r="R59" s="254">
        <f t="shared" si="75"/>
        <v>154736.3588</v>
      </c>
      <c r="S59" s="254">
        <f t="shared" si="34"/>
        <v>-72380.56999</v>
      </c>
      <c r="T59" s="254">
        <f t="shared" si="35"/>
        <v>0</v>
      </c>
      <c r="U59" s="272">
        <f t="shared" si="21"/>
        <v>0.7673193709</v>
      </c>
      <c r="V59" s="282"/>
      <c r="W59" s="254">
        <f t="shared" si="22"/>
        <v>-72380.56999</v>
      </c>
      <c r="X59" s="257">
        <f t="shared" si="23"/>
        <v>4.543417727</v>
      </c>
      <c r="Y59" s="254">
        <f t="shared" si="24"/>
        <v>270430.0686</v>
      </c>
      <c r="Z59" s="254">
        <f t="shared" si="25"/>
        <v>198049.4987</v>
      </c>
      <c r="AA59" s="259">
        <f t="shared" si="26"/>
        <v>392308.8529</v>
      </c>
      <c r="AB59" s="258">
        <f t="shared" si="27"/>
        <v>0.3923088529</v>
      </c>
      <c r="AC59" s="275">
        <f t="shared" si="28"/>
        <v>319928.2829</v>
      </c>
      <c r="AD59" s="257">
        <f t="shared" si="29"/>
        <v>0.3199282829</v>
      </c>
      <c r="AE59" s="180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2"/>
    </row>
    <row r="60" ht="19.5" customHeight="1">
      <c r="A60" s="276" t="s">
        <v>154</v>
      </c>
      <c r="B60" s="277">
        <v>29.700001</v>
      </c>
      <c r="C60" s="278">
        <v>32.75</v>
      </c>
      <c r="D60" s="278">
        <v>29.26</v>
      </c>
      <c r="E60" s="278">
        <v>31.799999</v>
      </c>
      <c r="F60" s="278">
        <v>27.155716</v>
      </c>
      <c r="G60" s="278">
        <v>1.8215102E9</v>
      </c>
      <c r="H60" s="278"/>
      <c r="I60" s="278">
        <f t="shared" ref="I60:N60" si="79">(I61/B61*B60)/B61*B60</f>
        <v>1.326839723</v>
      </c>
      <c r="J60" s="278">
        <f t="shared" si="79"/>
        <v>1.611973291</v>
      </c>
      <c r="K60" s="278">
        <f t="shared" si="79"/>
        <v>1.285738016</v>
      </c>
      <c r="L60" s="278">
        <f t="shared" si="79"/>
        <v>1.509566762</v>
      </c>
      <c r="M60" s="278">
        <f t="shared" si="79"/>
        <v>1.283380568</v>
      </c>
      <c r="N60" s="278">
        <f t="shared" si="79"/>
        <v>73518145.58</v>
      </c>
      <c r="O60" s="278"/>
      <c r="P60" s="254">
        <f t="shared" si="31"/>
        <v>173821.7822</v>
      </c>
      <c r="Q60" s="254">
        <f t="shared" si="74"/>
        <v>63237.38551</v>
      </c>
      <c r="R60" s="254">
        <f t="shared" si="75"/>
        <v>155058.7263</v>
      </c>
      <c r="S60" s="254">
        <f t="shared" si="34"/>
        <v>-74348.82236</v>
      </c>
      <c r="T60" s="254">
        <f t="shared" si="35"/>
        <v>0</v>
      </c>
      <c r="U60" s="272">
        <f t="shared" si="21"/>
        <v>0.7658323117</v>
      </c>
      <c r="V60" s="282"/>
      <c r="W60" s="254">
        <f t="shared" si="22"/>
        <v>-74348.82236</v>
      </c>
      <c r="X60" s="257">
        <f t="shared" si="23"/>
        <v>4.423479727</v>
      </c>
      <c r="Y60" s="254">
        <f t="shared" si="24"/>
        <v>270531.6247</v>
      </c>
      <c r="Z60" s="254">
        <f t="shared" si="25"/>
        <v>196182.8024</v>
      </c>
      <c r="AA60" s="259">
        <f t="shared" si="26"/>
        <v>392117.8939</v>
      </c>
      <c r="AB60" s="258">
        <f t="shared" si="27"/>
        <v>0.3921178939</v>
      </c>
      <c r="AC60" s="275">
        <f t="shared" si="28"/>
        <v>317769.0716</v>
      </c>
      <c r="AD60" s="257">
        <f t="shared" si="29"/>
        <v>0.3177690716</v>
      </c>
      <c r="AE60" s="180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2"/>
    </row>
    <row r="61" ht="19.5" customHeight="1">
      <c r="A61" s="276" t="s">
        <v>155</v>
      </c>
      <c r="B61" s="277">
        <v>31.690001</v>
      </c>
      <c r="C61" s="278">
        <v>33.459999</v>
      </c>
      <c r="D61" s="278">
        <v>29.93</v>
      </c>
      <c r="E61" s="278">
        <v>33.389999</v>
      </c>
      <c r="F61" s="278">
        <v>28.513498</v>
      </c>
      <c r="G61" s="278">
        <v>1.4141862E9</v>
      </c>
      <c r="H61" s="278"/>
      <c r="I61" s="278">
        <f t="shared" ref="I61:N61" si="80">(I62/B62*B61)/B62*B61</f>
        <v>1.510601956</v>
      </c>
      <c r="J61" s="278">
        <f t="shared" si="80"/>
        <v>1.682624005</v>
      </c>
      <c r="K61" s="278">
        <f t="shared" si="80"/>
        <v>1.345294216</v>
      </c>
      <c r="L61" s="278">
        <f t="shared" si="80"/>
        <v>1.66429736</v>
      </c>
      <c r="M61" s="278">
        <f t="shared" si="80"/>
        <v>1.414926699</v>
      </c>
      <c r="N61" s="278">
        <f t="shared" si="80"/>
        <v>44314363.8</v>
      </c>
      <c r="O61" s="278"/>
      <c r="P61" s="254">
        <f t="shared" si="31"/>
        <v>177801.9802</v>
      </c>
      <c r="Q61" s="254">
        <f t="shared" si="74"/>
        <v>66166.58133</v>
      </c>
      <c r="R61" s="254">
        <f t="shared" si="75"/>
        <v>155381.7653</v>
      </c>
      <c r="S61" s="254">
        <f t="shared" si="34"/>
        <v>-76325.27579</v>
      </c>
      <c r="T61" s="254">
        <f t="shared" si="35"/>
        <v>0</v>
      </c>
      <c r="U61" s="272">
        <f t="shared" si="21"/>
        <v>0.7765991964</v>
      </c>
      <c r="V61" s="282"/>
      <c r="W61" s="254">
        <f t="shared" si="22"/>
        <v>-76325.27579</v>
      </c>
      <c r="X61" s="257">
        <f t="shared" si="23"/>
        <v>4.365313352</v>
      </c>
      <c r="Y61" s="254">
        <f t="shared" si="24"/>
        <v>273627.8808</v>
      </c>
      <c r="Z61" s="254">
        <f t="shared" si="25"/>
        <v>197302.605</v>
      </c>
      <c r="AA61" s="259">
        <f t="shared" si="26"/>
        <v>399350.3268</v>
      </c>
      <c r="AB61" s="258">
        <f t="shared" si="27"/>
        <v>0.3993503268</v>
      </c>
      <c r="AC61" s="275">
        <f t="shared" si="28"/>
        <v>323025.051</v>
      </c>
      <c r="AD61" s="257">
        <f t="shared" si="29"/>
        <v>0.323025051</v>
      </c>
      <c r="AE61" s="180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2"/>
    </row>
    <row r="62" ht="19.5" customHeight="1">
      <c r="A62" s="276" t="s">
        <v>156</v>
      </c>
      <c r="B62" s="277">
        <v>33.490002</v>
      </c>
      <c r="C62" s="278">
        <v>34.860001</v>
      </c>
      <c r="D62" s="278">
        <v>32.360001</v>
      </c>
      <c r="E62" s="278">
        <v>32.419998</v>
      </c>
      <c r="F62" s="278">
        <v>27.685154</v>
      </c>
      <c r="G62" s="278">
        <v>1.9045651E9</v>
      </c>
      <c r="H62" s="278"/>
      <c r="I62" s="278">
        <f t="shared" ref="I62:N62" si="81">(I63/B63*B62)/B63*B62</f>
        <v>1.687080804</v>
      </c>
      <c r="J62" s="278">
        <f t="shared" si="81"/>
        <v>1.826375293</v>
      </c>
      <c r="K62" s="278">
        <f t="shared" si="81"/>
        <v>1.572609497</v>
      </c>
      <c r="L62" s="278">
        <f t="shared" si="81"/>
        <v>1.569004104</v>
      </c>
      <c r="M62" s="278">
        <f t="shared" si="81"/>
        <v>1.333910927</v>
      </c>
      <c r="N62" s="278">
        <f t="shared" si="81"/>
        <v>80375367.67</v>
      </c>
      <c r="O62" s="278"/>
      <c r="P62" s="254">
        <f t="shared" si="31"/>
        <v>192237.6297</v>
      </c>
      <c r="Q62" s="254">
        <f t="shared" si="74"/>
        <v>77346.79369</v>
      </c>
      <c r="R62" s="254">
        <f t="shared" si="75"/>
        <v>155705.4773</v>
      </c>
      <c r="S62" s="254">
        <f t="shared" si="34"/>
        <v>-78309.96444</v>
      </c>
      <c r="T62" s="254">
        <f t="shared" si="35"/>
        <v>0</v>
      </c>
      <c r="U62" s="272">
        <f t="shared" si="21"/>
        <v>0.8157523057</v>
      </c>
      <c r="V62" s="282"/>
      <c r="W62" s="254">
        <f t="shared" si="22"/>
        <v>-78309.96444</v>
      </c>
      <c r="X62" s="257">
        <f t="shared" si="23"/>
        <v>4.443152407</v>
      </c>
      <c r="Y62" s="254">
        <f t="shared" si="24"/>
        <v>284043.599</v>
      </c>
      <c r="Z62" s="254">
        <f t="shared" si="25"/>
        <v>205733.6345</v>
      </c>
      <c r="AA62" s="259">
        <f t="shared" si="26"/>
        <v>425289.9007</v>
      </c>
      <c r="AB62" s="258">
        <f t="shared" si="27"/>
        <v>0.4252899007</v>
      </c>
      <c r="AC62" s="275">
        <f t="shared" si="28"/>
        <v>346979.9362</v>
      </c>
      <c r="AD62" s="257">
        <f t="shared" si="29"/>
        <v>0.3469799362</v>
      </c>
      <c r="AE62" s="180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2"/>
    </row>
    <row r="63" ht="19.5" customHeight="1">
      <c r="A63" s="276" t="s">
        <v>157</v>
      </c>
      <c r="B63" s="277">
        <v>32.610001</v>
      </c>
      <c r="C63" s="278">
        <v>36.0</v>
      </c>
      <c r="D63" s="278">
        <v>32.419998</v>
      </c>
      <c r="E63" s="278">
        <v>35.18</v>
      </c>
      <c r="F63" s="278">
        <v>30.04207</v>
      </c>
      <c r="G63" s="278">
        <v>1.9125647E9</v>
      </c>
      <c r="H63" s="278"/>
      <c r="I63" s="278">
        <f t="shared" ref="I63:N63" si="82">(I64/B64*B63)/B64*B63</f>
        <v>1.599584405</v>
      </c>
      <c r="J63" s="278">
        <f t="shared" si="82"/>
        <v>1.947781491</v>
      </c>
      <c r="K63" s="278">
        <f t="shared" si="82"/>
        <v>1.57844629</v>
      </c>
      <c r="L63" s="278">
        <f t="shared" si="82"/>
        <v>1.847522697</v>
      </c>
      <c r="M63" s="278">
        <f t="shared" si="82"/>
        <v>1.570697854</v>
      </c>
      <c r="N63" s="278">
        <f t="shared" si="82"/>
        <v>81051974.74</v>
      </c>
      <c r="O63" s="278"/>
      <c r="P63" s="254">
        <f t="shared" si="31"/>
        <v>192594.0475</v>
      </c>
      <c r="Q63" s="254">
        <f t="shared" si="74"/>
        <v>77633.86892</v>
      </c>
      <c r="R63" s="254">
        <f t="shared" si="75"/>
        <v>156029.8637</v>
      </c>
      <c r="S63" s="254">
        <f t="shared" si="34"/>
        <v>-80302.92262</v>
      </c>
      <c r="T63" s="254">
        <f t="shared" si="35"/>
        <v>0</v>
      </c>
      <c r="U63" s="272">
        <f t="shared" si="21"/>
        <v>0.8160831346</v>
      </c>
      <c r="V63" s="282"/>
      <c r="W63" s="254">
        <f t="shared" si="22"/>
        <v>-80302.92262</v>
      </c>
      <c r="X63" s="257">
        <f t="shared" si="23"/>
        <v>4.341360187</v>
      </c>
      <c r="Y63" s="254">
        <f t="shared" si="24"/>
        <v>284604.5024</v>
      </c>
      <c r="Z63" s="254">
        <f t="shared" si="25"/>
        <v>204301.5798</v>
      </c>
      <c r="AA63" s="259">
        <f t="shared" si="26"/>
        <v>426257.7801</v>
      </c>
      <c r="AB63" s="258">
        <f t="shared" si="27"/>
        <v>0.4262577801</v>
      </c>
      <c r="AC63" s="275">
        <f t="shared" si="28"/>
        <v>345954.8575</v>
      </c>
      <c r="AD63" s="257">
        <f t="shared" si="29"/>
        <v>0.3459548575</v>
      </c>
      <c r="AE63" s="180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2"/>
    </row>
    <row r="64" ht="19.5" customHeight="1">
      <c r="A64" s="276" t="s">
        <v>158</v>
      </c>
      <c r="B64" s="277">
        <v>35.43</v>
      </c>
      <c r="C64" s="278">
        <v>36.18</v>
      </c>
      <c r="D64" s="278">
        <v>33.73</v>
      </c>
      <c r="E64" s="278">
        <v>35.380001</v>
      </c>
      <c r="F64" s="278">
        <v>30.212864</v>
      </c>
      <c r="G64" s="278">
        <v>1.4970104E9</v>
      </c>
      <c r="H64" s="278"/>
      <c r="I64" s="278">
        <f t="shared" ref="I64:N64" si="83">(I65/B65*B64)/B65*B64</f>
        <v>1.888199341</v>
      </c>
      <c r="J64" s="278">
        <f t="shared" si="83"/>
        <v>1.967308001</v>
      </c>
      <c r="K64" s="278">
        <f t="shared" si="83"/>
        <v>1.708584742</v>
      </c>
      <c r="L64" s="278">
        <f t="shared" si="83"/>
        <v>1.868589025</v>
      </c>
      <c r="M64" s="278">
        <f t="shared" si="83"/>
        <v>1.588607961</v>
      </c>
      <c r="N64" s="278">
        <f t="shared" si="83"/>
        <v>49657055.5</v>
      </c>
      <c r="O64" s="278"/>
      <c r="P64" s="254">
        <f t="shared" si="31"/>
        <v>200376.2376</v>
      </c>
      <c r="Q64" s="254">
        <f t="shared" si="74"/>
        <v>84034.5628</v>
      </c>
      <c r="R64" s="254">
        <f t="shared" si="75"/>
        <v>156354.9259</v>
      </c>
      <c r="S64" s="254">
        <f t="shared" si="34"/>
        <v>-82304.1848</v>
      </c>
      <c r="T64" s="254">
        <f t="shared" si="35"/>
        <v>0</v>
      </c>
      <c r="U64" s="272">
        <f t="shared" si="21"/>
        <v>0.8359210828</v>
      </c>
      <c r="V64" s="282"/>
      <c r="W64" s="254">
        <f t="shared" si="22"/>
        <v>-82304.1848</v>
      </c>
      <c r="X64" s="257">
        <f t="shared" si="23"/>
        <v>4.334301644</v>
      </c>
      <c r="Y64" s="254">
        <f t="shared" si="24"/>
        <v>290364.0952</v>
      </c>
      <c r="Z64" s="254">
        <f t="shared" si="25"/>
        <v>208059.9104</v>
      </c>
      <c r="AA64" s="259">
        <f t="shared" si="26"/>
        <v>440765.7263</v>
      </c>
      <c r="AB64" s="258">
        <f t="shared" si="27"/>
        <v>0.4407657263</v>
      </c>
      <c r="AC64" s="275">
        <f t="shared" si="28"/>
        <v>358461.5415</v>
      </c>
      <c r="AD64" s="257">
        <f t="shared" si="29"/>
        <v>0.3584615415</v>
      </c>
      <c r="AE64" s="180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2"/>
    </row>
    <row r="65" ht="19.5" customHeight="1">
      <c r="A65" s="279" t="s">
        <v>159</v>
      </c>
      <c r="B65" s="280">
        <v>35.709999</v>
      </c>
      <c r="C65" s="281">
        <v>36.639999</v>
      </c>
      <c r="D65" s="281">
        <v>34.130001</v>
      </c>
      <c r="E65" s="281">
        <v>36.459999</v>
      </c>
      <c r="F65" s="281">
        <v>31.135128</v>
      </c>
      <c r="G65" s="281">
        <v>1.7408286E9</v>
      </c>
      <c r="H65" s="281"/>
      <c r="I65" s="281">
        <f t="shared" ref="I65:N65" si="84">(I66/B66*B65)/B66*B65</f>
        <v>1.918161691</v>
      </c>
      <c r="J65" s="281">
        <f t="shared" si="84"/>
        <v>2.017651429</v>
      </c>
      <c r="K65" s="281">
        <f t="shared" si="84"/>
        <v>1.749348929</v>
      </c>
      <c r="L65" s="281">
        <f t="shared" si="84"/>
        <v>1.984410046</v>
      </c>
      <c r="M65" s="281">
        <f t="shared" si="84"/>
        <v>1.687074472</v>
      </c>
      <c r="N65" s="281">
        <f t="shared" si="84"/>
        <v>67149588.4</v>
      </c>
      <c r="O65" s="281"/>
      <c r="P65" s="254">
        <f t="shared" si="31"/>
        <v>202752.4812</v>
      </c>
      <c r="Q65" s="254">
        <f t="shared" si="74"/>
        <v>86039.49735</v>
      </c>
      <c r="R65" s="254">
        <f t="shared" si="75"/>
        <v>156680.6653</v>
      </c>
      <c r="S65" s="254">
        <f t="shared" si="34"/>
        <v>-84313.78557</v>
      </c>
      <c r="T65" s="254">
        <f t="shared" si="35"/>
        <v>0</v>
      </c>
      <c r="U65" s="272">
        <f t="shared" si="21"/>
        <v>0.841424229</v>
      </c>
      <c r="V65" s="257">
        <f>(E65-B54)/B54</f>
        <v>0.4749191131</v>
      </c>
      <c r="W65" s="254">
        <f t="shared" si="22"/>
        <v>-84313.78557</v>
      </c>
      <c r="X65" s="257">
        <f t="shared" si="23"/>
        <v>4.263041258</v>
      </c>
      <c r="Y65" s="254">
        <f t="shared" si="24"/>
        <v>292340.1756</v>
      </c>
      <c r="Z65" s="254">
        <f t="shared" si="25"/>
        <v>208026.39</v>
      </c>
      <c r="AA65" s="259">
        <f t="shared" si="26"/>
        <v>445472.6439</v>
      </c>
      <c r="AB65" s="258">
        <f t="shared" si="27"/>
        <v>0.4454726439</v>
      </c>
      <c r="AC65" s="275">
        <f t="shared" si="28"/>
        <v>361158.8583</v>
      </c>
      <c r="AD65" s="257">
        <f t="shared" si="29"/>
        <v>0.3611588583</v>
      </c>
      <c r="AE65" s="180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2"/>
    </row>
    <row r="66" ht="19.5" customHeight="1">
      <c r="A66" s="276" t="s">
        <v>160</v>
      </c>
      <c r="B66" s="277">
        <v>36.66</v>
      </c>
      <c r="C66" s="278">
        <v>39.0</v>
      </c>
      <c r="D66" s="278">
        <v>36.220001</v>
      </c>
      <c r="E66" s="278">
        <v>37.07</v>
      </c>
      <c r="F66" s="278">
        <v>31.668415</v>
      </c>
      <c r="G66" s="278">
        <v>1.7593004E9</v>
      </c>
      <c r="H66" s="278"/>
      <c r="I66" s="278">
        <f t="shared" ref="I66:N66" si="85">(I67/B67*B66)/B67*B66</f>
        <v>2.021577793</v>
      </c>
      <c r="J66" s="278">
        <f t="shared" si="85"/>
        <v>2.285938</v>
      </c>
      <c r="K66" s="278">
        <f t="shared" si="85"/>
        <v>1.970156643</v>
      </c>
      <c r="L66" s="278">
        <f t="shared" si="85"/>
        <v>2.051366619</v>
      </c>
      <c r="M66" s="278">
        <f t="shared" si="85"/>
        <v>1.745362329</v>
      </c>
      <c r="N66" s="278">
        <f t="shared" si="85"/>
        <v>68582187.25</v>
      </c>
      <c r="O66" s="278"/>
      <c r="P66" s="254">
        <f t="shared" si="31"/>
        <v>215168.3228</v>
      </c>
      <c r="Q66" s="254">
        <f>(Q54+(Q65-Q54)*(1-$Q$3))*K66/K65</f>
        <v>82216.25037</v>
      </c>
      <c r="R66" s="254">
        <f>R65*(1+($S$5/2/12))+(Q65-Q54)*($Q$3)</f>
        <v>170044.8171</v>
      </c>
      <c r="S66" s="254">
        <f t="shared" si="34"/>
        <v>-86331.75968</v>
      </c>
      <c r="T66" s="254">
        <f t="shared" si="35"/>
        <v>0</v>
      </c>
      <c r="U66" s="272">
        <f t="shared" si="21"/>
        <v>0.8121030286</v>
      </c>
      <c r="V66" s="282"/>
      <c r="W66" s="254">
        <f t="shared" si="22"/>
        <v>-86331.75968</v>
      </c>
      <c r="X66" s="257">
        <f t="shared" si="23"/>
        <v>4.462009593</v>
      </c>
      <c r="Y66" s="254">
        <f t="shared" si="24"/>
        <v>313860.8504</v>
      </c>
      <c r="Z66" s="254">
        <f t="shared" si="25"/>
        <v>227529.0907</v>
      </c>
      <c r="AA66" s="259">
        <f t="shared" si="26"/>
        <v>467429.3903</v>
      </c>
      <c r="AB66" s="258">
        <f t="shared" si="27"/>
        <v>0.4674293903</v>
      </c>
      <c r="AC66" s="275">
        <f t="shared" si="28"/>
        <v>381097.6306</v>
      </c>
      <c r="AD66" s="257">
        <f t="shared" si="29"/>
        <v>0.3810976306</v>
      </c>
      <c r="AE66" s="180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2"/>
    </row>
    <row r="67" ht="19.5" customHeight="1">
      <c r="A67" s="276" t="s">
        <v>161</v>
      </c>
      <c r="B67" s="277">
        <v>37.200001</v>
      </c>
      <c r="C67" s="278">
        <v>37.970001</v>
      </c>
      <c r="D67" s="278">
        <v>36.099998</v>
      </c>
      <c r="E67" s="278">
        <v>36.57</v>
      </c>
      <c r="F67" s="278">
        <v>31.241268</v>
      </c>
      <c r="G67" s="278">
        <v>1.7281108E9</v>
      </c>
      <c r="H67" s="278"/>
      <c r="I67" s="278">
        <f t="shared" ref="I67:N67" si="86">(I68/B68*B67)/B68*B67</f>
        <v>2.081572013</v>
      </c>
      <c r="J67" s="278">
        <f t="shared" si="86"/>
        <v>2.166788142</v>
      </c>
      <c r="K67" s="278">
        <f t="shared" si="86"/>
        <v>1.957123344</v>
      </c>
      <c r="L67" s="278">
        <f t="shared" si="86"/>
        <v>1.996402168</v>
      </c>
      <c r="M67" s="278">
        <f t="shared" si="86"/>
        <v>1.69859659</v>
      </c>
      <c r="N67" s="278">
        <f t="shared" si="86"/>
        <v>66172036.03</v>
      </c>
      <c r="O67" s="278"/>
      <c r="P67" s="254">
        <f t="shared" si="31"/>
        <v>214455.4337</v>
      </c>
      <c r="Q67" s="254">
        <f t="shared" ref="Q67:Q77" si="88">Q66*K67/K66</f>
        <v>81672.36013</v>
      </c>
      <c r="R67" s="254">
        <f t="shared" ref="R67:R77" si="89">R66*(1+$S$5/2/12)</f>
        <v>170399.0772</v>
      </c>
      <c r="S67" s="254">
        <f t="shared" si="34"/>
        <v>-88358.14201</v>
      </c>
      <c r="T67" s="254">
        <f t="shared" si="35"/>
        <v>0</v>
      </c>
      <c r="U67" s="272">
        <f t="shared" si="21"/>
        <v>0.8098143482</v>
      </c>
      <c r="V67" s="282"/>
      <c r="W67" s="254">
        <f t="shared" si="22"/>
        <v>-88358.14201</v>
      </c>
      <c r="X67" s="257">
        <f t="shared" si="23"/>
        <v>4.35562023</v>
      </c>
      <c r="Y67" s="254">
        <f t="shared" si="24"/>
        <v>313701.9176</v>
      </c>
      <c r="Z67" s="254">
        <f t="shared" si="25"/>
        <v>225343.7756</v>
      </c>
      <c r="AA67" s="259">
        <f t="shared" si="26"/>
        <v>466526.871</v>
      </c>
      <c r="AB67" s="258">
        <f t="shared" si="27"/>
        <v>0.466526871</v>
      </c>
      <c r="AC67" s="275">
        <f t="shared" si="28"/>
        <v>378168.729</v>
      </c>
      <c r="AD67" s="257">
        <f t="shared" si="29"/>
        <v>0.378168729</v>
      </c>
      <c r="AE67" s="180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2"/>
    </row>
    <row r="68" ht="19.5" customHeight="1">
      <c r="A68" s="276" t="s">
        <v>162</v>
      </c>
      <c r="B68" s="277">
        <v>36.68</v>
      </c>
      <c r="C68" s="278">
        <v>37.18</v>
      </c>
      <c r="D68" s="278">
        <v>34.009998</v>
      </c>
      <c r="E68" s="278">
        <v>35.84</v>
      </c>
      <c r="F68" s="278">
        <v>30.617641</v>
      </c>
      <c r="G68" s="278">
        <v>2.5094653E9</v>
      </c>
      <c r="H68" s="278"/>
      <c r="I68" s="278">
        <f t="shared" ref="I68:N68" si="87">(I69/B69*B68)/B69*B68</f>
        <v>2.023784154</v>
      </c>
      <c r="J68" s="278">
        <f t="shared" si="87"/>
        <v>2.077562052</v>
      </c>
      <c r="K68" s="278">
        <f t="shared" si="87"/>
        <v>1.737068937</v>
      </c>
      <c r="L68" s="278">
        <f t="shared" si="87"/>
        <v>1.917494443</v>
      </c>
      <c r="M68" s="278">
        <f t="shared" si="87"/>
        <v>1.631459872</v>
      </c>
      <c r="N68" s="278">
        <f t="shared" si="87"/>
        <v>139538393.4</v>
      </c>
      <c r="O68" s="278"/>
      <c r="P68" s="254">
        <f t="shared" si="31"/>
        <v>202039.5921</v>
      </c>
      <c r="Q68" s="254">
        <f t="shared" si="88"/>
        <v>72489.30951</v>
      </c>
      <c r="R68" s="254">
        <f t="shared" si="89"/>
        <v>170754.0752</v>
      </c>
      <c r="S68" s="254">
        <f t="shared" si="34"/>
        <v>-90392.9676</v>
      </c>
      <c r="T68" s="254">
        <f t="shared" si="35"/>
        <v>0</v>
      </c>
      <c r="U68" s="272">
        <f t="shared" si="21"/>
        <v>0.7793206324</v>
      </c>
      <c r="V68" s="282"/>
      <c r="W68" s="254">
        <f t="shared" si="22"/>
        <v>-90392.9676</v>
      </c>
      <c r="X68" s="257">
        <f t="shared" si="23"/>
        <v>4.124144579</v>
      </c>
      <c r="Y68" s="254">
        <f t="shared" si="24"/>
        <v>305351.6267</v>
      </c>
      <c r="Z68" s="254">
        <f t="shared" si="25"/>
        <v>214958.6591</v>
      </c>
      <c r="AA68" s="259">
        <f t="shared" si="26"/>
        <v>445282.9768</v>
      </c>
      <c r="AB68" s="258">
        <f t="shared" si="27"/>
        <v>0.4452829768</v>
      </c>
      <c r="AC68" s="275">
        <f t="shared" si="28"/>
        <v>354890.0092</v>
      </c>
      <c r="AD68" s="257">
        <f t="shared" si="29"/>
        <v>0.3548900092</v>
      </c>
      <c r="AE68" s="180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2"/>
    </row>
    <row r="69" ht="19.5" customHeight="1">
      <c r="A69" s="276" t="s">
        <v>163</v>
      </c>
      <c r="B69" s="277">
        <v>35.810001</v>
      </c>
      <c r="C69" s="278">
        <v>37.5</v>
      </c>
      <c r="D69" s="278">
        <v>34.720001</v>
      </c>
      <c r="E69" s="278">
        <v>34.77</v>
      </c>
      <c r="F69" s="278">
        <v>29.703556</v>
      </c>
      <c r="G69" s="278">
        <v>2.2111731E9</v>
      </c>
      <c r="H69" s="278"/>
      <c r="I69" s="278">
        <f t="shared" ref="I69:N69" si="90">(I70/B70*B69)/B70*B69</f>
        <v>1.928919943</v>
      </c>
      <c r="J69" s="278">
        <f t="shared" si="90"/>
        <v>2.11347818</v>
      </c>
      <c r="K69" s="278">
        <f t="shared" si="90"/>
        <v>1.810353139</v>
      </c>
      <c r="L69" s="278">
        <f t="shared" si="90"/>
        <v>1.804710285</v>
      </c>
      <c r="M69" s="278">
        <f t="shared" si="90"/>
        <v>1.53550004</v>
      </c>
      <c r="N69" s="278">
        <f t="shared" si="90"/>
        <v>108337002.1</v>
      </c>
      <c r="O69" s="278"/>
      <c r="P69" s="254">
        <f t="shared" si="31"/>
        <v>206257.4317</v>
      </c>
      <c r="Q69" s="254">
        <f t="shared" si="88"/>
        <v>75547.51928</v>
      </c>
      <c r="R69" s="254">
        <f t="shared" si="89"/>
        <v>171109.8129</v>
      </c>
      <c r="S69" s="254">
        <f t="shared" si="34"/>
        <v>-92436.27163</v>
      </c>
      <c r="T69" s="254">
        <f t="shared" si="35"/>
        <v>0</v>
      </c>
      <c r="U69" s="272">
        <f t="shared" si="21"/>
        <v>0.789006009</v>
      </c>
      <c r="V69" s="282"/>
      <c r="W69" s="254">
        <f t="shared" si="22"/>
        <v>-92436.27163</v>
      </c>
      <c r="X69" s="257">
        <f t="shared" si="23"/>
        <v>4.082458519</v>
      </c>
      <c r="Y69" s="254">
        <f t="shared" si="24"/>
        <v>308645.6226</v>
      </c>
      <c r="Z69" s="254">
        <f t="shared" si="25"/>
        <v>216209.3509</v>
      </c>
      <c r="AA69" s="259">
        <f t="shared" si="26"/>
        <v>452914.7639</v>
      </c>
      <c r="AB69" s="258">
        <f t="shared" si="27"/>
        <v>0.4529147639</v>
      </c>
      <c r="AC69" s="275">
        <f t="shared" si="28"/>
        <v>360478.4922</v>
      </c>
      <c r="AD69" s="257">
        <f t="shared" si="29"/>
        <v>0.3604784922</v>
      </c>
      <c r="AE69" s="180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2"/>
    </row>
    <row r="70" ht="19.5" customHeight="1">
      <c r="A70" s="276" t="s">
        <v>164</v>
      </c>
      <c r="B70" s="277">
        <v>35.0</v>
      </c>
      <c r="C70" s="278">
        <v>36.549999</v>
      </c>
      <c r="D70" s="278">
        <v>34.110001</v>
      </c>
      <c r="E70" s="278">
        <v>36.549999</v>
      </c>
      <c r="F70" s="278">
        <v>31.22418</v>
      </c>
      <c r="G70" s="278">
        <v>2.4296622E9</v>
      </c>
      <c r="H70" s="278"/>
      <c r="I70" s="278">
        <f t="shared" ref="I70:N70" si="91">(I71/B71*B70)/B71*B70</f>
        <v>1.842644799</v>
      </c>
      <c r="J70" s="278">
        <f t="shared" si="91"/>
        <v>2.007751559</v>
      </c>
      <c r="K70" s="278">
        <f t="shared" si="91"/>
        <v>1.747299311</v>
      </c>
      <c r="L70" s="278">
        <f t="shared" si="91"/>
        <v>1.994219006</v>
      </c>
      <c r="M70" s="278">
        <f t="shared" si="91"/>
        <v>1.696738939</v>
      </c>
      <c r="N70" s="278">
        <f t="shared" si="91"/>
        <v>130804631.9</v>
      </c>
      <c r="O70" s="278"/>
      <c r="P70" s="254">
        <f t="shared" si="31"/>
        <v>202633.6693</v>
      </c>
      <c r="Q70" s="254">
        <f t="shared" si="88"/>
        <v>72916.23139</v>
      </c>
      <c r="R70" s="254">
        <f t="shared" si="89"/>
        <v>171466.2917</v>
      </c>
      <c r="S70" s="254">
        <f t="shared" si="34"/>
        <v>-94488.08943</v>
      </c>
      <c r="T70" s="254">
        <f t="shared" si="35"/>
        <v>0</v>
      </c>
      <c r="U70" s="272">
        <f t="shared" si="21"/>
        <v>0.7795380526</v>
      </c>
      <c r="V70" s="282"/>
      <c r="W70" s="254">
        <f t="shared" si="22"/>
        <v>-94488.08943</v>
      </c>
      <c r="X70" s="257">
        <f t="shared" si="23"/>
        <v>3.959228758</v>
      </c>
      <c r="Y70" s="254">
        <f t="shared" si="24"/>
        <v>306451.2085</v>
      </c>
      <c r="Z70" s="254">
        <f t="shared" si="25"/>
        <v>211963.1191</v>
      </c>
      <c r="AA70" s="259">
        <f t="shared" si="26"/>
        <v>447016.1924</v>
      </c>
      <c r="AB70" s="258">
        <f t="shared" si="27"/>
        <v>0.4470161924</v>
      </c>
      <c r="AC70" s="275">
        <f t="shared" si="28"/>
        <v>352528.1029</v>
      </c>
      <c r="AD70" s="257">
        <f t="shared" si="29"/>
        <v>0.3525281029</v>
      </c>
      <c r="AE70" s="180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2"/>
    </row>
    <row r="71" ht="19.5" customHeight="1">
      <c r="A71" s="276" t="s">
        <v>165</v>
      </c>
      <c r="B71" s="277">
        <v>36.27</v>
      </c>
      <c r="C71" s="278">
        <v>37.900002</v>
      </c>
      <c r="D71" s="278">
        <v>35.82</v>
      </c>
      <c r="E71" s="278">
        <v>37.740002</v>
      </c>
      <c r="F71" s="278">
        <v>32.240784</v>
      </c>
      <c r="G71" s="278">
        <v>1.8110722E9</v>
      </c>
      <c r="H71" s="278"/>
      <c r="I71" s="278">
        <f t="shared" ref="I71:N71" si="92">(I72/B72*B71)/B72*B71</f>
        <v>1.978794289</v>
      </c>
      <c r="J71" s="278">
        <f t="shared" si="92"/>
        <v>2.15880641</v>
      </c>
      <c r="K71" s="278">
        <f t="shared" si="92"/>
        <v>1.926881488</v>
      </c>
      <c r="L71" s="278">
        <f t="shared" si="92"/>
        <v>2.126189406</v>
      </c>
      <c r="M71" s="278">
        <f t="shared" si="92"/>
        <v>1.809023177</v>
      </c>
      <c r="N71" s="278">
        <f t="shared" si="92"/>
        <v>72677981.53</v>
      </c>
      <c r="O71" s="278"/>
      <c r="P71" s="254">
        <f t="shared" si="31"/>
        <v>212792.0792</v>
      </c>
      <c r="Q71" s="254">
        <f t="shared" si="88"/>
        <v>80410.34272</v>
      </c>
      <c r="R71" s="254">
        <f t="shared" si="89"/>
        <v>171823.5131</v>
      </c>
      <c r="S71" s="254">
        <f t="shared" si="34"/>
        <v>-96548.45647</v>
      </c>
      <c r="T71" s="254">
        <f t="shared" si="35"/>
        <v>0</v>
      </c>
      <c r="U71" s="272">
        <f t="shared" si="21"/>
        <v>0.8034235007</v>
      </c>
      <c r="V71" s="282"/>
      <c r="W71" s="254">
        <f t="shared" si="22"/>
        <v>-96548.45647</v>
      </c>
      <c r="X71" s="257">
        <f t="shared" si="23"/>
        <v>3.983653456</v>
      </c>
      <c r="Y71" s="254">
        <f t="shared" si="24"/>
        <v>313905.028</v>
      </c>
      <c r="Z71" s="254">
        <f t="shared" si="25"/>
        <v>217356.5716</v>
      </c>
      <c r="AA71" s="259">
        <f t="shared" si="26"/>
        <v>465025.9351</v>
      </c>
      <c r="AB71" s="258">
        <f t="shared" si="27"/>
        <v>0.4650259351</v>
      </c>
      <c r="AC71" s="275">
        <f t="shared" si="28"/>
        <v>368477.4786</v>
      </c>
      <c r="AD71" s="257">
        <f t="shared" si="29"/>
        <v>0.3684774786</v>
      </c>
      <c r="AE71" s="180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2"/>
    </row>
    <row r="72" ht="19.5" customHeight="1">
      <c r="A72" s="276" t="s">
        <v>166</v>
      </c>
      <c r="B72" s="277">
        <v>37.66</v>
      </c>
      <c r="C72" s="278">
        <v>37.66</v>
      </c>
      <c r="D72" s="278">
        <v>33.700001</v>
      </c>
      <c r="E72" s="278">
        <v>34.889999</v>
      </c>
      <c r="F72" s="278">
        <v>29.806082</v>
      </c>
      <c r="G72" s="278">
        <v>2.2620481E9</v>
      </c>
      <c r="H72" s="278"/>
      <c r="I72" s="278">
        <f t="shared" ref="I72:N72" si="93">(I73/B73*B72)/B73*B72</f>
        <v>2.133369925</v>
      </c>
      <c r="J72" s="278">
        <f t="shared" si="93"/>
        <v>2.131551669</v>
      </c>
      <c r="K72" s="278">
        <f t="shared" si="93"/>
        <v>1.70554691</v>
      </c>
      <c r="L72" s="278">
        <f t="shared" si="93"/>
        <v>1.817188694</v>
      </c>
      <c r="M72" s="278">
        <f t="shared" si="93"/>
        <v>1.546118322</v>
      </c>
      <c r="N72" s="278">
        <f t="shared" si="93"/>
        <v>113379620.7</v>
      </c>
      <c r="O72" s="278"/>
      <c r="P72" s="254">
        <f t="shared" si="31"/>
        <v>200198.0257</v>
      </c>
      <c r="Q72" s="254">
        <f t="shared" si="88"/>
        <v>71173.86949</v>
      </c>
      <c r="R72" s="254">
        <f t="shared" si="89"/>
        <v>172181.4788</v>
      </c>
      <c r="S72" s="254">
        <f t="shared" si="34"/>
        <v>-98617.40837</v>
      </c>
      <c r="T72" s="254">
        <f t="shared" si="35"/>
        <v>0</v>
      </c>
      <c r="U72" s="272">
        <f t="shared" si="21"/>
        <v>0.772276314</v>
      </c>
      <c r="V72" s="282"/>
      <c r="W72" s="254">
        <f t="shared" si="22"/>
        <v>-98617.40837</v>
      </c>
      <c r="X72" s="257">
        <f t="shared" si="23"/>
        <v>3.776001729</v>
      </c>
      <c r="Y72" s="254">
        <f t="shared" si="24"/>
        <v>305432.8376</v>
      </c>
      <c r="Z72" s="254">
        <f t="shared" si="25"/>
        <v>206815.4293</v>
      </c>
      <c r="AA72" s="259">
        <f t="shared" si="26"/>
        <v>443553.374</v>
      </c>
      <c r="AB72" s="258">
        <f t="shared" si="27"/>
        <v>0.443553374</v>
      </c>
      <c r="AC72" s="275">
        <f t="shared" si="28"/>
        <v>344935.9656</v>
      </c>
      <c r="AD72" s="257">
        <f t="shared" si="29"/>
        <v>0.3449359656</v>
      </c>
      <c r="AE72" s="180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2"/>
    </row>
    <row r="73" ht="19.5" customHeight="1">
      <c r="A73" s="276" t="s">
        <v>167</v>
      </c>
      <c r="B73" s="277">
        <v>34.610001</v>
      </c>
      <c r="C73" s="278">
        <v>35.02</v>
      </c>
      <c r="D73" s="278">
        <v>32.349998</v>
      </c>
      <c r="E73" s="278">
        <v>34.02</v>
      </c>
      <c r="F73" s="278">
        <v>29.062838</v>
      </c>
      <c r="G73" s="278">
        <v>2.012635E9</v>
      </c>
      <c r="H73" s="278"/>
      <c r="I73" s="278">
        <f t="shared" ref="I73:N73" si="94">(I74/B74*B73)/B74*B73</f>
        <v>1.801809037</v>
      </c>
      <c r="J73" s="278">
        <f t="shared" si="94"/>
        <v>1.843179012</v>
      </c>
      <c r="K73" s="278">
        <f t="shared" si="94"/>
        <v>1.571637409</v>
      </c>
      <c r="L73" s="278">
        <f t="shared" si="94"/>
        <v>1.727693625</v>
      </c>
      <c r="M73" s="278">
        <f t="shared" si="94"/>
        <v>1.469971739</v>
      </c>
      <c r="N73" s="278">
        <f t="shared" si="94"/>
        <v>89755561.99</v>
      </c>
      <c r="O73" s="278"/>
      <c r="P73" s="254">
        <f t="shared" si="31"/>
        <v>192178.2059</v>
      </c>
      <c r="Q73" s="254">
        <f t="shared" si="88"/>
        <v>65585.71635</v>
      </c>
      <c r="R73" s="254">
        <f t="shared" si="89"/>
        <v>172540.1902</v>
      </c>
      <c r="S73" s="254">
        <f t="shared" si="34"/>
        <v>-100694.9809</v>
      </c>
      <c r="T73" s="254">
        <f t="shared" si="35"/>
        <v>0</v>
      </c>
      <c r="U73" s="272">
        <f t="shared" si="21"/>
        <v>0.7514444535</v>
      </c>
      <c r="V73" s="282"/>
      <c r="W73" s="254">
        <f t="shared" si="22"/>
        <v>-100694.9809</v>
      </c>
      <c r="X73" s="257">
        <f t="shared" si="23"/>
        <v>3.622011672</v>
      </c>
      <c r="Y73" s="254">
        <f t="shared" si="24"/>
        <v>300163.3267</v>
      </c>
      <c r="Z73" s="254">
        <f t="shared" si="25"/>
        <v>199468.3458</v>
      </c>
      <c r="AA73" s="259">
        <f t="shared" si="26"/>
        <v>430304.1125</v>
      </c>
      <c r="AB73" s="258">
        <f t="shared" si="27"/>
        <v>0.4303041125</v>
      </c>
      <c r="AC73" s="275">
        <f t="shared" si="28"/>
        <v>329609.1316</v>
      </c>
      <c r="AD73" s="257">
        <f t="shared" si="29"/>
        <v>0.3296091316</v>
      </c>
      <c r="AE73" s="180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2"/>
    </row>
    <row r="74" ht="19.5" customHeight="1">
      <c r="A74" s="276" t="s">
        <v>168</v>
      </c>
      <c r="B74" s="277">
        <v>33.93</v>
      </c>
      <c r="C74" s="278">
        <v>35.849998</v>
      </c>
      <c r="D74" s="278">
        <v>33.799999</v>
      </c>
      <c r="E74" s="278">
        <v>35.139999</v>
      </c>
      <c r="F74" s="278">
        <v>30.019632</v>
      </c>
      <c r="G74" s="278">
        <v>1.9510891E9</v>
      </c>
      <c r="H74" s="278"/>
      <c r="I74" s="278">
        <f t="shared" ref="I74:N74" si="95">(I75/B75*B74)/B75*B74</f>
        <v>1.73170239</v>
      </c>
      <c r="J74" s="278">
        <f t="shared" si="95"/>
        <v>1.931583579</v>
      </c>
      <c r="K74" s="278">
        <f t="shared" si="95"/>
        <v>1.715683664</v>
      </c>
      <c r="L74" s="278">
        <f t="shared" si="95"/>
        <v>1.843323678</v>
      </c>
      <c r="M74" s="278">
        <f t="shared" si="95"/>
        <v>1.568352466</v>
      </c>
      <c r="N74" s="278">
        <f t="shared" si="95"/>
        <v>84350086.87</v>
      </c>
      <c r="O74" s="278"/>
      <c r="P74" s="254">
        <f t="shared" si="31"/>
        <v>200792.0733</v>
      </c>
      <c r="Q74" s="254">
        <f t="shared" si="88"/>
        <v>71596.88456</v>
      </c>
      <c r="R74" s="254">
        <f t="shared" si="89"/>
        <v>172899.6489</v>
      </c>
      <c r="S74" s="254">
        <f t="shared" si="34"/>
        <v>-102781.21</v>
      </c>
      <c r="T74" s="254">
        <f t="shared" si="35"/>
        <v>0</v>
      </c>
      <c r="U74" s="272">
        <f t="shared" si="21"/>
        <v>0.7725008841</v>
      </c>
      <c r="V74" s="282"/>
      <c r="W74" s="254">
        <f t="shared" si="22"/>
        <v>-102781.21</v>
      </c>
      <c r="X74" s="257">
        <f t="shared" si="23"/>
        <v>3.635798043</v>
      </c>
      <c r="Y74" s="254">
        <f t="shared" si="24"/>
        <v>306538.1142</v>
      </c>
      <c r="Z74" s="254">
        <f t="shared" si="25"/>
        <v>203756.9043</v>
      </c>
      <c r="AA74" s="259">
        <f t="shared" si="26"/>
        <v>445288.6067</v>
      </c>
      <c r="AB74" s="258">
        <f t="shared" si="27"/>
        <v>0.4452886067</v>
      </c>
      <c r="AC74" s="275">
        <f t="shared" si="28"/>
        <v>342507.3967</v>
      </c>
      <c r="AD74" s="257">
        <f t="shared" si="29"/>
        <v>0.3425073967</v>
      </c>
      <c r="AE74" s="180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2"/>
    </row>
    <row r="75" ht="19.5" customHeight="1">
      <c r="A75" s="276" t="s">
        <v>169</v>
      </c>
      <c r="B75" s="277">
        <v>35.450001</v>
      </c>
      <c r="C75" s="278">
        <v>37.240002</v>
      </c>
      <c r="D75" s="278">
        <v>35.200001</v>
      </c>
      <c r="E75" s="278">
        <v>36.900002</v>
      </c>
      <c r="F75" s="278">
        <v>31.523178</v>
      </c>
      <c r="G75" s="278">
        <v>2.2591016E9</v>
      </c>
      <c r="H75" s="278"/>
      <c r="I75" s="278">
        <f t="shared" ref="I75:N75" si="96">(I76/B76*B75)/B76*B75</f>
        <v>1.890331801</v>
      </c>
      <c r="J75" s="278">
        <f t="shared" si="96"/>
        <v>2.084273104</v>
      </c>
      <c r="K75" s="278">
        <f t="shared" si="96"/>
        <v>1.860754993</v>
      </c>
      <c r="L75" s="278">
        <f t="shared" si="96"/>
        <v>2.032595181</v>
      </c>
      <c r="M75" s="278">
        <f t="shared" si="96"/>
        <v>1.729389953</v>
      </c>
      <c r="N75" s="278">
        <f t="shared" si="96"/>
        <v>113084440.9</v>
      </c>
      <c r="O75" s="278"/>
      <c r="P75" s="254">
        <f t="shared" si="31"/>
        <v>209108.9168</v>
      </c>
      <c r="Q75" s="254">
        <f t="shared" si="88"/>
        <v>77650.82992</v>
      </c>
      <c r="R75" s="254">
        <f t="shared" si="89"/>
        <v>173259.8565</v>
      </c>
      <c r="S75" s="254">
        <f t="shared" si="34"/>
        <v>-104876.1317</v>
      </c>
      <c r="T75" s="254">
        <f t="shared" si="35"/>
        <v>0</v>
      </c>
      <c r="U75" s="272">
        <f t="shared" si="21"/>
        <v>0.7921631471</v>
      </c>
      <c r="V75" s="282"/>
      <c r="W75" s="254">
        <f t="shared" si="22"/>
        <v>-104876.1317</v>
      </c>
      <c r="X75" s="257">
        <f t="shared" si="23"/>
        <v>3.645908436</v>
      </c>
      <c r="Y75" s="254">
        <f t="shared" si="24"/>
        <v>312705.704</v>
      </c>
      <c r="Z75" s="254">
        <f t="shared" si="25"/>
        <v>207829.5723</v>
      </c>
      <c r="AA75" s="259">
        <f t="shared" si="26"/>
        <v>460019.6033</v>
      </c>
      <c r="AB75" s="258">
        <f t="shared" si="27"/>
        <v>0.4600196033</v>
      </c>
      <c r="AC75" s="275">
        <f t="shared" si="28"/>
        <v>355143.4716</v>
      </c>
      <c r="AD75" s="257">
        <f t="shared" si="29"/>
        <v>0.3551434716</v>
      </c>
      <c r="AE75" s="180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2"/>
    </row>
    <row r="76" ht="19.5" customHeight="1">
      <c r="A76" s="276" t="s">
        <v>170</v>
      </c>
      <c r="B76" s="277">
        <v>36.98</v>
      </c>
      <c r="C76" s="278">
        <v>39.639999</v>
      </c>
      <c r="D76" s="278">
        <v>36.799999</v>
      </c>
      <c r="E76" s="278">
        <v>39.119999</v>
      </c>
      <c r="F76" s="278">
        <v>33.419689</v>
      </c>
      <c r="G76" s="278">
        <v>1.9782253E9</v>
      </c>
      <c r="H76" s="278"/>
      <c r="I76" s="278">
        <f t="shared" ref="I76:N76" si="97">(I77/B77*B76)/B77*B76</f>
        <v>2.057023962</v>
      </c>
      <c r="J76" s="278">
        <f t="shared" si="97"/>
        <v>2.361579133</v>
      </c>
      <c r="K76" s="278">
        <f t="shared" si="97"/>
        <v>2.033758847</v>
      </c>
      <c r="L76" s="278">
        <f t="shared" si="97"/>
        <v>2.284524301</v>
      </c>
      <c r="M76" s="278">
        <f t="shared" si="97"/>
        <v>1.943738116</v>
      </c>
      <c r="N76" s="278">
        <f t="shared" si="97"/>
        <v>86712724.63</v>
      </c>
      <c r="O76" s="278"/>
      <c r="P76" s="254">
        <f t="shared" si="31"/>
        <v>218613.8554</v>
      </c>
      <c r="Q76" s="254">
        <f t="shared" si="88"/>
        <v>84870.42244</v>
      </c>
      <c r="R76" s="254">
        <f t="shared" si="89"/>
        <v>173620.8146</v>
      </c>
      <c r="S76" s="254">
        <f t="shared" si="34"/>
        <v>-106979.7823</v>
      </c>
      <c r="T76" s="254">
        <f t="shared" si="35"/>
        <v>0</v>
      </c>
      <c r="U76" s="272">
        <f t="shared" si="21"/>
        <v>0.8139814613</v>
      </c>
      <c r="V76" s="282"/>
      <c r="W76" s="254">
        <f t="shared" si="22"/>
        <v>-106979.7823</v>
      </c>
      <c r="X76" s="257">
        <f t="shared" si="23"/>
        <v>3.666437356</v>
      </c>
      <c r="Y76" s="254">
        <f t="shared" si="24"/>
        <v>319705.6808</v>
      </c>
      <c r="Z76" s="254">
        <f t="shared" si="25"/>
        <v>212725.8985</v>
      </c>
      <c r="AA76" s="259">
        <f t="shared" si="26"/>
        <v>477105.0924</v>
      </c>
      <c r="AB76" s="258">
        <f t="shared" si="27"/>
        <v>0.4771050924</v>
      </c>
      <c r="AC76" s="275">
        <f t="shared" si="28"/>
        <v>370125.3102</v>
      </c>
      <c r="AD76" s="257">
        <f t="shared" si="29"/>
        <v>0.3701253102</v>
      </c>
      <c r="AE76" s="180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2"/>
    </row>
    <row r="77" ht="19.5" customHeight="1">
      <c r="A77" s="279" t="s">
        <v>171</v>
      </c>
      <c r="B77" s="280">
        <v>39.27</v>
      </c>
      <c r="C77" s="281">
        <v>40.68</v>
      </c>
      <c r="D77" s="281">
        <v>39.09</v>
      </c>
      <c r="E77" s="281">
        <v>39.919998</v>
      </c>
      <c r="F77" s="281">
        <v>34.103149</v>
      </c>
      <c r="G77" s="281">
        <v>1.7794246E9</v>
      </c>
      <c r="H77" s="281"/>
      <c r="I77" s="281">
        <f t="shared" ref="I77:N77" si="98">(I78/B78*B77)/B78*B77</f>
        <v>2.319676055</v>
      </c>
      <c r="J77" s="281">
        <f t="shared" si="98"/>
        <v>2.487122186</v>
      </c>
      <c r="K77" s="281">
        <f t="shared" si="98"/>
        <v>2.294748963</v>
      </c>
      <c r="L77" s="281">
        <f t="shared" si="98"/>
        <v>2.378916145</v>
      </c>
      <c r="M77" s="281">
        <f t="shared" si="98"/>
        <v>2.024053129</v>
      </c>
      <c r="N77" s="281">
        <f t="shared" si="98"/>
        <v>70160150.08</v>
      </c>
      <c r="O77" s="281"/>
      <c r="P77" s="254">
        <f t="shared" si="31"/>
        <v>232217.8218</v>
      </c>
      <c r="Q77" s="254">
        <f t="shared" si="88"/>
        <v>95761.75375</v>
      </c>
      <c r="R77" s="254">
        <f t="shared" si="89"/>
        <v>173982.5246</v>
      </c>
      <c r="S77" s="254">
        <f t="shared" si="34"/>
        <v>-109092.198</v>
      </c>
      <c r="T77" s="254">
        <f t="shared" si="35"/>
        <v>0</v>
      </c>
      <c r="U77" s="272">
        <f t="shared" si="21"/>
        <v>0.8441699666</v>
      </c>
      <c r="V77" s="257">
        <f>(E77-B66)/B66</f>
        <v>0.08892520458</v>
      </c>
      <c r="W77" s="254">
        <f t="shared" si="22"/>
        <v>-109092.198</v>
      </c>
      <c r="X77" s="257">
        <f t="shared" si="23"/>
        <v>3.723459182</v>
      </c>
      <c r="Y77" s="254">
        <f t="shared" si="24"/>
        <v>329575.6988</v>
      </c>
      <c r="Z77" s="254">
        <f t="shared" si="25"/>
        <v>220483.5008</v>
      </c>
      <c r="AA77" s="259">
        <f t="shared" si="26"/>
        <v>501962.1001</v>
      </c>
      <c r="AB77" s="258">
        <f t="shared" si="27"/>
        <v>0.5019621001</v>
      </c>
      <c r="AC77" s="275">
        <f t="shared" si="28"/>
        <v>392869.9021</v>
      </c>
      <c r="AD77" s="257">
        <f t="shared" si="29"/>
        <v>0.3928699021</v>
      </c>
      <c r="AE77" s="180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2"/>
    </row>
    <row r="78" ht="19.5" customHeight="1">
      <c r="A78" s="276" t="s">
        <v>172</v>
      </c>
      <c r="B78" s="277">
        <v>40.09</v>
      </c>
      <c r="C78" s="278">
        <v>40.290001</v>
      </c>
      <c r="D78" s="278">
        <v>36.459999</v>
      </c>
      <c r="E78" s="278">
        <v>37.400002</v>
      </c>
      <c r="F78" s="278">
        <v>32.256325</v>
      </c>
      <c r="G78" s="278">
        <v>2.2347732E9</v>
      </c>
      <c r="H78" s="278"/>
      <c r="I78" s="278">
        <f t="shared" ref="I78:N78" si="99">(I79/B79*B78)/B79*B78</f>
        <v>2.417562161</v>
      </c>
      <c r="J78" s="278">
        <f t="shared" si="99"/>
        <v>2.439662717</v>
      </c>
      <c r="K78" s="278">
        <f t="shared" si="99"/>
        <v>1.996352124</v>
      </c>
      <c r="L78" s="278">
        <f t="shared" si="99"/>
        <v>2.088052255</v>
      </c>
      <c r="M78" s="278">
        <f t="shared" si="99"/>
        <v>1.810767601</v>
      </c>
      <c r="N78" s="278">
        <f t="shared" si="99"/>
        <v>110661929.4</v>
      </c>
      <c r="O78" s="278"/>
      <c r="P78" s="254">
        <f t="shared" si="31"/>
        <v>216594.0535</v>
      </c>
      <c r="Q78" s="254">
        <f>(Q66+(Q77-Q66)*(1-$Q$3))*K78/K77</f>
        <v>79774.17362</v>
      </c>
      <c r="R78" s="254">
        <f>R77*(1+($S$5/2/12))+(Q77-Q66)*($Q$3)</f>
        <v>178408.6392</v>
      </c>
      <c r="S78" s="254">
        <f t="shared" si="34"/>
        <v>-111213.4155</v>
      </c>
      <c r="T78" s="254">
        <f t="shared" si="35"/>
        <v>0</v>
      </c>
      <c r="U78" s="272">
        <f t="shared" si="21"/>
        <v>0.7922509023</v>
      </c>
      <c r="V78" s="282"/>
      <c r="W78" s="254">
        <f t="shared" si="22"/>
        <v>-111213.4155</v>
      </c>
      <c r="X78" s="257">
        <f t="shared" si="23"/>
        <v>3.551753994</v>
      </c>
      <c r="Y78" s="254">
        <f t="shared" si="24"/>
        <v>322888.131</v>
      </c>
      <c r="Z78" s="254">
        <f t="shared" si="25"/>
        <v>211674.7155</v>
      </c>
      <c r="AA78" s="259">
        <f t="shared" si="26"/>
        <v>474776.8663</v>
      </c>
      <c r="AB78" s="258">
        <f t="shared" si="27"/>
        <v>0.4747768663</v>
      </c>
      <c r="AC78" s="275">
        <f t="shared" si="28"/>
        <v>363563.4508</v>
      </c>
      <c r="AD78" s="257">
        <f t="shared" si="29"/>
        <v>0.3635634508</v>
      </c>
      <c r="AE78" s="180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2"/>
    </row>
    <row r="79" ht="19.5" customHeight="1">
      <c r="A79" s="276" t="s">
        <v>173</v>
      </c>
      <c r="B79" s="277">
        <v>37.490002</v>
      </c>
      <c r="C79" s="278">
        <v>38.48</v>
      </c>
      <c r="D79" s="278">
        <v>36.700001</v>
      </c>
      <c r="E79" s="278">
        <v>37.220001</v>
      </c>
      <c r="F79" s="278">
        <v>32.101101</v>
      </c>
      <c r="G79" s="278">
        <v>1.7656106E9</v>
      </c>
      <c r="H79" s="278"/>
      <c r="I79" s="278">
        <f t="shared" ref="I79:N79" si="100">(I80/B80*B79)/B80*B79</f>
        <v>2.114153246</v>
      </c>
      <c r="J79" s="278">
        <f t="shared" si="100"/>
        <v>2.225386042</v>
      </c>
      <c r="K79" s="278">
        <f t="shared" si="100"/>
        <v>2.022721047</v>
      </c>
      <c r="L79" s="278">
        <f t="shared" si="100"/>
        <v>2.068001612</v>
      </c>
      <c r="M79" s="278">
        <f t="shared" si="100"/>
        <v>1.79338197</v>
      </c>
      <c r="N79" s="278">
        <f t="shared" si="100"/>
        <v>69075046.16</v>
      </c>
      <c r="O79" s="278"/>
      <c r="P79" s="254">
        <f t="shared" si="31"/>
        <v>218019.8079</v>
      </c>
      <c r="Q79" s="254">
        <f t="shared" ref="Q79:Q89" si="102">Q78*K79/K78</f>
        <v>80827.87504</v>
      </c>
      <c r="R79" s="254">
        <f t="shared" ref="R79:R89" si="103">R78*(1+$S$5/2/12)</f>
        <v>178780.3239</v>
      </c>
      <c r="S79" s="254">
        <f t="shared" si="34"/>
        <v>-113343.4714</v>
      </c>
      <c r="T79" s="254">
        <f t="shared" si="35"/>
        <v>0</v>
      </c>
      <c r="U79" s="272">
        <f t="shared" si="21"/>
        <v>0.7949189591</v>
      </c>
      <c r="V79" s="282"/>
      <c r="W79" s="254">
        <f t="shared" si="22"/>
        <v>-113343.4714</v>
      </c>
      <c r="X79" s="257">
        <f t="shared" si="23"/>
        <v>3.500864469</v>
      </c>
      <c r="Y79" s="254">
        <f t="shared" si="24"/>
        <v>324242.9764</v>
      </c>
      <c r="Z79" s="254">
        <f t="shared" si="25"/>
        <v>210899.505</v>
      </c>
      <c r="AA79" s="259">
        <f t="shared" si="26"/>
        <v>477628.0068</v>
      </c>
      <c r="AB79" s="258">
        <f t="shared" si="27"/>
        <v>0.4776280068</v>
      </c>
      <c r="AC79" s="275">
        <f t="shared" si="28"/>
        <v>364284.5354</v>
      </c>
      <c r="AD79" s="257">
        <f t="shared" si="29"/>
        <v>0.3642845354</v>
      </c>
      <c r="AE79" s="180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2"/>
    </row>
    <row r="80" ht="19.5" customHeight="1">
      <c r="A80" s="276" t="s">
        <v>174</v>
      </c>
      <c r="B80" s="277">
        <v>37.369999</v>
      </c>
      <c r="C80" s="278">
        <v>38.290001</v>
      </c>
      <c r="D80" s="278">
        <v>35.939999</v>
      </c>
      <c r="E80" s="278">
        <v>36.57</v>
      </c>
      <c r="F80" s="278">
        <v>31.540487</v>
      </c>
      <c r="G80" s="278">
        <v>2.1339737E9</v>
      </c>
      <c r="H80" s="278"/>
      <c r="I80" s="278">
        <f t="shared" ref="I80:N80" si="101">(I81/B81*B80)/B81*B80</f>
        <v>2.10064038</v>
      </c>
      <c r="J80" s="278">
        <f t="shared" si="101"/>
        <v>2.203464147</v>
      </c>
      <c r="K80" s="278">
        <f t="shared" si="101"/>
        <v>1.939813434</v>
      </c>
      <c r="L80" s="278">
        <f t="shared" si="101"/>
        <v>1.996402168</v>
      </c>
      <c r="M80" s="278">
        <f t="shared" si="101"/>
        <v>1.731289649</v>
      </c>
      <c r="N80" s="278">
        <f t="shared" si="101"/>
        <v>100904248.9</v>
      </c>
      <c r="O80" s="278"/>
      <c r="P80" s="254">
        <f t="shared" si="31"/>
        <v>213504.9446</v>
      </c>
      <c r="Q80" s="254">
        <f t="shared" si="102"/>
        <v>77514.8892</v>
      </c>
      <c r="R80" s="254">
        <f t="shared" si="103"/>
        <v>179152.7829</v>
      </c>
      <c r="S80" s="254">
        <f t="shared" si="34"/>
        <v>-115482.4025</v>
      </c>
      <c r="T80" s="254">
        <f t="shared" si="35"/>
        <v>0</v>
      </c>
      <c r="U80" s="272">
        <f t="shared" si="21"/>
        <v>0.7838285556</v>
      </c>
      <c r="V80" s="282"/>
      <c r="W80" s="254">
        <f t="shared" si="22"/>
        <v>-115482.4025</v>
      </c>
      <c r="X80" s="257">
        <f t="shared" si="23"/>
        <v>3.400152047</v>
      </c>
      <c r="Y80" s="254">
        <f t="shared" si="24"/>
        <v>321440.1327</v>
      </c>
      <c r="Z80" s="254">
        <f t="shared" si="25"/>
        <v>205957.7302</v>
      </c>
      <c r="AA80" s="259">
        <f t="shared" si="26"/>
        <v>470172.6166</v>
      </c>
      <c r="AB80" s="258">
        <f t="shared" si="27"/>
        <v>0.4701726166</v>
      </c>
      <c r="AC80" s="275">
        <f t="shared" si="28"/>
        <v>354690.2141</v>
      </c>
      <c r="AD80" s="257">
        <f t="shared" si="29"/>
        <v>0.3546902141</v>
      </c>
      <c r="AE80" s="180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2"/>
    </row>
    <row r="81" ht="19.5" customHeight="1">
      <c r="A81" s="276" t="s">
        <v>175</v>
      </c>
      <c r="B81" s="277">
        <v>36.82</v>
      </c>
      <c r="C81" s="278">
        <v>37.07</v>
      </c>
      <c r="D81" s="278">
        <v>34.349998</v>
      </c>
      <c r="E81" s="278">
        <v>34.98</v>
      </c>
      <c r="F81" s="278">
        <v>30.169159</v>
      </c>
      <c r="G81" s="278">
        <v>2.3454336E9</v>
      </c>
      <c r="H81" s="278"/>
      <c r="I81" s="278">
        <f t="shared" ref="I81:N81" si="104">(I82/B82*B81)/B82*B81</f>
        <v>2.03926237</v>
      </c>
      <c r="J81" s="278">
        <f t="shared" si="104"/>
        <v>2.06528697</v>
      </c>
      <c r="K81" s="278">
        <f t="shared" si="104"/>
        <v>1.771973708</v>
      </c>
      <c r="L81" s="278">
        <f t="shared" si="104"/>
        <v>1.826575897</v>
      </c>
      <c r="M81" s="278">
        <f t="shared" si="104"/>
        <v>1.584015222</v>
      </c>
      <c r="N81" s="278">
        <f t="shared" si="104"/>
        <v>121892676.6</v>
      </c>
      <c r="O81" s="278"/>
      <c r="P81" s="254">
        <f t="shared" si="31"/>
        <v>204059.3941</v>
      </c>
      <c r="Q81" s="254">
        <f t="shared" si="102"/>
        <v>70808.01854</v>
      </c>
      <c r="R81" s="254">
        <f t="shared" si="103"/>
        <v>179526.0178</v>
      </c>
      <c r="S81" s="254">
        <f t="shared" si="34"/>
        <v>-117630.2459</v>
      </c>
      <c r="T81" s="254">
        <f t="shared" si="35"/>
        <v>0</v>
      </c>
      <c r="U81" s="272">
        <f t="shared" si="21"/>
        <v>0.7607403804</v>
      </c>
      <c r="V81" s="282"/>
      <c r="W81" s="254">
        <f t="shared" si="22"/>
        <v>-117630.2459</v>
      </c>
      <c r="X81" s="257">
        <f t="shared" si="23"/>
        <v>3.260942022</v>
      </c>
      <c r="Y81" s="254">
        <f t="shared" si="24"/>
        <v>315186.553</v>
      </c>
      <c r="Z81" s="254">
        <f t="shared" si="25"/>
        <v>197556.3071</v>
      </c>
      <c r="AA81" s="259">
        <f t="shared" si="26"/>
        <v>454393.4304</v>
      </c>
      <c r="AB81" s="258">
        <f t="shared" si="27"/>
        <v>0.4543934304</v>
      </c>
      <c r="AC81" s="275">
        <f t="shared" si="28"/>
        <v>336763.1845</v>
      </c>
      <c r="AD81" s="257">
        <f t="shared" si="29"/>
        <v>0.3367631845</v>
      </c>
      <c r="AE81" s="180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2"/>
    </row>
    <row r="82" ht="19.5" customHeight="1">
      <c r="A82" s="276" t="s">
        <v>176</v>
      </c>
      <c r="B82" s="277">
        <v>35.099998</v>
      </c>
      <c r="C82" s="278">
        <v>38.27</v>
      </c>
      <c r="D82" s="278">
        <v>34.889999</v>
      </c>
      <c r="E82" s="278">
        <v>38.080002</v>
      </c>
      <c r="F82" s="278">
        <v>32.842834</v>
      </c>
      <c r="G82" s="278">
        <v>1.88134E9</v>
      </c>
      <c r="H82" s="278"/>
      <c r="I82" s="278">
        <f t="shared" ref="I82:N82" si="105">(I83/B83*B82)/B83*B82</f>
        <v>1.853189029</v>
      </c>
      <c r="J82" s="278">
        <f t="shared" si="105"/>
        <v>2.201162764</v>
      </c>
      <c r="K82" s="278">
        <f t="shared" si="105"/>
        <v>1.828124443</v>
      </c>
      <c r="L82" s="278">
        <f t="shared" si="105"/>
        <v>2.164671689</v>
      </c>
      <c r="M82" s="278">
        <f t="shared" si="105"/>
        <v>1.877215768</v>
      </c>
      <c r="N82" s="278">
        <f t="shared" si="105"/>
        <v>78427055.05</v>
      </c>
      <c r="O82" s="278"/>
      <c r="P82" s="254">
        <f t="shared" si="31"/>
        <v>207267.3208</v>
      </c>
      <c r="Q82" s="254">
        <f t="shared" si="102"/>
        <v>73051.8003</v>
      </c>
      <c r="R82" s="254">
        <f t="shared" si="103"/>
        <v>179900.0304</v>
      </c>
      <c r="S82" s="254">
        <f t="shared" si="34"/>
        <v>-119787.0386</v>
      </c>
      <c r="T82" s="254">
        <f t="shared" si="35"/>
        <v>0</v>
      </c>
      <c r="U82" s="272">
        <f t="shared" si="21"/>
        <v>0.7678318477</v>
      </c>
      <c r="V82" s="282"/>
      <c r="W82" s="254">
        <f t="shared" si="22"/>
        <v>-119787.0386</v>
      </c>
      <c r="X82" s="257">
        <f t="shared" si="23"/>
        <v>3.232130586</v>
      </c>
      <c r="Y82" s="254">
        <f t="shared" si="24"/>
        <v>317791.1537</v>
      </c>
      <c r="Z82" s="254">
        <f t="shared" si="25"/>
        <v>198004.1151</v>
      </c>
      <c r="AA82" s="259">
        <f t="shared" si="26"/>
        <v>460219.1515</v>
      </c>
      <c r="AB82" s="258">
        <f t="shared" si="27"/>
        <v>0.4602191515</v>
      </c>
      <c r="AC82" s="275">
        <f t="shared" si="28"/>
        <v>340432.1129</v>
      </c>
      <c r="AD82" s="257">
        <f t="shared" si="29"/>
        <v>0.3404321129</v>
      </c>
      <c r="AE82" s="180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2"/>
    </row>
    <row r="83" ht="19.5" customHeight="1">
      <c r="A83" s="276" t="s">
        <v>177</v>
      </c>
      <c r="B83" s="277">
        <v>38.029999</v>
      </c>
      <c r="C83" s="278">
        <v>38.68</v>
      </c>
      <c r="D83" s="278">
        <v>36.700001</v>
      </c>
      <c r="E83" s="278">
        <v>36.779999</v>
      </c>
      <c r="F83" s="278">
        <v>31.721611</v>
      </c>
      <c r="G83" s="278">
        <v>1.9436275E9</v>
      </c>
      <c r="H83" s="278"/>
      <c r="I83" s="278">
        <f t="shared" ref="I83:N83" si="106">(I84/B84*B83)/B84*B83</f>
        <v>2.175495378</v>
      </c>
      <c r="J83" s="278">
        <f t="shared" si="106"/>
        <v>2.24857907</v>
      </c>
      <c r="K83" s="278">
        <f t="shared" si="106"/>
        <v>2.022721047</v>
      </c>
      <c r="L83" s="278">
        <f t="shared" si="106"/>
        <v>2.019396217</v>
      </c>
      <c r="M83" s="278">
        <f t="shared" si="106"/>
        <v>1.751230906</v>
      </c>
      <c r="N83" s="278">
        <f t="shared" si="106"/>
        <v>83706156.14</v>
      </c>
      <c r="O83" s="278"/>
      <c r="P83" s="254">
        <f t="shared" si="31"/>
        <v>218019.8079</v>
      </c>
      <c r="Q83" s="254">
        <f t="shared" si="102"/>
        <v>80827.87504</v>
      </c>
      <c r="R83" s="254">
        <f t="shared" si="103"/>
        <v>180274.8221</v>
      </c>
      <c r="S83" s="254">
        <f t="shared" si="34"/>
        <v>-121952.8179</v>
      </c>
      <c r="T83" s="254">
        <f t="shared" si="35"/>
        <v>0</v>
      </c>
      <c r="U83" s="272">
        <f t="shared" si="21"/>
        <v>0.7924394158</v>
      </c>
      <c r="V83" s="282"/>
      <c r="W83" s="254">
        <f t="shared" si="22"/>
        <v>-121952.8179</v>
      </c>
      <c r="X83" s="257">
        <f t="shared" si="23"/>
        <v>3.26597316</v>
      </c>
      <c r="Y83" s="254">
        <f t="shared" si="24"/>
        <v>325677.6948</v>
      </c>
      <c r="Z83" s="254">
        <f t="shared" si="25"/>
        <v>203724.8769</v>
      </c>
      <c r="AA83" s="259">
        <f t="shared" si="26"/>
        <v>479122.5051</v>
      </c>
      <c r="AB83" s="258">
        <f t="shared" si="27"/>
        <v>0.4791225051</v>
      </c>
      <c r="AC83" s="275">
        <f t="shared" si="28"/>
        <v>357169.6872</v>
      </c>
      <c r="AD83" s="257">
        <f t="shared" si="29"/>
        <v>0.3571696872</v>
      </c>
      <c r="AE83" s="180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2"/>
    </row>
    <row r="84" ht="19.5" customHeight="1">
      <c r="A84" s="276" t="s">
        <v>178</v>
      </c>
      <c r="B84" s="277">
        <v>36.860001</v>
      </c>
      <c r="C84" s="278">
        <v>39.919998</v>
      </c>
      <c r="D84" s="278">
        <v>36.549999</v>
      </c>
      <c r="E84" s="278">
        <v>39.580002</v>
      </c>
      <c r="F84" s="278">
        <v>34.168079</v>
      </c>
      <c r="G84" s="278">
        <v>1.620613E9</v>
      </c>
      <c r="H84" s="278"/>
      <c r="I84" s="278">
        <f t="shared" ref="I84:N84" si="107">(I85/B85*B84)/B85*B84</f>
        <v>2.043695659</v>
      </c>
      <c r="J84" s="278">
        <f t="shared" si="107"/>
        <v>2.395059212</v>
      </c>
      <c r="K84" s="278">
        <f t="shared" si="107"/>
        <v>2.006220114</v>
      </c>
      <c r="L84" s="278">
        <f t="shared" si="107"/>
        <v>2.338566563</v>
      </c>
      <c r="M84" s="278">
        <f t="shared" si="107"/>
        <v>2.031767776</v>
      </c>
      <c r="N84" s="278">
        <f t="shared" si="107"/>
        <v>58195575.26</v>
      </c>
      <c r="O84" s="278"/>
      <c r="P84" s="254">
        <f t="shared" si="31"/>
        <v>217128.7069</v>
      </c>
      <c r="Q84" s="254">
        <f t="shared" si="102"/>
        <v>80168.4982</v>
      </c>
      <c r="R84" s="254">
        <f t="shared" si="103"/>
        <v>180650.3946</v>
      </c>
      <c r="S84" s="254">
        <f t="shared" si="34"/>
        <v>-124127.6213</v>
      </c>
      <c r="T84" s="254">
        <f t="shared" si="35"/>
        <v>0</v>
      </c>
      <c r="U84" s="272">
        <f t="shared" si="21"/>
        <v>0.7897637806</v>
      </c>
      <c r="V84" s="282"/>
      <c r="W84" s="254">
        <f t="shared" si="22"/>
        <v>-124127.6213</v>
      </c>
      <c r="X84" s="257">
        <f t="shared" si="23"/>
        <v>3.204597795</v>
      </c>
      <c r="Y84" s="254">
        <f t="shared" si="24"/>
        <v>325414.4737</v>
      </c>
      <c r="Z84" s="254">
        <f t="shared" si="25"/>
        <v>201286.8524</v>
      </c>
      <c r="AA84" s="259">
        <f t="shared" si="26"/>
        <v>477947.5998</v>
      </c>
      <c r="AB84" s="258">
        <f t="shared" si="27"/>
        <v>0.4779475998</v>
      </c>
      <c r="AC84" s="275">
        <f t="shared" si="28"/>
        <v>353819.9785</v>
      </c>
      <c r="AD84" s="257">
        <f t="shared" si="29"/>
        <v>0.3538199785</v>
      </c>
      <c r="AE84" s="180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2"/>
    </row>
    <row r="85" ht="19.5" customHeight="1">
      <c r="A85" s="276" t="s">
        <v>179</v>
      </c>
      <c r="B85" s="277">
        <v>39.639999</v>
      </c>
      <c r="C85" s="278">
        <v>40.139999</v>
      </c>
      <c r="D85" s="278">
        <v>38.259998</v>
      </c>
      <c r="E85" s="278">
        <v>38.98</v>
      </c>
      <c r="F85" s="278">
        <v>33.650127</v>
      </c>
      <c r="G85" s="278">
        <v>1.7148903E9</v>
      </c>
      <c r="H85" s="278"/>
      <c r="I85" s="278">
        <f t="shared" ref="I85:N85" si="108">(I86/B86*B85)/B86*B85</f>
        <v>2.363593608</v>
      </c>
      <c r="J85" s="278">
        <f t="shared" si="108"/>
        <v>2.421530524</v>
      </c>
      <c r="K85" s="278">
        <f t="shared" si="108"/>
        <v>2.198334256</v>
      </c>
      <c r="L85" s="278">
        <f t="shared" si="108"/>
        <v>2.268202275</v>
      </c>
      <c r="M85" s="278">
        <f t="shared" si="108"/>
        <v>1.970635755</v>
      </c>
      <c r="N85" s="278">
        <f t="shared" si="108"/>
        <v>65163442.06</v>
      </c>
      <c r="O85" s="278"/>
      <c r="P85" s="254">
        <f t="shared" si="31"/>
        <v>227287.1168</v>
      </c>
      <c r="Q85" s="254">
        <f t="shared" si="102"/>
        <v>87845.3738</v>
      </c>
      <c r="R85" s="254">
        <f t="shared" si="103"/>
        <v>181026.7496</v>
      </c>
      <c r="S85" s="254">
        <f t="shared" si="34"/>
        <v>-126311.4864</v>
      </c>
      <c r="T85" s="254">
        <f t="shared" si="35"/>
        <v>0</v>
      </c>
      <c r="U85" s="272">
        <f t="shared" si="21"/>
        <v>0.8121946176</v>
      </c>
      <c r="V85" s="282"/>
      <c r="W85" s="254">
        <f t="shared" si="22"/>
        <v>-126311.4864</v>
      </c>
      <c r="X85" s="257">
        <f t="shared" si="23"/>
        <v>3.232594898</v>
      </c>
      <c r="Y85" s="254">
        <f t="shared" si="24"/>
        <v>332886.6614</v>
      </c>
      <c r="Z85" s="254">
        <f t="shared" si="25"/>
        <v>206575.175</v>
      </c>
      <c r="AA85" s="259">
        <f t="shared" si="26"/>
        <v>496159.2403</v>
      </c>
      <c r="AB85" s="258">
        <f t="shared" si="27"/>
        <v>0.4961592403</v>
      </c>
      <c r="AC85" s="275">
        <f t="shared" si="28"/>
        <v>369847.7539</v>
      </c>
      <c r="AD85" s="257">
        <f t="shared" si="29"/>
        <v>0.3698477539</v>
      </c>
      <c r="AE85" s="180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2"/>
    </row>
    <row r="86" ht="19.5" customHeight="1">
      <c r="A86" s="276" t="s">
        <v>180</v>
      </c>
      <c r="B86" s="277">
        <v>39.0</v>
      </c>
      <c r="C86" s="278">
        <v>39.91</v>
      </c>
      <c r="D86" s="278">
        <v>38.240002</v>
      </c>
      <c r="E86" s="278">
        <v>39.459999</v>
      </c>
      <c r="F86" s="278">
        <v>34.064476</v>
      </c>
      <c r="G86" s="278">
        <v>1.6766625E9</v>
      </c>
      <c r="H86" s="278"/>
      <c r="I86" s="278">
        <f t="shared" ref="I86:N86" si="109">(I87/B87*B86)/B87*B86</f>
        <v>2.287887951</v>
      </c>
      <c r="J86" s="278">
        <f t="shared" si="109"/>
        <v>2.393859673</v>
      </c>
      <c r="K86" s="278">
        <f t="shared" si="109"/>
        <v>2.196037005</v>
      </c>
      <c r="L86" s="278">
        <f t="shared" si="109"/>
        <v>2.324407414</v>
      </c>
      <c r="M86" s="278">
        <f t="shared" si="109"/>
        <v>2.019465176</v>
      </c>
      <c r="N86" s="278">
        <f t="shared" si="109"/>
        <v>62290616.76</v>
      </c>
      <c r="O86" s="278"/>
      <c r="P86" s="254">
        <f t="shared" si="31"/>
        <v>227168.3287</v>
      </c>
      <c r="Q86" s="254">
        <f t="shared" si="102"/>
        <v>87753.57572</v>
      </c>
      <c r="R86" s="254">
        <f t="shared" si="103"/>
        <v>181403.8887</v>
      </c>
      <c r="S86" s="254">
        <f t="shared" si="34"/>
        <v>-128504.4509</v>
      </c>
      <c r="T86" s="254">
        <f t="shared" si="35"/>
        <v>0</v>
      </c>
      <c r="U86" s="272">
        <f t="shared" si="21"/>
        <v>0.8113128226</v>
      </c>
      <c r="V86" s="282"/>
      <c r="W86" s="254">
        <f t="shared" si="22"/>
        <v>-128504.4509</v>
      </c>
      <c r="X86" s="257">
        <f t="shared" si="23"/>
        <v>3.179440202</v>
      </c>
      <c r="Y86" s="254">
        <f t="shared" si="24"/>
        <v>333165.5632</v>
      </c>
      <c r="Z86" s="254">
        <f t="shared" si="25"/>
        <v>204661.1123</v>
      </c>
      <c r="AA86" s="259">
        <f t="shared" si="26"/>
        <v>496325.7931</v>
      </c>
      <c r="AB86" s="258">
        <f t="shared" si="27"/>
        <v>0.4963257931</v>
      </c>
      <c r="AC86" s="275">
        <f t="shared" si="28"/>
        <v>367821.3422</v>
      </c>
      <c r="AD86" s="257">
        <f t="shared" si="29"/>
        <v>0.3678213422</v>
      </c>
      <c r="AE86" s="180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2"/>
    </row>
    <row r="87" ht="19.5" customHeight="1">
      <c r="A87" s="276" t="s">
        <v>181</v>
      </c>
      <c r="B87" s="277">
        <v>39.540001</v>
      </c>
      <c r="C87" s="278">
        <v>39.880001</v>
      </c>
      <c r="D87" s="278">
        <v>37.330002</v>
      </c>
      <c r="E87" s="278">
        <v>38.869999</v>
      </c>
      <c r="F87" s="278">
        <v>33.555145</v>
      </c>
      <c r="G87" s="278">
        <v>2.2791697E9</v>
      </c>
      <c r="H87" s="278"/>
      <c r="I87" s="278">
        <f t="shared" ref="I87:N87" si="110">(I88/B88*B87)/B88*B87</f>
        <v>2.351683591</v>
      </c>
      <c r="J87" s="278">
        <f t="shared" si="110"/>
        <v>2.390262258</v>
      </c>
      <c r="K87" s="278">
        <f t="shared" si="110"/>
        <v>2.09276213</v>
      </c>
      <c r="L87" s="278">
        <f t="shared" si="110"/>
        <v>2.255418669</v>
      </c>
      <c r="M87" s="278">
        <f t="shared" si="110"/>
        <v>1.959526688</v>
      </c>
      <c r="N87" s="278">
        <f t="shared" si="110"/>
        <v>115102472.8</v>
      </c>
      <c r="O87" s="278"/>
      <c r="P87" s="254">
        <f t="shared" si="31"/>
        <v>221762.3881</v>
      </c>
      <c r="Q87" s="254">
        <f t="shared" si="102"/>
        <v>83626.71467</v>
      </c>
      <c r="R87" s="254">
        <f t="shared" si="103"/>
        <v>181781.8135</v>
      </c>
      <c r="S87" s="254">
        <f t="shared" si="34"/>
        <v>-130706.5528</v>
      </c>
      <c r="T87" s="254">
        <f t="shared" si="35"/>
        <v>0</v>
      </c>
      <c r="U87" s="272">
        <f t="shared" si="21"/>
        <v>0.7985202</v>
      </c>
      <c r="V87" s="282"/>
      <c r="W87" s="254">
        <f t="shared" si="22"/>
        <v>-130706.5528</v>
      </c>
      <c r="X87" s="257">
        <f t="shared" si="23"/>
        <v>3.087406048</v>
      </c>
      <c r="Y87" s="254">
        <f t="shared" si="24"/>
        <v>329744.2126</v>
      </c>
      <c r="Z87" s="254">
        <f t="shared" si="25"/>
        <v>199037.6598</v>
      </c>
      <c r="AA87" s="259">
        <f t="shared" si="26"/>
        <v>487170.9162</v>
      </c>
      <c r="AB87" s="258">
        <f t="shared" si="27"/>
        <v>0.4871709162</v>
      </c>
      <c r="AC87" s="275">
        <f t="shared" si="28"/>
        <v>356464.3635</v>
      </c>
      <c r="AD87" s="257">
        <f t="shared" si="29"/>
        <v>0.3564643635</v>
      </c>
      <c r="AE87" s="180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2"/>
    </row>
    <row r="88" ht="19.5" customHeight="1">
      <c r="A88" s="276" t="s">
        <v>182</v>
      </c>
      <c r="B88" s="277">
        <v>38.779999</v>
      </c>
      <c r="C88" s="278">
        <v>42.02</v>
      </c>
      <c r="D88" s="278">
        <v>38.709999</v>
      </c>
      <c r="E88" s="278">
        <v>41.240002</v>
      </c>
      <c r="F88" s="278">
        <v>35.601101</v>
      </c>
      <c r="G88" s="278">
        <v>1.7184917E9</v>
      </c>
      <c r="H88" s="278"/>
      <c r="I88" s="278">
        <f t="shared" ref="I88:N88" si="111">(I89/B89*B88)/B89*B88</f>
        <v>2.262148568</v>
      </c>
      <c r="J88" s="278">
        <f t="shared" si="111"/>
        <v>2.653672533</v>
      </c>
      <c r="K88" s="278">
        <f t="shared" si="111"/>
        <v>2.250350476</v>
      </c>
      <c r="L88" s="278">
        <f t="shared" si="111"/>
        <v>2.538840791</v>
      </c>
      <c r="M88" s="278">
        <f t="shared" si="111"/>
        <v>2.205767845</v>
      </c>
      <c r="N88" s="278">
        <f t="shared" si="111"/>
        <v>65437425.81</v>
      </c>
      <c r="O88" s="278"/>
      <c r="P88" s="254">
        <f t="shared" si="31"/>
        <v>229960.3901</v>
      </c>
      <c r="Q88" s="254">
        <f t="shared" si="102"/>
        <v>89923.94046</v>
      </c>
      <c r="R88" s="254">
        <f t="shared" si="103"/>
        <v>182160.5256</v>
      </c>
      <c r="S88" s="254">
        <f t="shared" si="34"/>
        <v>-132917.8301</v>
      </c>
      <c r="T88" s="254">
        <f t="shared" si="35"/>
        <v>0</v>
      </c>
      <c r="U88" s="272">
        <f t="shared" si="21"/>
        <v>0.8162781991</v>
      </c>
      <c r="V88" s="282"/>
      <c r="W88" s="254">
        <f t="shared" si="22"/>
        <v>-132917.8301</v>
      </c>
      <c r="X88" s="257">
        <f t="shared" si="23"/>
        <v>3.100569091</v>
      </c>
      <c r="Y88" s="254">
        <f t="shared" si="24"/>
        <v>335846.3776</v>
      </c>
      <c r="Z88" s="254">
        <f t="shared" si="25"/>
        <v>202928.5475</v>
      </c>
      <c r="AA88" s="259">
        <f t="shared" si="26"/>
        <v>502044.8561</v>
      </c>
      <c r="AB88" s="258">
        <f t="shared" si="27"/>
        <v>0.5020448561</v>
      </c>
      <c r="AC88" s="275">
        <f t="shared" si="28"/>
        <v>369127.026</v>
      </c>
      <c r="AD88" s="257">
        <f t="shared" si="29"/>
        <v>0.369127026</v>
      </c>
      <c r="AE88" s="180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2"/>
    </row>
    <row r="89" ht="19.5" customHeight="1">
      <c r="A89" s="279" t="s">
        <v>183</v>
      </c>
      <c r="B89" s="280">
        <v>41.509998</v>
      </c>
      <c r="C89" s="281">
        <v>42.310001</v>
      </c>
      <c r="D89" s="281">
        <v>40.360001</v>
      </c>
      <c r="E89" s="281">
        <v>40.41</v>
      </c>
      <c r="F89" s="281">
        <v>34.884583</v>
      </c>
      <c r="G89" s="281">
        <v>1.4167064E9</v>
      </c>
      <c r="H89" s="281"/>
      <c r="I89" s="281">
        <f t="shared" ref="I89:N89" si="112">(I90/B90*B89)/B90*B89</f>
        <v>2.591856554</v>
      </c>
      <c r="J89" s="281">
        <f t="shared" si="112"/>
        <v>2.690427567</v>
      </c>
      <c r="K89" s="281">
        <f t="shared" si="112"/>
        <v>2.446280075</v>
      </c>
      <c r="L89" s="281">
        <f t="shared" si="112"/>
        <v>2.437675054</v>
      </c>
      <c r="M89" s="281">
        <f t="shared" si="112"/>
        <v>2.117873493</v>
      </c>
      <c r="N89" s="281">
        <f t="shared" si="112"/>
        <v>44472448.46</v>
      </c>
      <c r="O89" s="281"/>
      <c r="P89" s="254">
        <f t="shared" si="31"/>
        <v>239762.3822</v>
      </c>
      <c r="Q89" s="254">
        <f t="shared" si="102"/>
        <v>97753.28164</v>
      </c>
      <c r="R89" s="254">
        <f t="shared" si="103"/>
        <v>182540.0267</v>
      </c>
      <c r="S89" s="254">
        <f t="shared" si="34"/>
        <v>-135138.3211</v>
      </c>
      <c r="T89" s="254">
        <f t="shared" si="35"/>
        <v>0</v>
      </c>
      <c r="U89" s="272">
        <f t="shared" si="21"/>
        <v>0.8369660277</v>
      </c>
      <c r="V89" s="257">
        <f>(E89-B78)/B78</f>
        <v>0.007982040409</v>
      </c>
      <c r="W89" s="254">
        <f t="shared" si="22"/>
        <v>-135138.3211</v>
      </c>
      <c r="X89" s="257">
        <f t="shared" si="23"/>
        <v>3.124964152</v>
      </c>
      <c r="Y89" s="254">
        <f t="shared" si="24"/>
        <v>343072.0931</v>
      </c>
      <c r="Z89" s="254">
        <f t="shared" si="25"/>
        <v>207933.7721</v>
      </c>
      <c r="AA89" s="259">
        <f t="shared" si="26"/>
        <v>520055.6905</v>
      </c>
      <c r="AB89" s="258">
        <f t="shared" si="27"/>
        <v>0.5200556905</v>
      </c>
      <c r="AC89" s="275">
        <f t="shared" si="28"/>
        <v>384917.3694</v>
      </c>
      <c r="AD89" s="257">
        <f t="shared" si="29"/>
        <v>0.3849173694</v>
      </c>
      <c r="AE89" s="180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2"/>
    </row>
    <row r="90" ht="19.5" customHeight="1">
      <c r="A90" s="276" t="s">
        <v>184</v>
      </c>
      <c r="B90" s="277">
        <v>40.650002</v>
      </c>
      <c r="C90" s="278">
        <v>43.310001</v>
      </c>
      <c r="D90" s="278">
        <v>40.16</v>
      </c>
      <c r="E90" s="278">
        <v>42.0</v>
      </c>
      <c r="F90" s="278">
        <v>36.344654</v>
      </c>
      <c r="G90" s="278">
        <v>1.9689058E9</v>
      </c>
      <c r="H90" s="278"/>
      <c r="I90" s="278">
        <f t="shared" ref="I90:N90" si="113">(I91/B91*B90)/B91*B90</f>
        <v>2.485573898</v>
      </c>
      <c r="J90" s="278">
        <f t="shared" si="113"/>
        <v>2.819107394</v>
      </c>
      <c r="K90" s="278">
        <f t="shared" si="113"/>
        <v>2.422095427</v>
      </c>
      <c r="L90" s="278">
        <f t="shared" si="113"/>
        <v>2.633277892</v>
      </c>
      <c r="M90" s="278">
        <f t="shared" si="113"/>
        <v>2.298867923</v>
      </c>
      <c r="N90" s="278">
        <f t="shared" si="113"/>
        <v>85897634.76</v>
      </c>
      <c r="O90" s="278"/>
      <c r="P90" s="254">
        <f t="shared" si="31"/>
        <v>238574.2574</v>
      </c>
      <c r="Q90" s="254">
        <f>(Q78+(Q89-Q78)*(1-$Q$3))*K90/K89</f>
        <v>91446.45541</v>
      </c>
      <c r="R90" s="254">
        <f>R89*(1+($S$5/2/12))+(Q89-Q78)*($Q$3)</f>
        <v>188314.0508</v>
      </c>
      <c r="S90" s="254">
        <f t="shared" si="34"/>
        <v>-137368.0641</v>
      </c>
      <c r="T90" s="254">
        <f t="shared" si="35"/>
        <v>0</v>
      </c>
      <c r="U90" s="272">
        <f t="shared" si="21"/>
        <v>0.813117695</v>
      </c>
      <c r="V90" s="282"/>
      <c r="W90" s="254">
        <f t="shared" si="22"/>
        <v>-137368.0641</v>
      </c>
      <c r="X90" s="257">
        <f t="shared" si="23"/>
        <v>3.107624113</v>
      </c>
      <c r="Y90" s="254">
        <f t="shared" si="24"/>
        <v>347783.469</v>
      </c>
      <c r="Z90" s="254">
        <f t="shared" si="25"/>
        <v>210415.4049</v>
      </c>
      <c r="AA90" s="259">
        <f t="shared" si="26"/>
        <v>518334.7636</v>
      </c>
      <c r="AB90" s="258">
        <f t="shared" si="27"/>
        <v>0.5183347636</v>
      </c>
      <c r="AC90" s="275">
        <f t="shared" si="28"/>
        <v>380966.6996</v>
      </c>
      <c r="AD90" s="257">
        <f t="shared" si="29"/>
        <v>0.3809666996</v>
      </c>
      <c r="AE90" s="180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2"/>
    </row>
    <row r="91" ht="19.5" customHeight="1">
      <c r="A91" s="276" t="s">
        <v>185</v>
      </c>
      <c r="B91" s="277">
        <v>41.740002</v>
      </c>
      <c r="C91" s="278">
        <v>42.169998</v>
      </c>
      <c r="D91" s="278">
        <v>40.259998</v>
      </c>
      <c r="E91" s="278">
        <v>41.099998</v>
      </c>
      <c r="F91" s="278">
        <v>35.565819</v>
      </c>
      <c r="G91" s="278">
        <v>1.6465621E9</v>
      </c>
      <c r="H91" s="278"/>
      <c r="I91" s="278">
        <f t="shared" ref="I91:N91" si="114">(I92/B92*B91)/B92*B91</f>
        <v>2.620658722</v>
      </c>
      <c r="J91" s="278">
        <f t="shared" si="114"/>
        <v>2.672651877</v>
      </c>
      <c r="K91" s="278">
        <f t="shared" si="114"/>
        <v>2.434172431</v>
      </c>
      <c r="L91" s="278">
        <f t="shared" si="114"/>
        <v>2.521632038</v>
      </c>
      <c r="M91" s="278">
        <f t="shared" si="114"/>
        <v>2.201398017</v>
      </c>
      <c r="N91" s="278">
        <f t="shared" si="114"/>
        <v>60074139.45</v>
      </c>
      <c r="O91" s="278"/>
      <c r="P91" s="254">
        <f t="shared" si="31"/>
        <v>239168.305</v>
      </c>
      <c r="Q91" s="254">
        <f t="shared" ref="Q91:Q101" si="116">Q90*K91/K90</f>
        <v>91902.42391</v>
      </c>
      <c r="R91" s="254">
        <f t="shared" ref="R91:R101" si="117">R90*(1+$S$5/2/12)</f>
        <v>188706.3717</v>
      </c>
      <c r="S91" s="254">
        <f t="shared" si="34"/>
        <v>-139607.0977</v>
      </c>
      <c r="T91" s="254">
        <f t="shared" si="35"/>
        <v>0</v>
      </c>
      <c r="U91" s="272">
        <f t="shared" si="21"/>
        <v>0.813758729</v>
      </c>
      <c r="V91" s="282"/>
      <c r="W91" s="254">
        <f t="shared" si="22"/>
        <v>-139607.0977</v>
      </c>
      <c r="X91" s="257">
        <f t="shared" si="23"/>
        <v>3.064849022</v>
      </c>
      <c r="Y91" s="254">
        <f t="shared" si="24"/>
        <v>348575.9303</v>
      </c>
      <c r="Z91" s="254">
        <f t="shared" si="25"/>
        <v>208968.8327</v>
      </c>
      <c r="AA91" s="259">
        <f t="shared" si="26"/>
        <v>519777.1006</v>
      </c>
      <c r="AB91" s="258">
        <f t="shared" si="27"/>
        <v>0.5197771006</v>
      </c>
      <c r="AC91" s="275">
        <f t="shared" si="28"/>
        <v>380170.0029</v>
      </c>
      <c r="AD91" s="257">
        <f t="shared" si="29"/>
        <v>0.3801700029</v>
      </c>
      <c r="AE91" s="180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2"/>
    </row>
    <row r="92" ht="19.5" customHeight="1">
      <c r="A92" s="276" t="s">
        <v>186</v>
      </c>
      <c r="B92" s="277">
        <v>41.23</v>
      </c>
      <c r="C92" s="278">
        <v>42.299999</v>
      </c>
      <c r="D92" s="278">
        <v>40.189999</v>
      </c>
      <c r="E92" s="278">
        <v>41.93</v>
      </c>
      <c r="F92" s="278">
        <v>36.284084</v>
      </c>
      <c r="G92" s="278">
        <v>2.1858623E9</v>
      </c>
      <c r="H92" s="278"/>
      <c r="I92" s="278">
        <f t="shared" ref="I92:N92" si="115">(I93/B93*B92)/B93*B92</f>
        <v>2.557008706</v>
      </c>
      <c r="J92" s="278">
        <f t="shared" si="115"/>
        <v>2.689155694</v>
      </c>
      <c r="K92" s="278">
        <f t="shared" si="115"/>
        <v>2.425715326</v>
      </c>
      <c r="L92" s="278">
        <f t="shared" si="115"/>
        <v>2.624507613</v>
      </c>
      <c r="M92" s="278">
        <f t="shared" si="115"/>
        <v>2.291211975</v>
      </c>
      <c r="N92" s="278">
        <f t="shared" si="115"/>
        <v>105870978.8</v>
      </c>
      <c r="O92" s="278"/>
      <c r="P92" s="254">
        <f t="shared" si="31"/>
        <v>238752.4693</v>
      </c>
      <c r="Q92" s="254">
        <f t="shared" si="116"/>
        <v>91583.12507</v>
      </c>
      <c r="R92" s="254">
        <f t="shared" si="117"/>
        <v>189099.51</v>
      </c>
      <c r="S92" s="254">
        <f t="shared" si="34"/>
        <v>-141855.4606</v>
      </c>
      <c r="T92" s="254">
        <f t="shared" si="35"/>
        <v>0</v>
      </c>
      <c r="U92" s="272">
        <f t="shared" si="21"/>
        <v>0.8122645464</v>
      </c>
      <c r="V92" s="282"/>
      <c r="W92" s="254">
        <f t="shared" si="22"/>
        <v>-141855.4606</v>
      </c>
      <c r="X92" s="257">
        <f t="shared" si="23"/>
        <v>3.016112158</v>
      </c>
      <c r="Y92" s="254">
        <f t="shared" si="24"/>
        <v>348662.2581</v>
      </c>
      <c r="Z92" s="254">
        <f t="shared" si="25"/>
        <v>206806.7976</v>
      </c>
      <c r="AA92" s="259">
        <f t="shared" si="26"/>
        <v>519435.1044</v>
      </c>
      <c r="AB92" s="258">
        <f t="shared" si="27"/>
        <v>0.5194351044</v>
      </c>
      <c r="AC92" s="275">
        <f t="shared" si="28"/>
        <v>377579.6438</v>
      </c>
      <c r="AD92" s="257">
        <f t="shared" si="29"/>
        <v>0.3775796438</v>
      </c>
      <c r="AE92" s="180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2"/>
    </row>
    <row r="93" ht="19.5" customHeight="1">
      <c r="A93" s="276" t="s">
        <v>187</v>
      </c>
      <c r="B93" s="277">
        <v>42.150002</v>
      </c>
      <c r="C93" s="278">
        <v>43.049999</v>
      </c>
      <c r="D93" s="278">
        <v>41.389999</v>
      </c>
      <c r="E93" s="278">
        <v>41.849998</v>
      </c>
      <c r="F93" s="278">
        <v>36.240246</v>
      </c>
      <c r="G93" s="278">
        <v>1.7639047E9</v>
      </c>
      <c r="H93" s="278"/>
      <c r="I93" s="278">
        <f t="shared" ref="I93:N93" si="118">(I94/B94*B93)/B94*B93</f>
        <v>2.672395527</v>
      </c>
      <c r="J93" s="278">
        <f t="shared" si="118"/>
        <v>2.785361219</v>
      </c>
      <c r="K93" s="278">
        <f t="shared" si="118"/>
        <v>2.572732739</v>
      </c>
      <c r="L93" s="278">
        <f t="shared" si="118"/>
        <v>2.614502102</v>
      </c>
      <c r="M93" s="278">
        <f t="shared" si="118"/>
        <v>2.285678889</v>
      </c>
      <c r="N93" s="278">
        <f t="shared" si="118"/>
        <v>68941632.6</v>
      </c>
      <c r="O93" s="278"/>
      <c r="P93" s="254">
        <f t="shared" si="31"/>
        <v>245881.1822</v>
      </c>
      <c r="Q93" s="254">
        <f t="shared" si="116"/>
        <v>97133.78224</v>
      </c>
      <c r="R93" s="254">
        <f t="shared" si="117"/>
        <v>189493.4673</v>
      </c>
      <c r="S93" s="254">
        <f t="shared" si="34"/>
        <v>-144113.1917</v>
      </c>
      <c r="T93" s="254">
        <f t="shared" si="35"/>
        <v>0</v>
      </c>
      <c r="U93" s="272">
        <f t="shared" si="21"/>
        <v>0.8265573283</v>
      </c>
      <c r="V93" s="282"/>
      <c r="W93" s="254">
        <f t="shared" si="22"/>
        <v>-144113.1917</v>
      </c>
      <c r="X93" s="257">
        <f t="shared" si="23"/>
        <v>3.021060352</v>
      </c>
      <c r="Y93" s="254">
        <f t="shared" si="24"/>
        <v>354030.5562</v>
      </c>
      <c r="Z93" s="254">
        <f t="shared" si="25"/>
        <v>209917.3645</v>
      </c>
      <c r="AA93" s="259">
        <f t="shared" si="26"/>
        <v>532508.4317</v>
      </c>
      <c r="AB93" s="258">
        <f t="shared" si="27"/>
        <v>0.5325084317</v>
      </c>
      <c r="AC93" s="275">
        <f t="shared" si="28"/>
        <v>388395.2401</v>
      </c>
      <c r="AD93" s="257">
        <f t="shared" si="29"/>
        <v>0.3883952401</v>
      </c>
      <c r="AE93" s="180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2"/>
    </row>
    <row r="94" ht="19.5" customHeight="1">
      <c r="A94" s="276" t="s">
        <v>188</v>
      </c>
      <c r="B94" s="277">
        <v>41.919998</v>
      </c>
      <c r="C94" s="278">
        <v>42.279999</v>
      </c>
      <c r="D94" s="278">
        <v>38.23</v>
      </c>
      <c r="E94" s="278">
        <v>38.82</v>
      </c>
      <c r="F94" s="278">
        <v>33.61639</v>
      </c>
      <c r="G94" s="278">
        <v>2.7095353E9</v>
      </c>
      <c r="H94" s="278"/>
      <c r="I94" s="278">
        <f t="shared" ref="I94:N94" si="119">(I95/B95*B94)/B95*B94</f>
        <v>2.643309663</v>
      </c>
      <c r="J94" s="278">
        <f t="shared" si="119"/>
        <v>2.686613358</v>
      </c>
      <c r="K94" s="278">
        <f t="shared" si="119"/>
        <v>2.19488837</v>
      </c>
      <c r="L94" s="278">
        <f t="shared" si="119"/>
        <v>2.249620051</v>
      </c>
      <c r="M94" s="278">
        <f t="shared" si="119"/>
        <v>1.966686289</v>
      </c>
      <c r="N94" s="278">
        <f t="shared" si="119"/>
        <v>162675052.5</v>
      </c>
      <c r="O94" s="278"/>
      <c r="P94" s="254">
        <f t="shared" si="31"/>
        <v>227108.9109</v>
      </c>
      <c r="Q94" s="254">
        <f t="shared" si="116"/>
        <v>82868.23024</v>
      </c>
      <c r="R94" s="254">
        <f t="shared" si="117"/>
        <v>189888.2454</v>
      </c>
      <c r="S94" s="254">
        <f t="shared" si="34"/>
        <v>-146380.33</v>
      </c>
      <c r="T94" s="254">
        <f t="shared" si="35"/>
        <v>0</v>
      </c>
      <c r="U94" s="272">
        <f t="shared" si="21"/>
        <v>0.7859023289</v>
      </c>
      <c r="V94" s="282"/>
      <c r="W94" s="254">
        <f t="shared" si="22"/>
        <v>-146380.33</v>
      </c>
      <c r="X94" s="257">
        <f t="shared" si="23"/>
        <v>2.848723981</v>
      </c>
      <c r="Y94" s="254">
        <f t="shared" si="24"/>
        <v>341268.9532</v>
      </c>
      <c r="Z94" s="254">
        <f t="shared" si="25"/>
        <v>194888.6232</v>
      </c>
      <c r="AA94" s="259">
        <f t="shared" si="26"/>
        <v>499865.3865</v>
      </c>
      <c r="AB94" s="258">
        <f t="shared" si="27"/>
        <v>0.4998653865</v>
      </c>
      <c r="AC94" s="275">
        <f t="shared" si="28"/>
        <v>353485.0566</v>
      </c>
      <c r="AD94" s="257">
        <f t="shared" si="29"/>
        <v>0.3534850566</v>
      </c>
      <c r="AE94" s="180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2"/>
    </row>
    <row r="95" ht="19.5" customHeight="1">
      <c r="A95" s="276" t="s">
        <v>189</v>
      </c>
      <c r="B95" s="277">
        <v>38.93</v>
      </c>
      <c r="C95" s="278">
        <v>40.0</v>
      </c>
      <c r="D95" s="278">
        <v>37.16</v>
      </c>
      <c r="E95" s="278">
        <v>38.77</v>
      </c>
      <c r="F95" s="278">
        <v>33.573109</v>
      </c>
      <c r="G95" s="278">
        <v>3.052135E9</v>
      </c>
      <c r="H95" s="278"/>
      <c r="I95" s="278">
        <f t="shared" ref="I95:N95" si="120">(I96/B96*B95)/B96*B95</f>
        <v>2.27968239</v>
      </c>
      <c r="J95" s="278">
        <f t="shared" si="120"/>
        <v>2.404668508</v>
      </c>
      <c r="K95" s="278">
        <f t="shared" si="120"/>
        <v>2.073744523</v>
      </c>
      <c r="L95" s="278">
        <f t="shared" si="120"/>
        <v>2.24382878</v>
      </c>
      <c r="M95" s="278">
        <f t="shared" si="120"/>
        <v>1.961625344</v>
      </c>
      <c r="N95" s="278">
        <f t="shared" si="120"/>
        <v>206413837.1</v>
      </c>
      <c r="O95" s="278"/>
      <c r="P95" s="254">
        <f t="shared" si="31"/>
        <v>220752.4752</v>
      </c>
      <c r="Q95" s="254">
        <f t="shared" si="116"/>
        <v>78294.43215</v>
      </c>
      <c r="R95" s="254">
        <f t="shared" si="117"/>
        <v>190283.8459</v>
      </c>
      <c r="S95" s="254">
        <f t="shared" si="34"/>
        <v>-148656.9147</v>
      </c>
      <c r="T95" s="254">
        <f t="shared" si="35"/>
        <v>0</v>
      </c>
      <c r="U95" s="272">
        <f t="shared" si="21"/>
        <v>0.7711375936</v>
      </c>
      <c r="V95" s="282"/>
      <c r="W95" s="254">
        <f t="shared" si="22"/>
        <v>-148656.9147</v>
      </c>
      <c r="X95" s="257">
        <f t="shared" si="23"/>
        <v>2.764999678</v>
      </c>
      <c r="Y95" s="254">
        <f t="shared" si="24"/>
        <v>337199.2247</v>
      </c>
      <c r="Z95" s="254">
        <f t="shared" si="25"/>
        <v>188542.3101</v>
      </c>
      <c r="AA95" s="259">
        <f t="shared" si="26"/>
        <v>489330.7533</v>
      </c>
      <c r="AB95" s="258">
        <f t="shared" si="27"/>
        <v>0.4893307533</v>
      </c>
      <c r="AC95" s="275">
        <f t="shared" si="28"/>
        <v>340673.8386</v>
      </c>
      <c r="AD95" s="257">
        <f t="shared" si="29"/>
        <v>0.3406738386</v>
      </c>
      <c r="AE95" s="180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2"/>
    </row>
    <row r="96" ht="19.5" customHeight="1">
      <c r="A96" s="276" t="s">
        <v>190</v>
      </c>
      <c r="B96" s="277">
        <v>38.889999</v>
      </c>
      <c r="C96" s="278">
        <v>39.0</v>
      </c>
      <c r="D96" s="278">
        <v>35.540001</v>
      </c>
      <c r="E96" s="278">
        <v>37.099998</v>
      </c>
      <c r="F96" s="278">
        <v>32.14859</v>
      </c>
      <c r="G96" s="278">
        <v>2.462886E9</v>
      </c>
      <c r="H96" s="283" t="s">
        <v>190</v>
      </c>
      <c r="I96" s="278">
        <v>2.275</v>
      </c>
      <c r="J96" s="278">
        <v>2.285938</v>
      </c>
      <c r="K96" s="278">
        <v>1.896875</v>
      </c>
      <c r="L96" s="278">
        <v>2.054688</v>
      </c>
      <c r="M96" s="278">
        <v>1.798692</v>
      </c>
      <c r="N96" s="278">
        <v>1.344064E8</v>
      </c>
      <c r="O96" s="278"/>
      <c r="P96" s="254">
        <f t="shared" si="31"/>
        <v>211128.7188</v>
      </c>
      <c r="Q96" s="254">
        <f t="shared" si="116"/>
        <v>71616.7056</v>
      </c>
      <c r="R96" s="254">
        <f t="shared" si="117"/>
        <v>190680.2706</v>
      </c>
      <c r="S96" s="254">
        <f t="shared" si="34"/>
        <v>-150942.9851</v>
      </c>
      <c r="T96" s="254">
        <f t="shared" si="35"/>
        <v>0</v>
      </c>
      <c r="U96" s="272">
        <f t="shared" si="21"/>
        <v>0.7485063311</v>
      </c>
      <c r="V96" s="282"/>
      <c r="W96" s="254">
        <f t="shared" si="22"/>
        <v>-150942.9851</v>
      </c>
      <c r="X96" s="257">
        <f t="shared" si="23"/>
        <v>2.661991804</v>
      </c>
      <c r="Y96" s="254">
        <f t="shared" si="24"/>
        <v>330843.1629</v>
      </c>
      <c r="Z96" s="254">
        <f t="shared" si="25"/>
        <v>179900.1778</v>
      </c>
      <c r="AA96" s="259">
        <f t="shared" si="26"/>
        <v>473425.695</v>
      </c>
      <c r="AB96" s="258">
        <f t="shared" si="27"/>
        <v>0.473425695</v>
      </c>
      <c r="AC96" s="275">
        <f t="shared" si="28"/>
        <v>322482.7098</v>
      </c>
      <c r="AD96" s="257">
        <f t="shared" si="29"/>
        <v>0.3224827098</v>
      </c>
      <c r="AE96" s="180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2"/>
    </row>
    <row r="97" ht="19.5" customHeight="1">
      <c r="A97" s="276" t="s">
        <v>191</v>
      </c>
      <c r="B97" s="277">
        <v>36.77</v>
      </c>
      <c r="C97" s="278">
        <v>39.029999</v>
      </c>
      <c r="D97" s="278">
        <v>36.259998</v>
      </c>
      <c r="E97" s="278">
        <v>38.869999</v>
      </c>
      <c r="F97" s="278">
        <v>33.682358</v>
      </c>
      <c r="G97" s="278">
        <v>2.2819291E9</v>
      </c>
      <c r="H97" s="283" t="s">
        <v>191</v>
      </c>
      <c r="I97" s="278">
        <v>2.017188</v>
      </c>
      <c r="J97" s="278">
        <v>2.259375</v>
      </c>
      <c r="K97" s="278">
        <v>1.9625</v>
      </c>
      <c r="L97" s="278">
        <v>2.240625</v>
      </c>
      <c r="M97" s="278">
        <v>1.961462</v>
      </c>
      <c r="N97" s="278">
        <v>2.36656E8</v>
      </c>
      <c r="O97" s="278"/>
      <c r="P97" s="254">
        <f t="shared" si="31"/>
        <v>215405.9287</v>
      </c>
      <c r="Q97" s="254">
        <f t="shared" si="116"/>
        <v>74094.38404</v>
      </c>
      <c r="R97" s="254">
        <f t="shared" si="117"/>
        <v>191077.5211</v>
      </c>
      <c r="S97" s="254">
        <f t="shared" si="34"/>
        <v>-153238.5809</v>
      </c>
      <c r="T97" s="254">
        <f t="shared" si="35"/>
        <v>0</v>
      </c>
      <c r="U97" s="272">
        <f t="shared" si="21"/>
        <v>0.7565781673</v>
      </c>
      <c r="V97" s="282"/>
      <c r="W97" s="254">
        <f t="shared" si="22"/>
        <v>-153238.5809</v>
      </c>
      <c r="X97" s="257">
        <f t="shared" si="23"/>
        <v>2.652618208</v>
      </c>
      <c r="Y97" s="254">
        <f t="shared" si="24"/>
        <v>334218.5704</v>
      </c>
      <c r="Z97" s="254">
        <f t="shared" si="25"/>
        <v>180979.9895</v>
      </c>
      <c r="AA97" s="259">
        <f t="shared" si="26"/>
        <v>480577.8339</v>
      </c>
      <c r="AB97" s="258">
        <f t="shared" si="27"/>
        <v>0.4805778339</v>
      </c>
      <c r="AC97" s="275">
        <f t="shared" si="28"/>
        <v>327339.253</v>
      </c>
      <c r="AD97" s="257">
        <f t="shared" si="29"/>
        <v>0.327339253</v>
      </c>
      <c r="AE97" s="180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2"/>
    </row>
    <row r="98" ht="19.5" customHeight="1">
      <c r="A98" s="276" t="s">
        <v>192</v>
      </c>
      <c r="B98" s="277">
        <v>39.080002</v>
      </c>
      <c r="C98" s="278">
        <v>40.950001</v>
      </c>
      <c r="D98" s="278">
        <v>38.32</v>
      </c>
      <c r="E98" s="278">
        <v>40.650002</v>
      </c>
      <c r="F98" s="278">
        <v>35.224796</v>
      </c>
      <c r="G98" s="278">
        <v>2.234461E9</v>
      </c>
      <c r="H98" s="283" t="s">
        <v>192</v>
      </c>
      <c r="I98" s="278">
        <v>2.271875</v>
      </c>
      <c r="J98" s="278">
        <v>2.550938</v>
      </c>
      <c r="K98" s="278">
        <v>2.16875</v>
      </c>
      <c r="L98" s="278">
        <v>2.434375</v>
      </c>
      <c r="M98" s="278">
        <v>2.131073</v>
      </c>
      <c r="N98" s="278">
        <v>2.230688E8</v>
      </c>
      <c r="O98" s="278"/>
      <c r="P98" s="254">
        <f t="shared" si="31"/>
        <v>227643.5644</v>
      </c>
      <c r="Q98" s="254">
        <f t="shared" si="116"/>
        <v>81881.37345</v>
      </c>
      <c r="R98" s="254">
        <f t="shared" si="117"/>
        <v>191475.5993</v>
      </c>
      <c r="S98" s="254">
        <f t="shared" si="34"/>
        <v>-155543.7417</v>
      </c>
      <c r="T98" s="254">
        <f t="shared" si="35"/>
        <v>0</v>
      </c>
      <c r="U98" s="272">
        <f t="shared" si="21"/>
        <v>0.7812492847</v>
      </c>
      <c r="V98" s="282"/>
      <c r="W98" s="254">
        <f t="shared" si="22"/>
        <v>-155543.7417</v>
      </c>
      <c r="X98" s="257">
        <f t="shared" si="23"/>
        <v>2.694542122</v>
      </c>
      <c r="Y98" s="254">
        <f t="shared" si="24"/>
        <v>343167.0704</v>
      </c>
      <c r="Z98" s="254">
        <f t="shared" si="25"/>
        <v>187623.3287</v>
      </c>
      <c r="AA98" s="259">
        <f t="shared" si="26"/>
        <v>501000.5371</v>
      </c>
      <c r="AB98" s="258">
        <f t="shared" si="27"/>
        <v>0.5010005371</v>
      </c>
      <c r="AC98" s="275">
        <f t="shared" si="28"/>
        <v>345456.7954</v>
      </c>
      <c r="AD98" s="257">
        <f t="shared" si="29"/>
        <v>0.3454567954</v>
      </c>
      <c r="AE98" s="180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2"/>
    </row>
    <row r="99" ht="19.5" customHeight="1">
      <c r="A99" s="276" t="s">
        <v>193</v>
      </c>
      <c r="B99" s="277">
        <v>40.599998</v>
      </c>
      <c r="C99" s="278">
        <v>42.919998</v>
      </c>
      <c r="D99" s="278">
        <v>39.880001</v>
      </c>
      <c r="E99" s="278">
        <v>42.580002</v>
      </c>
      <c r="F99" s="278">
        <v>36.918461</v>
      </c>
      <c r="G99" s="278">
        <v>2.410484E9</v>
      </c>
      <c r="H99" s="283" t="s">
        <v>193</v>
      </c>
      <c r="I99" s="278">
        <v>2.423438</v>
      </c>
      <c r="J99" s="278">
        <v>2.697188</v>
      </c>
      <c r="K99" s="278">
        <v>2.33875</v>
      </c>
      <c r="L99" s="278">
        <v>2.653125</v>
      </c>
      <c r="M99" s="278">
        <v>2.322569</v>
      </c>
      <c r="N99" s="278">
        <v>2.854912E8</v>
      </c>
      <c r="O99" s="278"/>
      <c r="P99" s="254">
        <f t="shared" si="31"/>
        <v>236910.897</v>
      </c>
      <c r="Q99" s="254">
        <f t="shared" si="116"/>
        <v>88299.74048</v>
      </c>
      <c r="R99" s="254">
        <f t="shared" si="117"/>
        <v>191874.5068</v>
      </c>
      <c r="S99" s="254">
        <f t="shared" si="34"/>
        <v>-157858.5073</v>
      </c>
      <c r="T99" s="254">
        <f t="shared" si="35"/>
        <v>0</v>
      </c>
      <c r="U99" s="272">
        <f t="shared" si="21"/>
        <v>0.7996949488</v>
      </c>
      <c r="V99" s="282"/>
      <c r="W99" s="254">
        <f t="shared" si="22"/>
        <v>-157858.5073</v>
      </c>
      <c r="X99" s="257">
        <f t="shared" si="23"/>
        <v>2.716264149</v>
      </c>
      <c r="Y99" s="254">
        <f t="shared" si="24"/>
        <v>350037.1544</v>
      </c>
      <c r="Z99" s="254">
        <f t="shared" si="25"/>
        <v>192178.6472</v>
      </c>
      <c r="AA99" s="259">
        <f t="shared" si="26"/>
        <v>517085.1443</v>
      </c>
      <c r="AB99" s="258">
        <f t="shared" si="27"/>
        <v>0.5170851443</v>
      </c>
      <c r="AC99" s="275">
        <f t="shared" si="28"/>
        <v>359226.637</v>
      </c>
      <c r="AD99" s="257">
        <f t="shared" si="29"/>
        <v>0.359226637</v>
      </c>
      <c r="AE99" s="180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2"/>
    </row>
    <row r="100" ht="19.5" customHeight="1">
      <c r="A100" s="276" t="s">
        <v>194</v>
      </c>
      <c r="B100" s="277">
        <v>42.73</v>
      </c>
      <c r="C100" s="278">
        <v>44.860001</v>
      </c>
      <c r="D100" s="278">
        <v>41.610001</v>
      </c>
      <c r="E100" s="278">
        <v>44.040001</v>
      </c>
      <c r="F100" s="278">
        <v>38.184303</v>
      </c>
      <c r="G100" s="278">
        <v>2.370363E9</v>
      </c>
      <c r="H100" s="283" t="s">
        <v>194</v>
      </c>
      <c r="I100" s="278">
        <v>2.671875</v>
      </c>
      <c r="J100" s="278">
        <v>2.929688</v>
      </c>
      <c r="K100" s="278">
        <v>2.53</v>
      </c>
      <c r="L100" s="278">
        <v>2.813125</v>
      </c>
      <c r="M100" s="278">
        <v>2.462634</v>
      </c>
      <c r="N100" s="278">
        <v>3.429184E8</v>
      </c>
      <c r="O100" s="278"/>
      <c r="P100" s="254">
        <f t="shared" si="31"/>
        <v>247188.1248</v>
      </c>
      <c r="Q100" s="254">
        <f t="shared" si="116"/>
        <v>95520.40338</v>
      </c>
      <c r="R100" s="254">
        <f t="shared" si="117"/>
        <v>192274.2454</v>
      </c>
      <c r="S100" s="254">
        <f t="shared" si="34"/>
        <v>-160182.9177</v>
      </c>
      <c r="T100" s="254">
        <f t="shared" si="35"/>
        <v>0</v>
      </c>
      <c r="U100" s="272">
        <f t="shared" si="21"/>
        <v>0.8191458739</v>
      </c>
      <c r="V100" s="282"/>
      <c r="W100" s="254">
        <f t="shared" si="22"/>
        <v>-160182.9177</v>
      </c>
      <c r="X100" s="257">
        <f t="shared" si="23"/>
        <v>2.743503342</v>
      </c>
      <c r="Y100" s="254">
        <f t="shared" si="24"/>
        <v>357614.9629</v>
      </c>
      <c r="Z100" s="254">
        <f t="shared" si="25"/>
        <v>197432.0452</v>
      </c>
      <c r="AA100" s="259">
        <f t="shared" si="26"/>
        <v>534982.7735</v>
      </c>
      <c r="AB100" s="258">
        <f t="shared" si="27"/>
        <v>0.5349827735</v>
      </c>
      <c r="AC100" s="275">
        <f t="shared" si="28"/>
        <v>374799.8558</v>
      </c>
      <c r="AD100" s="257">
        <f t="shared" si="29"/>
        <v>0.3747998558</v>
      </c>
      <c r="AE100" s="180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2"/>
    </row>
    <row r="101" ht="19.5" customHeight="1">
      <c r="A101" s="279" t="s">
        <v>195</v>
      </c>
      <c r="B101" s="280">
        <v>44.0</v>
      </c>
      <c r="C101" s="281">
        <v>44.759998</v>
      </c>
      <c r="D101" s="281">
        <v>42.880001</v>
      </c>
      <c r="E101" s="281">
        <v>43.16</v>
      </c>
      <c r="F101" s="281">
        <v>37.421341</v>
      </c>
      <c r="G101" s="281">
        <v>1.8982755E9</v>
      </c>
      <c r="H101" s="284" t="s">
        <v>195</v>
      </c>
      <c r="I101" s="281">
        <v>2.819688</v>
      </c>
      <c r="J101" s="281">
        <v>2.908125</v>
      </c>
      <c r="K101" s="281">
        <v>2.503125</v>
      </c>
      <c r="L101" s="281">
        <v>2.5325</v>
      </c>
      <c r="M101" s="281">
        <v>2.216972</v>
      </c>
      <c r="N101" s="281">
        <v>3.636512E8</v>
      </c>
      <c r="O101" s="281"/>
      <c r="P101" s="254">
        <f t="shared" si="31"/>
        <v>254732.6792</v>
      </c>
      <c r="Q101" s="254">
        <f t="shared" si="116"/>
        <v>94505.73506</v>
      </c>
      <c r="R101" s="254">
        <f t="shared" si="117"/>
        <v>192674.8167</v>
      </c>
      <c r="S101" s="254">
        <f t="shared" si="34"/>
        <v>-162517.0132</v>
      </c>
      <c r="T101" s="254">
        <f t="shared" si="35"/>
        <v>0</v>
      </c>
      <c r="U101" s="272">
        <f t="shared" si="21"/>
        <v>0.8188472323</v>
      </c>
      <c r="V101" s="257">
        <f>(E101-B90)/B90</f>
        <v>0.06174656523</v>
      </c>
      <c r="W101" s="254">
        <f t="shared" si="22"/>
        <v>-162517.0132</v>
      </c>
      <c r="X101" s="257">
        <f t="shared" si="23"/>
        <v>2.752988669</v>
      </c>
      <c r="Y101" s="254">
        <f t="shared" si="24"/>
        <v>363280.6995</v>
      </c>
      <c r="Z101" s="254">
        <f t="shared" si="25"/>
        <v>200763.6863</v>
      </c>
      <c r="AA101" s="259">
        <f t="shared" si="26"/>
        <v>541913.231</v>
      </c>
      <c r="AB101" s="258">
        <f t="shared" si="27"/>
        <v>0.541913231</v>
      </c>
      <c r="AC101" s="275">
        <f t="shared" si="28"/>
        <v>379396.2178</v>
      </c>
      <c r="AD101" s="257">
        <f t="shared" si="29"/>
        <v>0.3793962178</v>
      </c>
      <c r="AE101" s="180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2"/>
    </row>
    <row r="102" ht="19.5" customHeight="1">
      <c r="A102" s="276" t="s">
        <v>196</v>
      </c>
      <c r="B102" s="277">
        <v>43.459999</v>
      </c>
      <c r="C102" s="278">
        <v>45.400002</v>
      </c>
      <c r="D102" s="278">
        <v>42.52</v>
      </c>
      <c r="E102" s="278">
        <v>44.07</v>
      </c>
      <c r="F102" s="278">
        <v>38.256889</v>
      </c>
      <c r="G102" s="278">
        <v>2.6205577E9</v>
      </c>
      <c r="H102" s="283" t="s">
        <v>196</v>
      </c>
      <c r="I102" s="278">
        <v>2.58625</v>
      </c>
      <c r="J102" s="278">
        <v>2.794375</v>
      </c>
      <c r="K102" s="278">
        <v>2.4625</v>
      </c>
      <c r="L102" s="278">
        <v>2.607813</v>
      </c>
      <c r="M102" s="278">
        <v>2.430443</v>
      </c>
      <c r="N102" s="278">
        <v>4.98256E8</v>
      </c>
      <c r="O102" s="278"/>
      <c r="P102" s="254">
        <f t="shared" si="31"/>
        <v>252594.0594</v>
      </c>
      <c r="Q102" s="254">
        <f>(Q90+(Q101-Q90)*(1-$Q$3))*K102/K101</f>
        <v>92069.04559</v>
      </c>
      <c r="R102" s="254">
        <f>R101*(1+($S$5/2/12))+(Q101-Q90)*($Q$3)</f>
        <v>193994.0065</v>
      </c>
      <c r="S102" s="254">
        <f t="shared" si="34"/>
        <v>-164860.8341</v>
      </c>
      <c r="T102" s="254">
        <f t="shared" si="35"/>
        <v>0</v>
      </c>
      <c r="U102" s="272">
        <f t="shared" si="21"/>
        <v>0.8107795132</v>
      </c>
      <c r="V102" s="282"/>
      <c r="W102" s="254">
        <f t="shared" si="22"/>
        <v>-164860.8341</v>
      </c>
      <c r="X102" s="257">
        <f t="shared" si="23"/>
        <v>2.708879088</v>
      </c>
      <c r="Y102" s="254">
        <f t="shared" si="24"/>
        <v>363050.0878</v>
      </c>
      <c r="Z102" s="254">
        <f t="shared" si="25"/>
        <v>198189.2537</v>
      </c>
      <c r="AA102" s="259">
        <f t="shared" si="26"/>
        <v>538657.1115</v>
      </c>
      <c r="AB102" s="258">
        <f t="shared" si="27"/>
        <v>0.5386571115</v>
      </c>
      <c r="AC102" s="275">
        <f t="shared" si="28"/>
        <v>373796.2774</v>
      </c>
      <c r="AD102" s="257">
        <f t="shared" si="29"/>
        <v>0.3737962774</v>
      </c>
      <c r="AE102" s="180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2"/>
    </row>
    <row r="103" ht="19.5" customHeight="1">
      <c r="A103" s="276" t="s">
        <v>197</v>
      </c>
      <c r="B103" s="277">
        <v>44.27</v>
      </c>
      <c r="C103" s="278">
        <v>45.549999</v>
      </c>
      <c r="D103" s="278">
        <v>42.93</v>
      </c>
      <c r="E103" s="278">
        <v>43.330002</v>
      </c>
      <c r="F103" s="278">
        <v>37.614506</v>
      </c>
      <c r="G103" s="278">
        <v>2.3943033E9</v>
      </c>
      <c r="H103" s="283" t="s">
        <v>197</v>
      </c>
      <c r="I103" s="278">
        <v>2.639688</v>
      </c>
      <c r="J103" s="278">
        <v>2.785313</v>
      </c>
      <c r="K103" s="278">
        <v>2.453125</v>
      </c>
      <c r="L103" s="278">
        <v>2.515313</v>
      </c>
      <c r="M103" s="278">
        <v>2.344234</v>
      </c>
      <c r="N103" s="278">
        <v>4.683744E8</v>
      </c>
      <c r="O103" s="278"/>
      <c r="P103" s="254">
        <f t="shared" si="31"/>
        <v>255029.703</v>
      </c>
      <c r="Q103" s="254">
        <f t="shared" ref="Q103:Q113" si="121">Q102*K103/K102</f>
        <v>91718.52892</v>
      </c>
      <c r="R103" s="254">
        <f t="shared" ref="R103:R113" si="122">R102*(1+$S$5/2/12)</f>
        <v>194398.1606</v>
      </c>
      <c r="S103" s="254">
        <f t="shared" si="34"/>
        <v>-167214.4209</v>
      </c>
      <c r="T103" s="254">
        <f t="shared" si="35"/>
        <v>0</v>
      </c>
      <c r="U103" s="272">
        <f t="shared" si="21"/>
        <v>0.8102553521</v>
      </c>
      <c r="V103" s="282"/>
      <c r="W103" s="254">
        <f t="shared" si="22"/>
        <v>-167214.4209</v>
      </c>
      <c r="X103" s="257">
        <f t="shared" si="23"/>
        <v>2.687733876</v>
      </c>
      <c r="Y103" s="254">
        <f t="shared" si="24"/>
        <v>365143.0263</v>
      </c>
      <c r="Z103" s="254">
        <f t="shared" si="25"/>
        <v>197928.6054</v>
      </c>
      <c r="AA103" s="259">
        <f t="shared" si="26"/>
        <v>541146.3925</v>
      </c>
      <c r="AB103" s="258">
        <f t="shared" si="27"/>
        <v>0.5411463925</v>
      </c>
      <c r="AC103" s="275">
        <f t="shared" si="28"/>
        <v>373931.9716</v>
      </c>
      <c r="AD103" s="257">
        <f t="shared" si="29"/>
        <v>0.3739319716</v>
      </c>
      <c r="AE103" s="180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2"/>
    </row>
    <row r="104" ht="19.5" customHeight="1">
      <c r="A104" s="276" t="s">
        <v>198</v>
      </c>
      <c r="B104" s="277">
        <v>42.549999</v>
      </c>
      <c r="C104" s="278">
        <v>44.450001</v>
      </c>
      <c r="D104" s="278">
        <v>42.060001</v>
      </c>
      <c r="E104" s="278">
        <v>43.529999</v>
      </c>
      <c r="F104" s="278">
        <v>37.788136</v>
      </c>
      <c r="G104" s="278">
        <v>2.8868317E9</v>
      </c>
      <c r="H104" s="283" t="s">
        <v>198</v>
      </c>
      <c r="I104" s="278">
        <v>2.439063</v>
      </c>
      <c r="J104" s="278">
        <v>2.6325</v>
      </c>
      <c r="K104" s="278">
        <v>2.363438</v>
      </c>
      <c r="L104" s="278">
        <v>2.530625</v>
      </c>
      <c r="M104" s="278">
        <v>2.358504</v>
      </c>
      <c r="N104" s="278">
        <v>9.582016E8</v>
      </c>
      <c r="O104" s="278"/>
      <c r="P104" s="254">
        <f t="shared" si="31"/>
        <v>249861.3921</v>
      </c>
      <c r="Q104" s="254">
        <f t="shared" si="121"/>
        <v>88365.27146</v>
      </c>
      <c r="R104" s="254">
        <f t="shared" si="122"/>
        <v>194803.1568</v>
      </c>
      <c r="S104" s="254">
        <f t="shared" si="34"/>
        <v>-169577.8143</v>
      </c>
      <c r="T104" s="254">
        <f t="shared" si="35"/>
        <v>0</v>
      </c>
      <c r="U104" s="272">
        <f t="shared" si="21"/>
        <v>0.8003153271</v>
      </c>
      <c r="V104" s="282"/>
      <c r="W104" s="254">
        <f t="shared" si="22"/>
        <v>-169577.8143</v>
      </c>
      <c r="X104" s="257">
        <f t="shared" si="23"/>
        <v>2.622185872</v>
      </c>
      <c r="Y104" s="254">
        <f t="shared" si="24"/>
        <v>361914.005</v>
      </c>
      <c r="Z104" s="254">
        <f t="shared" si="25"/>
        <v>192336.1907</v>
      </c>
      <c r="AA104" s="259">
        <f t="shared" si="26"/>
        <v>533029.8204</v>
      </c>
      <c r="AB104" s="258">
        <f t="shared" si="27"/>
        <v>0.5330298204</v>
      </c>
      <c r="AC104" s="275">
        <f t="shared" si="28"/>
        <v>363452.006</v>
      </c>
      <c r="AD104" s="257">
        <f t="shared" si="29"/>
        <v>0.363452006</v>
      </c>
      <c r="AE104" s="180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2"/>
    </row>
    <row r="105" ht="19.5" customHeight="1">
      <c r="A105" s="276" t="s">
        <v>199</v>
      </c>
      <c r="B105" s="277">
        <v>43.669998</v>
      </c>
      <c r="C105" s="278">
        <v>46.700001</v>
      </c>
      <c r="D105" s="278">
        <v>43.299999</v>
      </c>
      <c r="E105" s="278">
        <v>45.959999</v>
      </c>
      <c r="F105" s="278">
        <v>39.922726</v>
      </c>
      <c r="G105" s="278">
        <v>1.8404487E9</v>
      </c>
      <c r="H105" s="283" t="s">
        <v>199</v>
      </c>
      <c r="I105" s="278">
        <v>2.539063</v>
      </c>
      <c r="J105" s="278">
        <v>2.878125</v>
      </c>
      <c r="K105" s="278">
        <v>2.495</v>
      </c>
      <c r="L105" s="278">
        <v>2.795313</v>
      </c>
      <c r="M105" s="278">
        <v>2.605565</v>
      </c>
      <c r="N105" s="278">
        <v>5.435744E8</v>
      </c>
      <c r="O105" s="278"/>
      <c r="P105" s="254">
        <f t="shared" si="31"/>
        <v>257227.7168</v>
      </c>
      <c r="Q105" s="254">
        <f t="shared" si="121"/>
        <v>93284.17005</v>
      </c>
      <c r="R105" s="254">
        <f t="shared" si="122"/>
        <v>195208.9967</v>
      </c>
      <c r="S105" s="254">
        <f t="shared" si="34"/>
        <v>-171951.0552</v>
      </c>
      <c r="T105" s="254">
        <f t="shared" si="35"/>
        <v>0</v>
      </c>
      <c r="U105" s="272">
        <f t="shared" si="21"/>
        <v>0.8132290155</v>
      </c>
      <c r="V105" s="282"/>
      <c r="W105" s="254">
        <f t="shared" si="22"/>
        <v>-171951.0552</v>
      </c>
      <c r="X105" s="257">
        <f t="shared" si="23"/>
        <v>2.631194749</v>
      </c>
      <c r="Y105" s="254">
        <f t="shared" si="24"/>
        <v>367460.0386</v>
      </c>
      <c r="Z105" s="254">
        <f t="shared" si="25"/>
        <v>195508.9834</v>
      </c>
      <c r="AA105" s="259">
        <f t="shared" si="26"/>
        <v>545720.8836</v>
      </c>
      <c r="AB105" s="258">
        <f t="shared" si="27"/>
        <v>0.5457208836</v>
      </c>
      <c r="AC105" s="275">
        <f t="shared" si="28"/>
        <v>373769.8284</v>
      </c>
      <c r="AD105" s="257">
        <f t="shared" si="29"/>
        <v>0.3737698284</v>
      </c>
      <c r="AE105" s="180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2"/>
    </row>
    <row r="106" ht="19.5" customHeight="1">
      <c r="A106" s="276" t="s">
        <v>200</v>
      </c>
      <c r="B106" s="277">
        <v>45.970001</v>
      </c>
      <c r="C106" s="278">
        <v>47.52</v>
      </c>
      <c r="D106" s="278">
        <v>45.66</v>
      </c>
      <c r="E106" s="278">
        <v>47.41</v>
      </c>
      <c r="F106" s="278">
        <v>41.182247</v>
      </c>
      <c r="G106" s="278">
        <v>2.5755019E9</v>
      </c>
      <c r="H106" s="283" t="s">
        <v>200</v>
      </c>
      <c r="I106" s="278">
        <v>2.796875</v>
      </c>
      <c r="J106" s="278">
        <v>2.963125</v>
      </c>
      <c r="K106" s="278">
        <v>2.755625</v>
      </c>
      <c r="L106" s="278">
        <v>2.959688</v>
      </c>
      <c r="M106" s="278">
        <v>2.758782</v>
      </c>
      <c r="N106" s="278">
        <v>7.289664E8</v>
      </c>
      <c r="O106" s="278"/>
      <c r="P106" s="254">
        <f t="shared" si="31"/>
        <v>271247.5248</v>
      </c>
      <c r="Q106" s="254">
        <f t="shared" si="121"/>
        <v>103028.5335</v>
      </c>
      <c r="R106" s="254">
        <f t="shared" si="122"/>
        <v>195615.6821</v>
      </c>
      <c r="S106" s="254">
        <f t="shared" si="34"/>
        <v>-174334.1846</v>
      </c>
      <c r="T106" s="254">
        <f t="shared" si="35"/>
        <v>0</v>
      </c>
      <c r="U106" s="272">
        <f t="shared" si="21"/>
        <v>0.8375355492</v>
      </c>
      <c r="V106" s="282"/>
      <c r="W106" s="254">
        <f t="shared" si="22"/>
        <v>-174334.1846</v>
      </c>
      <c r="X106" s="257">
        <f t="shared" si="23"/>
        <v>2.67797855</v>
      </c>
      <c r="Y106" s="254">
        <f t="shared" si="24"/>
        <v>377664.3222</v>
      </c>
      <c r="Z106" s="254">
        <f t="shared" si="25"/>
        <v>203330.1376</v>
      </c>
      <c r="AA106" s="259">
        <f t="shared" si="26"/>
        <v>569891.7404</v>
      </c>
      <c r="AB106" s="258">
        <f t="shared" si="27"/>
        <v>0.5698917404</v>
      </c>
      <c r="AC106" s="275">
        <f t="shared" si="28"/>
        <v>395557.5558</v>
      </c>
      <c r="AD106" s="257">
        <f t="shared" si="29"/>
        <v>0.3955575558</v>
      </c>
      <c r="AE106" s="180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2"/>
    </row>
    <row r="107" ht="19.5" customHeight="1">
      <c r="A107" s="276" t="s">
        <v>201</v>
      </c>
      <c r="B107" s="277">
        <v>47.580002</v>
      </c>
      <c r="C107" s="278">
        <v>47.919998</v>
      </c>
      <c r="D107" s="278">
        <v>46.16</v>
      </c>
      <c r="E107" s="278">
        <v>47.599998</v>
      </c>
      <c r="F107" s="278">
        <v>41.347279</v>
      </c>
      <c r="G107" s="278">
        <v>2.8152099E9</v>
      </c>
      <c r="H107" s="283" t="s">
        <v>201</v>
      </c>
      <c r="I107" s="278">
        <v>2.970938</v>
      </c>
      <c r="J107" s="278">
        <v>3.006563</v>
      </c>
      <c r="K107" s="278">
        <v>2.792188</v>
      </c>
      <c r="L107" s="278">
        <v>2.972813</v>
      </c>
      <c r="M107" s="278">
        <v>2.771016</v>
      </c>
      <c r="N107" s="278">
        <v>8.598144E8</v>
      </c>
      <c r="O107" s="278"/>
      <c r="P107" s="254">
        <f t="shared" si="31"/>
        <v>274217.8218</v>
      </c>
      <c r="Q107" s="254">
        <f t="shared" si="121"/>
        <v>104395.5672</v>
      </c>
      <c r="R107" s="254">
        <f t="shared" si="122"/>
        <v>196023.2148</v>
      </c>
      <c r="S107" s="254">
        <f t="shared" si="34"/>
        <v>-176727.2437</v>
      </c>
      <c r="T107" s="254">
        <f t="shared" si="35"/>
        <v>0</v>
      </c>
      <c r="U107" s="272">
        <f t="shared" si="21"/>
        <v>0.840546796</v>
      </c>
      <c r="V107" s="282"/>
      <c r="W107" s="254">
        <f t="shared" si="22"/>
        <v>-176727.2437</v>
      </c>
      <c r="X107" s="257">
        <f t="shared" si="23"/>
        <v>2.660829348</v>
      </c>
      <c r="Y107" s="254">
        <f t="shared" si="24"/>
        <v>380134.7615</v>
      </c>
      <c r="Z107" s="254">
        <f t="shared" si="25"/>
        <v>203407.5178</v>
      </c>
      <c r="AA107" s="259">
        <f t="shared" si="26"/>
        <v>574636.6038</v>
      </c>
      <c r="AB107" s="258">
        <f t="shared" si="27"/>
        <v>0.5746366038</v>
      </c>
      <c r="AC107" s="275">
        <f t="shared" si="28"/>
        <v>397909.3601</v>
      </c>
      <c r="AD107" s="257">
        <f t="shared" si="29"/>
        <v>0.3979093601</v>
      </c>
      <c r="AE107" s="180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2"/>
    </row>
    <row r="108" ht="19.5" customHeight="1">
      <c r="A108" s="276" t="s">
        <v>202</v>
      </c>
      <c r="B108" s="277">
        <v>47.709999</v>
      </c>
      <c r="C108" s="278">
        <v>50.66</v>
      </c>
      <c r="D108" s="278">
        <v>47.43</v>
      </c>
      <c r="E108" s="278">
        <v>47.529999</v>
      </c>
      <c r="F108" s="278">
        <v>41.318756</v>
      </c>
      <c r="G108" s="278">
        <v>2.7804525E9</v>
      </c>
      <c r="H108" s="283" t="s">
        <v>202</v>
      </c>
      <c r="I108" s="278">
        <v>2.973438</v>
      </c>
      <c r="J108" s="278">
        <v>3.339375</v>
      </c>
      <c r="K108" s="278">
        <v>2.9225</v>
      </c>
      <c r="L108" s="278">
        <v>2.9375</v>
      </c>
      <c r="M108" s="278">
        <v>2.738101</v>
      </c>
      <c r="N108" s="278">
        <v>1.0265664E9</v>
      </c>
      <c r="O108" s="278"/>
      <c r="P108" s="254">
        <f t="shared" si="31"/>
        <v>281762.3762</v>
      </c>
      <c r="Q108" s="254">
        <f t="shared" si="121"/>
        <v>109267.7302</v>
      </c>
      <c r="R108" s="254">
        <f t="shared" si="122"/>
        <v>196431.5965</v>
      </c>
      <c r="S108" s="254">
        <f t="shared" si="34"/>
        <v>-179130.2739</v>
      </c>
      <c r="T108" s="254">
        <f t="shared" si="35"/>
        <v>0</v>
      </c>
      <c r="U108" s="272">
        <f t="shared" si="21"/>
        <v>0.8516263004</v>
      </c>
      <c r="V108" s="282"/>
      <c r="W108" s="254">
        <f t="shared" si="22"/>
        <v>-179130.2739</v>
      </c>
      <c r="X108" s="257">
        <f t="shared" si="23"/>
        <v>2.669531857</v>
      </c>
      <c r="Y108" s="254">
        <f t="shared" si="24"/>
        <v>385807.996</v>
      </c>
      <c r="Z108" s="254">
        <f t="shared" si="25"/>
        <v>206677.7221</v>
      </c>
      <c r="AA108" s="259">
        <f t="shared" si="26"/>
        <v>587461.703</v>
      </c>
      <c r="AB108" s="258">
        <f t="shared" si="27"/>
        <v>0.587461703</v>
      </c>
      <c r="AC108" s="275">
        <f t="shared" si="28"/>
        <v>408331.4291</v>
      </c>
      <c r="AD108" s="257">
        <f t="shared" si="29"/>
        <v>0.4083314291</v>
      </c>
      <c r="AE108" s="180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2"/>
    </row>
    <row r="109" ht="19.5" customHeight="1">
      <c r="A109" s="276" t="s">
        <v>203</v>
      </c>
      <c r="B109" s="277">
        <v>47.389999</v>
      </c>
      <c r="C109" s="278">
        <v>49.060001</v>
      </c>
      <c r="D109" s="278">
        <v>44.389999</v>
      </c>
      <c r="E109" s="278">
        <v>48.869999</v>
      </c>
      <c r="F109" s="278">
        <v>42.483643</v>
      </c>
      <c r="G109" s="278">
        <v>3.8355835E9</v>
      </c>
      <c r="H109" s="283" t="s">
        <v>203</v>
      </c>
      <c r="I109" s="278">
        <v>2.916563</v>
      </c>
      <c r="J109" s="278">
        <v>3.1125</v>
      </c>
      <c r="K109" s="278">
        <v>2.543125</v>
      </c>
      <c r="L109" s="278">
        <v>3.060313</v>
      </c>
      <c r="M109" s="278">
        <v>2.852576</v>
      </c>
      <c r="N109" s="278">
        <v>2.0026688E9</v>
      </c>
      <c r="O109" s="278"/>
      <c r="P109" s="254">
        <f t="shared" si="31"/>
        <v>263702.9644</v>
      </c>
      <c r="Q109" s="254">
        <f t="shared" si="121"/>
        <v>95083.48896</v>
      </c>
      <c r="R109" s="254">
        <f t="shared" si="122"/>
        <v>196840.829</v>
      </c>
      <c r="S109" s="254">
        <f t="shared" si="34"/>
        <v>-181543.3167</v>
      </c>
      <c r="T109" s="254">
        <f t="shared" si="35"/>
        <v>0</v>
      </c>
      <c r="U109" s="272">
        <f t="shared" si="21"/>
        <v>0.8168604328</v>
      </c>
      <c r="V109" s="282"/>
      <c r="W109" s="254">
        <f t="shared" si="22"/>
        <v>-181543.3167</v>
      </c>
      <c r="X109" s="257">
        <f t="shared" si="23"/>
        <v>2.536825931</v>
      </c>
      <c r="Y109" s="254">
        <f t="shared" si="24"/>
        <v>373559.2709</v>
      </c>
      <c r="Z109" s="254">
        <f t="shared" si="25"/>
        <v>192015.9542</v>
      </c>
      <c r="AA109" s="259">
        <f t="shared" si="26"/>
        <v>555627.2823</v>
      </c>
      <c r="AB109" s="258">
        <f t="shared" si="27"/>
        <v>0.5556272823</v>
      </c>
      <c r="AC109" s="275">
        <f t="shared" si="28"/>
        <v>374083.9656</v>
      </c>
      <c r="AD109" s="257">
        <f t="shared" si="29"/>
        <v>0.3740839656</v>
      </c>
      <c r="AE109" s="180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2"/>
    </row>
    <row r="110" ht="19.5" customHeight="1">
      <c r="A110" s="276" t="s">
        <v>204</v>
      </c>
      <c r="B110" s="277">
        <v>48.93</v>
      </c>
      <c r="C110" s="278">
        <v>51.68</v>
      </c>
      <c r="D110" s="278">
        <v>47.810001</v>
      </c>
      <c r="E110" s="278">
        <v>51.41</v>
      </c>
      <c r="F110" s="278">
        <v>44.691727</v>
      </c>
      <c r="G110" s="278">
        <v>1.9806399E9</v>
      </c>
      <c r="H110" s="283" t="s">
        <v>204</v>
      </c>
      <c r="I110" s="278">
        <v>3.0775</v>
      </c>
      <c r="J110" s="278">
        <v>3.406875</v>
      </c>
      <c r="K110" s="278">
        <v>2.927188</v>
      </c>
      <c r="L110" s="278">
        <v>3.378125</v>
      </c>
      <c r="M110" s="278">
        <v>3.148816</v>
      </c>
      <c r="N110" s="278">
        <v>1.138864E9</v>
      </c>
      <c r="O110" s="278"/>
      <c r="P110" s="254">
        <f t="shared" si="31"/>
        <v>284019.8079</v>
      </c>
      <c r="Q110" s="254">
        <f t="shared" si="121"/>
        <v>109443.0073</v>
      </c>
      <c r="R110" s="254">
        <f t="shared" si="122"/>
        <v>197250.9141</v>
      </c>
      <c r="S110" s="254">
        <f t="shared" si="34"/>
        <v>-183966.4138</v>
      </c>
      <c r="T110" s="254">
        <f t="shared" si="35"/>
        <v>0</v>
      </c>
      <c r="U110" s="272">
        <f t="shared" si="21"/>
        <v>0.8513528594</v>
      </c>
      <c r="V110" s="282"/>
      <c r="W110" s="254">
        <f t="shared" si="22"/>
        <v>-183966.4138</v>
      </c>
      <c r="X110" s="257">
        <f t="shared" si="23"/>
        <v>2.616079272</v>
      </c>
      <c r="Y110" s="254">
        <f t="shared" si="24"/>
        <v>388174.743</v>
      </c>
      <c r="Z110" s="254">
        <f t="shared" si="25"/>
        <v>204208.3292</v>
      </c>
      <c r="AA110" s="259">
        <f t="shared" si="26"/>
        <v>590713.7293</v>
      </c>
      <c r="AB110" s="258">
        <f t="shared" si="27"/>
        <v>0.5907137293</v>
      </c>
      <c r="AC110" s="275">
        <f t="shared" si="28"/>
        <v>406747.3154</v>
      </c>
      <c r="AD110" s="257">
        <f t="shared" si="29"/>
        <v>0.4067473154</v>
      </c>
      <c r="AE110" s="180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2"/>
    </row>
    <row r="111" ht="19.5" customHeight="1">
      <c r="A111" s="276" t="s">
        <v>205</v>
      </c>
      <c r="B111" s="277">
        <v>51.450001</v>
      </c>
      <c r="C111" s="278">
        <v>55.07</v>
      </c>
      <c r="D111" s="278">
        <v>51.34</v>
      </c>
      <c r="E111" s="278">
        <v>55.029999</v>
      </c>
      <c r="F111" s="278">
        <v>47.863544</v>
      </c>
      <c r="G111" s="278">
        <v>3.4002851E9</v>
      </c>
      <c r="H111" s="283" t="s">
        <v>205</v>
      </c>
      <c r="I111" s="278">
        <v>3.383438</v>
      </c>
      <c r="J111" s="278">
        <v>3.835938</v>
      </c>
      <c r="K111" s="278">
        <v>3.36</v>
      </c>
      <c r="L111" s="278">
        <v>3.827188</v>
      </c>
      <c r="M111" s="278">
        <v>3.567395</v>
      </c>
      <c r="N111" s="278">
        <v>1.8249248E9</v>
      </c>
      <c r="O111" s="278"/>
      <c r="P111" s="254">
        <f t="shared" si="31"/>
        <v>304990.099</v>
      </c>
      <c r="Q111" s="254">
        <f t="shared" si="121"/>
        <v>125625.1749</v>
      </c>
      <c r="R111" s="254">
        <f t="shared" si="122"/>
        <v>197661.8535</v>
      </c>
      <c r="S111" s="254">
        <f t="shared" si="34"/>
        <v>-186399.6072</v>
      </c>
      <c r="T111" s="254">
        <f t="shared" si="35"/>
        <v>0</v>
      </c>
      <c r="U111" s="272">
        <f t="shared" si="21"/>
        <v>0.8853425098</v>
      </c>
      <c r="V111" s="282"/>
      <c r="W111" s="254">
        <f t="shared" si="22"/>
        <v>-186399.6072</v>
      </c>
      <c r="X111" s="257">
        <f t="shared" si="23"/>
        <v>2.696636328</v>
      </c>
      <c r="Y111" s="254">
        <f t="shared" si="24"/>
        <v>403248.4486</v>
      </c>
      <c r="Z111" s="254">
        <f t="shared" si="25"/>
        <v>216848.8414</v>
      </c>
      <c r="AA111" s="259">
        <f t="shared" si="26"/>
        <v>628277.1274</v>
      </c>
      <c r="AB111" s="258">
        <f t="shared" si="27"/>
        <v>0.6282771274</v>
      </c>
      <c r="AC111" s="275">
        <f t="shared" si="28"/>
        <v>441877.5201</v>
      </c>
      <c r="AD111" s="257">
        <f t="shared" si="29"/>
        <v>0.4418775201</v>
      </c>
      <c r="AE111" s="180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2"/>
    </row>
    <row r="112" ht="19.5" customHeight="1">
      <c r="A112" s="276" t="s">
        <v>206</v>
      </c>
      <c r="B112" s="277">
        <v>54.68</v>
      </c>
      <c r="C112" s="278">
        <v>54.77</v>
      </c>
      <c r="D112" s="278">
        <v>48.650002</v>
      </c>
      <c r="E112" s="278">
        <v>51.310001</v>
      </c>
      <c r="F112" s="278">
        <v>44.627987</v>
      </c>
      <c r="G112" s="278">
        <v>4.5677763E9</v>
      </c>
      <c r="H112" s="283" t="s">
        <v>206</v>
      </c>
      <c r="I112" s="278">
        <v>3.78125</v>
      </c>
      <c r="J112" s="278">
        <v>3.803125</v>
      </c>
      <c r="K112" s="278">
        <v>2.975</v>
      </c>
      <c r="L112" s="278">
        <v>3.295625</v>
      </c>
      <c r="M112" s="278">
        <v>3.071915</v>
      </c>
      <c r="N112" s="278">
        <v>3.321216E9</v>
      </c>
      <c r="O112" s="278"/>
      <c r="P112" s="254">
        <f t="shared" si="31"/>
        <v>289009.9129</v>
      </c>
      <c r="Q112" s="254">
        <f t="shared" si="121"/>
        <v>111230.6236</v>
      </c>
      <c r="R112" s="254">
        <f t="shared" si="122"/>
        <v>198073.649</v>
      </c>
      <c r="S112" s="254">
        <f t="shared" si="34"/>
        <v>-188842.9389</v>
      </c>
      <c r="T112" s="254">
        <f t="shared" si="35"/>
        <v>0</v>
      </c>
      <c r="U112" s="272">
        <f t="shared" si="21"/>
        <v>0.8548538084</v>
      </c>
      <c r="V112" s="282"/>
      <c r="W112" s="254">
        <f t="shared" si="22"/>
        <v>-188842.9389</v>
      </c>
      <c r="X112" s="257">
        <f t="shared" si="23"/>
        <v>2.579305134</v>
      </c>
      <c r="Y112" s="254">
        <f t="shared" si="24"/>
        <v>392457.642</v>
      </c>
      <c r="Z112" s="254">
        <f t="shared" si="25"/>
        <v>203614.7031</v>
      </c>
      <c r="AA112" s="259">
        <f t="shared" si="26"/>
        <v>598314.1855</v>
      </c>
      <c r="AB112" s="258">
        <f t="shared" si="27"/>
        <v>0.5983141855</v>
      </c>
      <c r="AC112" s="275">
        <f t="shared" si="28"/>
        <v>409471.2465</v>
      </c>
      <c r="AD112" s="257">
        <f t="shared" si="29"/>
        <v>0.4094712465</v>
      </c>
      <c r="AE112" s="180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2"/>
    </row>
    <row r="113" ht="19.5" customHeight="1">
      <c r="A113" s="279" t="s">
        <v>207</v>
      </c>
      <c r="B113" s="280">
        <v>51.09</v>
      </c>
      <c r="C113" s="281">
        <v>52.84</v>
      </c>
      <c r="D113" s="281">
        <v>49.18</v>
      </c>
      <c r="E113" s="281">
        <v>51.220001</v>
      </c>
      <c r="F113" s="281">
        <v>44.549709</v>
      </c>
      <c r="G113" s="281">
        <v>2.2338677E9</v>
      </c>
      <c r="H113" s="284" t="s">
        <v>207</v>
      </c>
      <c r="I113" s="281">
        <v>3.258125</v>
      </c>
      <c r="J113" s="281">
        <v>3.481563</v>
      </c>
      <c r="K113" s="281">
        <v>2.971875</v>
      </c>
      <c r="L113" s="281">
        <v>3.100625</v>
      </c>
      <c r="M113" s="281">
        <v>2.890152</v>
      </c>
      <c r="N113" s="281">
        <v>2.4572352E9</v>
      </c>
      <c r="O113" s="281"/>
      <c r="P113" s="254">
        <f t="shared" si="31"/>
        <v>292158.4158</v>
      </c>
      <c r="Q113" s="254">
        <f t="shared" si="121"/>
        <v>111113.7847</v>
      </c>
      <c r="R113" s="254">
        <f t="shared" si="122"/>
        <v>198486.3024</v>
      </c>
      <c r="S113" s="254">
        <f t="shared" si="34"/>
        <v>-191296.4512</v>
      </c>
      <c r="T113" s="254">
        <f t="shared" si="35"/>
        <v>0</v>
      </c>
      <c r="U113" s="272">
        <f t="shared" si="21"/>
        <v>0.8548046812</v>
      </c>
      <c r="V113" s="257">
        <f>(E113-B102)/B102</f>
        <v>0.1785550432</v>
      </c>
      <c r="W113" s="254">
        <f t="shared" si="22"/>
        <v>-191296.4512</v>
      </c>
      <c r="X113" s="257">
        <f t="shared" si="23"/>
        <v>2.564839626</v>
      </c>
      <c r="Y113" s="254">
        <f t="shared" si="24"/>
        <v>395057.7414</v>
      </c>
      <c r="Z113" s="254">
        <f t="shared" si="25"/>
        <v>203761.2902</v>
      </c>
      <c r="AA113" s="259">
        <f t="shared" si="26"/>
        <v>601758.503</v>
      </c>
      <c r="AB113" s="258">
        <f t="shared" si="27"/>
        <v>0.601758503</v>
      </c>
      <c r="AC113" s="275">
        <f t="shared" si="28"/>
        <v>410462.0518</v>
      </c>
      <c r="AD113" s="257">
        <f t="shared" si="29"/>
        <v>0.4104620518</v>
      </c>
      <c r="AE113" s="180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2"/>
    </row>
    <row r="114" ht="19.5" customHeight="1">
      <c r="A114" s="276" t="s">
        <v>208</v>
      </c>
      <c r="B114" s="277">
        <v>51.27</v>
      </c>
      <c r="C114" s="278">
        <v>51.470001</v>
      </c>
      <c r="D114" s="278">
        <v>41.610001</v>
      </c>
      <c r="E114" s="278">
        <v>45.130001</v>
      </c>
      <c r="F114" s="278">
        <v>39.293713</v>
      </c>
      <c r="G114" s="278">
        <v>4.8286946E9</v>
      </c>
      <c r="H114" s="283" t="s">
        <v>208</v>
      </c>
      <c r="I114" s="278">
        <v>3.10625</v>
      </c>
      <c r="J114" s="278">
        <v>3.125</v>
      </c>
      <c r="K114" s="278">
        <v>2.016563</v>
      </c>
      <c r="L114" s="278">
        <v>2.345313</v>
      </c>
      <c r="M114" s="278">
        <v>2.303613</v>
      </c>
      <c r="N114" s="278">
        <v>8.814496E9</v>
      </c>
      <c r="O114" s="278"/>
      <c r="P114" s="254">
        <f t="shared" si="31"/>
        <v>247188.1248</v>
      </c>
      <c r="Q114" s="254">
        <f>(Q102+(Q113-Q102)*(1-$Q$3))*K114/K113</f>
        <v>71519.31766</v>
      </c>
      <c r="R114" s="254">
        <f>R113*(1+($S$5/2/12))+(Q113-Q102)*($Q$3)</f>
        <v>204613.2373</v>
      </c>
      <c r="S114" s="254">
        <f t="shared" si="34"/>
        <v>-193760.1864</v>
      </c>
      <c r="T114" s="254">
        <f t="shared" si="35"/>
        <v>0</v>
      </c>
      <c r="U114" s="272">
        <f t="shared" si="21"/>
        <v>0.745674259</v>
      </c>
      <c r="V114" s="282"/>
      <c r="W114" s="254">
        <f t="shared" si="22"/>
        <v>-193760.1864</v>
      </c>
      <c r="X114" s="257">
        <f t="shared" si="23"/>
        <v>2.331755406</v>
      </c>
      <c r="Y114" s="254">
        <f t="shared" si="24"/>
        <v>369460.3951</v>
      </c>
      <c r="Z114" s="254">
        <f t="shared" si="25"/>
        <v>175700.2087</v>
      </c>
      <c r="AA114" s="259">
        <f t="shared" si="26"/>
        <v>523320.6797</v>
      </c>
      <c r="AB114" s="258">
        <f t="shared" si="27"/>
        <v>0.5233206797</v>
      </c>
      <c r="AC114" s="275">
        <f t="shared" si="28"/>
        <v>329560.4933</v>
      </c>
      <c r="AD114" s="257">
        <f t="shared" si="29"/>
        <v>0.3295604933</v>
      </c>
      <c r="AE114" s="180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2"/>
    </row>
    <row r="115" ht="19.5" customHeight="1">
      <c r="A115" s="276" t="s">
        <v>209</v>
      </c>
      <c r="B115" s="277">
        <v>45.5</v>
      </c>
      <c r="C115" s="278">
        <v>45.880001</v>
      </c>
      <c r="D115" s="278">
        <v>42.150002</v>
      </c>
      <c r="E115" s="278">
        <v>42.950001</v>
      </c>
      <c r="F115" s="278">
        <v>37.395638</v>
      </c>
      <c r="G115" s="278">
        <v>3.0205166E9</v>
      </c>
      <c r="H115" s="283" t="s">
        <v>209</v>
      </c>
      <c r="I115" s="278">
        <v>2.406563</v>
      </c>
      <c r="J115" s="278">
        <v>2.449688</v>
      </c>
      <c r="K115" s="278">
        <v>2.066563</v>
      </c>
      <c r="L115" s="278">
        <v>2.148125</v>
      </c>
      <c r="M115" s="278">
        <v>2.109931</v>
      </c>
      <c r="N115" s="278">
        <v>6.5404352E9</v>
      </c>
      <c r="O115" s="278"/>
      <c r="P115" s="254">
        <f t="shared" si="31"/>
        <v>250396.0515</v>
      </c>
      <c r="Q115" s="254">
        <f t="shared" ref="Q115:Q125" si="123">Q114*K115/K114</f>
        <v>73292.61504</v>
      </c>
      <c r="R115" s="254">
        <f t="shared" ref="R115:R125" si="124">R114*(1+$S$5/2/12)</f>
        <v>205039.5149</v>
      </c>
      <c r="S115" s="254">
        <f t="shared" si="34"/>
        <v>-196234.1872</v>
      </c>
      <c r="T115" s="254">
        <f t="shared" si="35"/>
        <v>0</v>
      </c>
      <c r="U115" s="272">
        <f t="shared" si="21"/>
        <v>0.7508230042</v>
      </c>
      <c r="V115" s="282"/>
      <c r="W115" s="254">
        <f t="shared" si="22"/>
        <v>-196234.1872</v>
      </c>
      <c r="X115" s="257">
        <f t="shared" si="23"/>
        <v>2.320877789</v>
      </c>
      <c r="Y115" s="254">
        <f t="shared" si="24"/>
        <v>372115.1703</v>
      </c>
      <c r="Z115" s="254">
        <f t="shared" si="25"/>
        <v>175880.9831</v>
      </c>
      <c r="AA115" s="259">
        <f t="shared" si="26"/>
        <v>528728.1814</v>
      </c>
      <c r="AB115" s="258">
        <f t="shared" si="27"/>
        <v>0.5287281814</v>
      </c>
      <c r="AC115" s="275">
        <f t="shared" si="28"/>
        <v>332493.9942</v>
      </c>
      <c r="AD115" s="257">
        <f t="shared" si="29"/>
        <v>0.3324939942</v>
      </c>
      <c r="AE115" s="180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2"/>
    </row>
    <row r="116" ht="19.5" customHeight="1">
      <c r="A116" s="276" t="s">
        <v>210</v>
      </c>
      <c r="B116" s="277">
        <v>42.919998</v>
      </c>
      <c r="C116" s="278">
        <v>45.07</v>
      </c>
      <c r="D116" s="278">
        <v>41.049999</v>
      </c>
      <c r="E116" s="278">
        <v>43.720001</v>
      </c>
      <c r="F116" s="278">
        <v>38.066055</v>
      </c>
      <c r="G116" s="278">
        <v>3.4042797E9</v>
      </c>
      <c r="H116" s="283" t="s">
        <v>210</v>
      </c>
      <c r="I116" s="278">
        <v>2.130313</v>
      </c>
      <c r="J116" s="278">
        <v>2.326563</v>
      </c>
      <c r="K116" s="278">
        <v>1.937813</v>
      </c>
      <c r="L116" s="278">
        <v>2.185938</v>
      </c>
      <c r="M116" s="278">
        <v>2.147072</v>
      </c>
      <c r="N116" s="278">
        <v>8.8120896E9</v>
      </c>
      <c r="O116" s="278"/>
      <c r="P116" s="254">
        <f t="shared" si="31"/>
        <v>243861.3802</v>
      </c>
      <c r="Q116" s="254">
        <f t="shared" si="123"/>
        <v>68726.37429</v>
      </c>
      <c r="R116" s="254">
        <f t="shared" si="124"/>
        <v>205466.6805</v>
      </c>
      <c r="S116" s="254">
        <f t="shared" si="34"/>
        <v>-198718.4963</v>
      </c>
      <c r="T116" s="254">
        <f t="shared" si="35"/>
        <v>0</v>
      </c>
      <c r="U116" s="272">
        <f t="shared" si="21"/>
        <v>0.7360503125</v>
      </c>
      <c r="V116" s="282"/>
      <c r="W116" s="254">
        <f t="shared" si="22"/>
        <v>-198718.4963</v>
      </c>
      <c r="X116" s="257">
        <f t="shared" si="23"/>
        <v>2.261128527</v>
      </c>
      <c r="Y116" s="254">
        <f t="shared" si="24"/>
        <v>367950.9794</v>
      </c>
      <c r="Z116" s="254">
        <f t="shared" si="25"/>
        <v>169232.4832</v>
      </c>
      <c r="AA116" s="259">
        <f t="shared" si="26"/>
        <v>518054.435</v>
      </c>
      <c r="AB116" s="258">
        <f t="shared" si="27"/>
        <v>0.518054435</v>
      </c>
      <c r="AC116" s="275">
        <f t="shared" si="28"/>
        <v>319335.9387</v>
      </c>
      <c r="AD116" s="257">
        <f t="shared" si="29"/>
        <v>0.3193359387</v>
      </c>
      <c r="AE116" s="180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2"/>
    </row>
    <row r="117" ht="19.5" customHeight="1">
      <c r="A117" s="276" t="s">
        <v>211</v>
      </c>
      <c r="B117" s="277">
        <v>44.419998</v>
      </c>
      <c r="C117" s="278">
        <v>48.060001</v>
      </c>
      <c r="D117" s="278">
        <v>43.68</v>
      </c>
      <c r="E117" s="278">
        <v>47.209999</v>
      </c>
      <c r="F117" s="278">
        <v>41.136848</v>
      </c>
      <c r="G117" s="278">
        <v>2.6168109E9</v>
      </c>
      <c r="H117" s="283" t="s">
        <v>211</v>
      </c>
      <c r="I117" s="278">
        <v>2.264063</v>
      </c>
      <c r="J117" s="278">
        <v>2.623125</v>
      </c>
      <c r="K117" s="278">
        <v>2.175938</v>
      </c>
      <c r="L117" s="278">
        <v>2.526563</v>
      </c>
      <c r="M117" s="278">
        <v>2.48164</v>
      </c>
      <c r="N117" s="278">
        <v>8.311296E9</v>
      </c>
      <c r="O117" s="278"/>
      <c r="P117" s="254">
        <f t="shared" si="31"/>
        <v>259485.1485</v>
      </c>
      <c r="Q117" s="254">
        <f t="shared" si="123"/>
        <v>77171.70306</v>
      </c>
      <c r="R117" s="254">
        <f t="shared" si="124"/>
        <v>205894.7361</v>
      </c>
      <c r="S117" s="254">
        <f t="shared" si="34"/>
        <v>-201213.1567</v>
      </c>
      <c r="T117" s="254">
        <f t="shared" si="35"/>
        <v>0</v>
      </c>
      <c r="U117" s="272">
        <f t="shared" si="21"/>
        <v>0.7627450809</v>
      </c>
      <c r="V117" s="282"/>
      <c r="W117" s="254">
        <f t="shared" si="22"/>
        <v>-201213.1567</v>
      </c>
      <c r="X117" s="257">
        <f t="shared" si="23"/>
        <v>2.312870054</v>
      </c>
      <c r="Y117" s="254">
        <f t="shared" si="24"/>
        <v>379298.5506</v>
      </c>
      <c r="Z117" s="254">
        <f t="shared" si="25"/>
        <v>178085.3939</v>
      </c>
      <c r="AA117" s="259">
        <f t="shared" si="26"/>
        <v>542551.5877</v>
      </c>
      <c r="AB117" s="258">
        <f t="shared" si="27"/>
        <v>0.5425515877</v>
      </c>
      <c r="AC117" s="275">
        <f t="shared" si="28"/>
        <v>341338.431</v>
      </c>
      <c r="AD117" s="257">
        <f t="shared" si="29"/>
        <v>0.341338431</v>
      </c>
      <c r="AE117" s="180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2"/>
    </row>
    <row r="118" ht="19.5" customHeight="1">
      <c r="A118" s="276" t="s">
        <v>212</v>
      </c>
      <c r="B118" s="277">
        <v>47.23</v>
      </c>
      <c r="C118" s="278">
        <v>50.470001</v>
      </c>
      <c r="D118" s="278">
        <v>47.220001</v>
      </c>
      <c r="E118" s="278">
        <v>50.009998</v>
      </c>
      <c r="F118" s="278">
        <v>43.576656</v>
      </c>
      <c r="G118" s="278">
        <v>2.6827977E9</v>
      </c>
      <c r="H118" s="283" t="s">
        <v>212</v>
      </c>
      <c r="I118" s="278">
        <v>2.529375</v>
      </c>
      <c r="J118" s="278">
        <v>2.880938</v>
      </c>
      <c r="K118" s="278">
        <v>2.529375</v>
      </c>
      <c r="L118" s="278">
        <v>2.828125</v>
      </c>
      <c r="M118" s="278">
        <v>2.777841</v>
      </c>
      <c r="N118" s="278">
        <v>9.3869152E9</v>
      </c>
      <c r="O118" s="278"/>
      <c r="P118" s="254">
        <f t="shared" si="31"/>
        <v>280514.8574</v>
      </c>
      <c r="Q118" s="254">
        <f t="shared" si="123"/>
        <v>89706.68117</v>
      </c>
      <c r="R118" s="254">
        <f t="shared" si="124"/>
        <v>206323.6835</v>
      </c>
      <c r="S118" s="254">
        <f t="shared" si="34"/>
        <v>-203718.2115</v>
      </c>
      <c r="T118" s="254">
        <f t="shared" si="35"/>
        <v>0</v>
      </c>
      <c r="U118" s="272">
        <f t="shared" si="21"/>
        <v>0.7977313872</v>
      </c>
      <c r="V118" s="282"/>
      <c r="W118" s="254">
        <f t="shared" si="22"/>
        <v>-203718.2115</v>
      </c>
      <c r="X118" s="257">
        <f t="shared" si="23"/>
        <v>2.389764456</v>
      </c>
      <c r="Y118" s="254">
        <f t="shared" si="24"/>
        <v>394431.1363</v>
      </c>
      <c r="Z118" s="254">
        <f t="shared" si="25"/>
        <v>190712.9248</v>
      </c>
      <c r="AA118" s="259">
        <f t="shared" si="26"/>
        <v>576545.2221</v>
      </c>
      <c r="AB118" s="258">
        <f t="shared" si="27"/>
        <v>0.5765452221</v>
      </c>
      <c r="AC118" s="275">
        <f t="shared" si="28"/>
        <v>372827.0106</v>
      </c>
      <c r="AD118" s="257">
        <f t="shared" si="29"/>
        <v>0.3728270106</v>
      </c>
      <c r="AE118" s="180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2"/>
    </row>
    <row r="119" ht="19.5" customHeight="1">
      <c r="A119" s="276" t="s">
        <v>213</v>
      </c>
      <c r="B119" s="277">
        <v>49.919998</v>
      </c>
      <c r="C119" s="278">
        <v>50.610001</v>
      </c>
      <c r="D119" s="278">
        <v>44.970001</v>
      </c>
      <c r="E119" s="278">
        <v>45.169998</v>
      </c>
      <c r="F119" s="278">
        <v>39.35928</v>
      </c>
      <c r="G119" s="278">
        <v>3.5429091E9</v>
      </c>
      <c r="H119" s="283" t="s">
        <v>213</v>
      </c>
      <c r="I119" s="278">
        <v>2.811563</v>
      </c>
      <c r="J119" s="278">
        <v>2.892188</v>
      </c>
      <c r="K119" s="278">
        <v>2.265625</v>
      </c>
      <c r="L119" s="278">
        <v>2.292188</v>
      </c>
      <c r="M119" s="278">
        <v>2.251433</v>
      </c>
      <c r="N119" s="278">
        <v>1.03091968E10</v>
      </c>
      <c r="O119" s="278"/>
      <c r="P119" s="254">
        <f t="shared" si="31"/>
        <v>267148.5208</v>
      </c>
      <c r="Q119" s="254">
        <f t="shared" si="123"/>
        <v>80352.5375</v>
      </c>
      <c r="R119" s="254">
        <f t="shared" si="124"/>
        <v>206753.5245</v>
      </c>
      <c r="S119" s="254">
        <f t="shared" si="34"/>
        <v>-206233.7041</v>
      </c>
      <c r="T119" s="254">
        <f t="shared" si="35"/>
        <v>0</v>
      </c>
      <c r="U119" s="272">
        <f t="shared" si="21"/>
        <v>0.7719441735</v>
      </c>
      <c r="V119" s="282"/>
      <c r="W119" s="254">
        <f t="shared" si="22"/>
        <v>-206233.7041</v>
      </c>
      <c r="X119" s="257">
        <f t="shared" si="23"/>
        <v>2.297888444</v>
      </c>
      <c r="Y119" s="254">
        <f t="shared" si="24"/>
        <v>385487.3481</v>
      </c>
      <c r="Z119" s="254">
        <f t="shared" si="25"/>
        <v>179253.644</v>
      </c>
      <c r="AA119" s="259">
        <f t="shared" si="26"/>
        <v>554254.5828</v>
      </c>
      <c r="AB119" s="258">
        <f t="shared" si="27"/>
        <v>0.5542545828</v>
      </c>
      <c r="AC119" s="275">
        <f t="shared" si="28"/>
        <v>348020.8787</v>
      </c>
      <c r="AD119" s="257">
        <f t="shared" si="29"/>
        <v>0.3480208787</v>
      </c>
      <c r="AE119" s="180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2"/>
    </row>
    <row r="120" ht="19.5" customHeight="1">
      <c r="A120" s="276" t="s">
        <v>214</v>
      </c>
      <c r="B120" s="277">
        <v>44.810001</v>
      </c>
      <c r="C120" s="278">
        <v>46.150002</v>
      </c>
      <c r="D120" s="278">
        <v>43.299999</v>
      </c>
      <c r="E120" s="278">
        <v>45.459999</v>
      </c>
      <c r="F120" s="278">
        <v>39.639614</v>
      </c>
      <c r="G120" s="278">
        <v>3.9532643E9</v>
      </c>
      <c r="H120" s="283" t="s">
        <v>214</v>
      </c>
      <c r="I120" s="278">
        <v>2.250938</v>
      </c>
      <c r="J120" s="278">
        <v>2.38375</v>
      </c>
      <c r="K120" s="278">
        <v>2.091875</v>
      </c>
      <c r="L120" s="278">
        <v>2.302188</v>
      </c>
      <c r="M120" s="278">
        <v>2.262195</v>
      </c>
      <c r="N120" s="278">
        <v>1.24590432E10</v>
      </c>
      <c r="O120" s="278"/>
      <c r="P120" s="254">
        <f t="shared" si="31"/>
        <v>257227.7168</v>
      </c>
      <c r="Q120" s="254">
        <f t="shared" si="123"/>
        <v>74190.3291</v>
      </c>
      <c r="R120" s="254">
        <f t="shared" si="124"/>
        <v>207184.261</v>
      </c>
      <c r="S120" s="254">
        <f t="shared" si="34"/>
        <v>-208759.6778</v>
      </c>
      <c r="T120" s="254">
        <f t="shared" si="35"/>
        <v>0</v>
      </c>
      <c r="U120" s="272">
        <f t="shared" si="21"/>
        <v>0.753075822</v>
      </c>
      <c r="V120" s="282"/>
      <c r="W120" s="254">
        <f t="shared" si="22"/>
        <v>-208759.6778</v>
      </c>
      <c r="X120" s="257">
        <f t="shared" si="23"/>
        <v>2.224624902</v>
      </c>
      <c r="Y120" s="254">
        <f t="shared" si="24"/>
        <v>378956.2923</v>
      </c>
      <c r="Z120" s="254">
        <f t="shared" si="25"/>
        <v>170196.6145</v>
      </c>
      <c r="AA120" s="259">
        <f t="shared" si="26"/>
        <v>538602.3069</v>
      </c>
      <c r="AB120" s="258">
        <f t="shared" si="27"/>
        <v>0.5386023069</v>
      </c>
      <c r="AC120" s="275">
        <f t="shared" si="28"/>
        <v>329842.6291</v>
      </c>
      <c r="AD120" s="257">
        <f t="shared" si="29"/>
        <v>0.3298426291</v>
      </c>
      <c r="AE120" s="180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2"/>
    </row>
    <row r="121" ht="19.5" customHeight="1">
      <c r="A121" s="276" t="s">
        <v>215</v>
      </c>
      <c r="B121" s="277">
        <v>45.509998</v>
      </c>
      <c r="C121" s="278">
        <v>48.57</v>
      </c>
      <c r="D121" s="278">
        <v>44.299999</v>
      </c>
      <c r="E121" s="278">
        <v>46.119999</v>
      </c>
      <c r="F121" s="278">
        <v>40.215099</v>
      </c>
      <c r="G121" s="278">
        <v>2.8938663E9</v>
      </c>
      <c r="H121" s="283" t="s">
        <v>215</v>
      </c>
      <c r="I121" s="278">
        <v>2.303125</v>
      </c>
      <c r="J121" s="278">
        <v>2.610938</v>
      </c>
      <c r="K121" s="278">
        <v>2.180313</v>
      </c>
      <c r="L121" s="278">
        <v>2.34625</v>
      </c>
      <c r="M121" s="278">
        <v>2.305491</v>
      </c>
      <c r="N121" s="278">
        <v>8.982672E9</v>
      </c>
      <c r="O121" s="278"/>
      <c r="P121" s="254">
        <f t="shared" si="31"/>
        <v>263168.3109</v>
      </c>
      <c r="Q121" s="254">
        <f t="shared" si="123"/>
        <v>77326.86658</v>
      </c>
      <c r="R121" s="254">
        <f t="shared" si="124"/>
        <v>207615.8949</v>
      </c>
      <c r="S121" s="254">
        <f t="shared" si="34"/>
        <v>-211296.1765</v>
      </c>
      <c r="T121" s="254">
        <f t="shared" si="35"/>
        <v>0</v>
      </c>
      <c r="U121" s="272">
        <f t="shared" si="21"/>
        <v>0.7622944785</v>
      </c>
      <c r="V121" s="282"/>
      <c r="W121" s="254">
        <f t="shared" si="22"/>
        <v>-211296.1765</v>
      </c>
      <c r="X121" s="257">
        <f t="shared" si="23"/>
        <v>2.228077259</v>
      </c>
      <c r="Y121" s="254">
        <f t="shared" si="24"/>
        <v>383529.0767</v>
      </c>
      <c r="Z121" s="254">
        <f t="shared" si="25"/>
        <v>172232.9002</v>
      </c>
      <c r="AA121" s="259">
        <f t="shared" si="26"/>
        <v>548111.0723</v>
      </c>
      <c r="AB121" s="258">
        <f t="shared" si="27"/>
        <v>0.5481110723</v>
      </c>
      <c r="AC121" s="275">
        <f t="shared" si="28"/>
        <v>336814.8959</v>
      </c>
      <c r="AD121" s="257">
        <f t="shared" si="29"/>
        <v>0.3368148959</v>
      </c>
      <c r="AE121" s="180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2"/>
    </row>
    <row r="122" ht="19.5" customHeight="1">
      <c r="A122" s="276" t="s">
        <v>216</v>
      </c>
      <c r="B122" s="277">
        <v>46.869999</v>
      </c>
      <c r="C122" s="278">
        <v>47.080002</v>
      </c>
      <c r="D122" s="278">
        <v>37.18</v>
      </c>
      <c r="E122" s="278">
        <v>38.91</v>
      </c>
      <c r="F122" s="278">
        <v>33.928226</v>
      </c>
      <c r="G122" s="278">
        <v>5.1886704E9</v>
      </c>
      <c r="H122" s="283" t="s">
        <v>216</v>
      </c>
      <c r="I122" s="278">
        <v>2.424063</v>
      </c>
      <c r="J122" s="278">
        <v>2.444063</v>
      </c>
      <c r="K122" s="278">
        <v>1.4625</v>
      </c>
      <c r="L122" s="278">
        <v>1.636875</v>
      </c>
      <c r="M122" s="278">
        <v>1.60844</v>
      </c>
      <c r="N122" s="278">
        <v>1.62776288E10</v>
      </c>
      <c r="O122" s="278"/>
      <c r="P122" s="254">
        <f t="shared" si="31"/>
        <v>220871.2871</v>
      </c>
      <c r="Q122" s="254">
        <f t="shared" si="123"/>
        <v>51868.94834</v>
      </c>
      <c r="R122" s="254">
        <f t="shared" si="124"/>
        <v>208048.428</v>
      </c>
      <c r="S122" s="254">
        <f t="shared" si="34"/>
        <v>-213843.2439</v>
      </c>
      <c r="T122" s="254">
        <f t="shared" si="35"/>
        <v>0</v>
      </c>
      <c r="U122" s="272">
        <f t="shared" si="21"/>
        <v>0.6751598124</v>
      </c>
      <c r="V122" s="282"/>
      <c r="W122" s="254">
        <f t="shared" si="22"/>
        <v>-213843.2439</v>
      </c>
      <c r="X122" s="257">
        <f t="shared" si="23"/>
        <v>2.005766969</v>
      </c>
      <c r="Y122" s="254">
        <f t="shared" si="24"/>
        <v>354336.3919</v>
      </c>
      <c r="Z122" s="254">
        <f t="shared" si="25"/>
        <v>140493.148</v>
      </c>
      <c r="AA122" s="259">
        <f t="shared" si="26"/>
        <v>480788.6635</v>
      </c>
      <c r="AB122" s="258">
        <f t="shared" si="27"/>
        <v>0.4807886635</v>
      </c>
      <c r="AC122" s="275">
        <f t="shared" si="28"/>
        <v>266945.4196</v>
      </c>
      <c r="AD122" s="257">
        <f t="shared" si="29"/>
        <v>0.2669454196</v>
      </c>
      <c r="AE122" s="180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2"/>
    </row>
    <row r="123" ht="19.5" customHeight="1">
      <c r="A123" s="276" t="s">
        <v>217</v>
      </c>
      <c r="B123" s="277">
        <v>38.84</v>
      </c>
      <c r="C123" s="278">
        <v>38.970001</v>
      </c>
      <c r="D123" s="278">
        <v>28.09</v>
      </c>
      <c r="E123" s="278">
        <v>32.889999</v>
      </c>
      <c r="F123" s="278">
        <v>28.698313</v>
      </c>
      <c r="G123" s="278">
        <v>7.2407798E9</v>
      </c>
      <c r="H123" s="283" t="s">
        <v>217</v>
      </c>
      <c r="I123" s="278">
        <v>1.6125</v>
      </c>
      <c r="J123" s="278">
        <v>1.627188</v>
      </c>
      <c r="K123" s="278">
        <v>0.798125</v>
      </c>
      <c r="L123" s="278">
        <v>1.086875</v>
      </c>
      <c r="M123" s="278">
        <v>1.067994</v>
      </c>
      <c r="N123" s="278">
        <v>3.89495552E10</v>
      </c>
      <c r="O123" s="278"/>
      <c r="P123" s="254">
        <f t="shared" si="31"/>
        <v>166871.2871</v>
      </c>
      <c r="Q123" s="254">
        <f t="shared" si="123"/>
        <v>28306.25942</v>
      </c>
      <c r="R123" s="254">
        <f t="shared" si="124"/>
        <v>208481.8622</v>
      </c>
      <c r="S123" s="254">
        <f t="shared" si="34"/>
        <v>-216400.9241</v>
      </c>
      <c r="T123" s="254">
        <f t="shared" si="35"/>
        <v>0</v>
      </c>
      <c r="U123" s="272">
        <f t="shared" si="21"/>
        <v>0.5536444862</v>
      </c>
      <c r="V123" s="282"/>
      <c r="W123" s="254">
        <f t="shared" si="22"/>
        <v>-216400.9241</v>
      </c>
      <c r="X123" s="257">
        <f t="shared" si="23"/>
        <v>1.734526555</v>
      </c>
      <c r="Y123" s="254">
        <f t="shared" si="24"/>
        <v>316952.4887</v>
      </c>
      <c r="Z123" s="254">
        <f t="shared" si="25"/>
        <v>100551.5646</v>
      </c>
      <c r="AA123" s="259">
        <f t="shared" si="26"/>
        <v>403659.4088</v>
      </c>
      <c r="AB123" s="258">
        <f t="shared" si="27"/>
        <v>0.4036594088</v>
      </c>
      <c r="AC123" s="275">
        <f t="shared" si="28"/>
        <v>187258.4847</v>
      </c>
      <c r="AD123" s="257">
        <f t="shared" si="29"/>
        <v>0.1872584847</v>
      </c>
      <c r="AE123" s="180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2"/>
    </row>
    <row r="124" ht="21.0" customHeight="1">
      <c r="A124" s="276" t="s">
        <v>218</v>
      </c>
      <c r="B124" s="277">
        <v>32.810001</v>
      </c>
      <c r="C124" s="278">
        <v>34.009998</v>
      </c>
      <c r="D124" s="278">
        <v>25.049999</v>
      </c>
      <c r="E124" s="278">
        <v>29.120001</v>
      </c>
      <c r="F124" s="278">
        <v>25.408783</v>
      </c>
      <c r="G124" s="278">
        <v>3.9192859E9</v>
      </c>
      <c r="H124" s="283" t="s">
        <v>218</v>
      </c>
      <c r="I124" s="278">
        <v>1.085625</v>
      </c>
      <c r="J124" s="278">
        <v>1.165313</v>
      </c>
      <c r="K124" s="278">
        <v>0.61625</v>
      </c>
      <c r="L124" s="278">
        <v>0.82625</v>
      </c>
      <c r="M124" s="278">
        <v>0.811897</v>
      </c>
      <c r="N124" s="278">
        <v>3.02495424E10</v>
      </c>
      <c r="O124" s="278"/>
      <c r="P124" s="254">
        <f t="shared" si="31"/>
        <v>148811.8752</v>
      </c>
      <c r="Q124" s="254">
        <f t="shared" si="123"/>
        <v>21855.8902</v>
      </c>
      <c r="R124" s="254">
        <f t="shared" si="124"/>
        <v>208916.1994</v>
      </c>
      <c r="S124" s="254">
        <f t="shared" si="34"/>
        <v>-218969.2612</v>
      </c>
      <c r="T124" s="254">
        <f t="shared" si="35"/>
        <v>0</v>
      </c>
      <c r="U124" s="272">
        <f t="shared" si="21"/>
        <v>0.5071964927</v>
      </c>
      <c r="V124" s="282"/>
      <c r="W124" s="254">
        <f t="shared" si="22"/>
        <v>-218969.2612</v>
      </c>
      <c r="X124" s="257">
        <f t="shared" si="23"/>
        <v>1.633690832</v>
      </c>
      <c r="Y124" s="285">
        <f t="shared" si="24"/>
        <v>304727.8641</v>
      </c>
      <c r="Z124" s="254">
        <f t="shared" si="25"/>
        <v>85758.60287</v>
      </c>
      <c r="AA124" s="286">
        <f t="shared" si="26"/>
        <v>379583.9649</v>
      </c>
      <c r="AB124" s="258">
        <f t="shared" si="27"/>
        <v>0.3795839649</v>
      </c>
      <c r="AC124" s="275">
        <f t="shared" si="28"/>
        <v>160614.7036</v>
      </c>
      <c r="AD124" s="257">
        <f t="shared" si="29"/>
        <v>0.1606147036</v>
      </c>
      <c r="AE124" s="180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2"/>
    </row>
    <row r="125" ht="19.5" customHeight="1">
      <c r="A125" s="279" t="s">
        <v>219</v>
      </c>
      <c r="B125" s="280">
        <v>28.5</v>
      </c>
      <c r="C125" s="281">
        <v>30.83</v>
      </c>
      <c r="D125" s="281">
        <v>26.84</v>
      </c>
      <c r="E125" s="281">
        <v>29.74</v>
      </c>
      <c r="F125" s="281">
        <v>25.949766</v>
      </c>
      <c r="G125" s="281">
        <v>2.9442387E9</v>
      </c>
      <c r="H125" s="284" t="s">
        <v>219</v>
      </c>
      <c r="I125" s="281">
        <v>0.791563</v>
      </c>
      <c r="J125" s="281">
        <v>0.911563</v>
      </c>
      <c r="K125" s="281">
        <v>0.697188</v>
      </c>
      <c r="L125" s="281">
        <v>0.840313</v>
      </c>
      <c r="M125" s="281">
        <v>0.825715</v>
      </c>
      <c r="N125" s="281">
        <v>2.20434048E10</v>
      </c>
      <c r="O125" s="281"/>
      <c r="P125" s="254">
        <f t="shared" si="31"/>
        <v>159445.5446</v>
      </c>
      <c r="Q125" s="254">
        <f t="shared" si="123"/>
        <v>24726.43306</v>
      </c>
      <c r="R125" s="254">
        <f t="shared" si="124"/>
        <v>209351.4415</v>
      </c>
      <c r="S125" s="254">
        <f t="shared" si="34"/>
        <v>-221548.2998</v>
      </c>
      <c r="T125" s="254">
        <f t="shared" si="35"/>
        <v>0</v>
      </c>
      <c r="U125" s="272">
        <f t="shared" si="21"/>
        <v>0.5308411153</v>
      </c>
      <c r="V125" s="257">
        <f>(E125-B114)/B114</f>
        <v>-0.4199336844</v>
      </c>
      <c r="W125" s="254">
        <f t="shared" si="22"/>
        <v>-221548.2998</v>
      </c>
      <c r="X125" s="257">
        <f t="shared" si="23"/>
        <v>1.664634693</v>
      </c>
      <c r="Y125" s="254">
        <f t="shared" si="24"/>
        <v>312589.265</v>
      </c>
      <c r="Z125" s="254">
        <f t="shared" si="25"/>
        <v>91040.9652</v>
      </c>
      <c r="AA125" s="259">
        <f t="shared" si="26"/>
        <v>393523.4191</v>
      </c>
      <c r="AB125" s="258">
        <f t="shared" si="27"/>
        <v>0.3935234191</v>
      </c>
      <c r="AC125" s="275">
        <f t="shared" si="28"/>
        <v>171975.1193</v>
      </c>
      <c r="AD125" s="257">
        <f t="shared" si="29"/>
        <v>0.1719751193</v>
      </c>
      <c r="AE125" s="180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2"/>
    </row>
    <row r="126" ht="19.5" customHeight="1">
      <c r="A126" s="276" t="s">
        <v>220</v>
      </c>
      <c r="B126" s="277">
        <v>29.75</v>
      </c>
      <c r="C126" s="278">
        <v>31.629999</v>
      </c>
      <c r="D126" s="278">
        <v>27.959999</v>
      </c>
      <c r="E126" s="278">
        <v>29.059999</v>
      </c>
      <c r="F126" s="278">
        <v>25.393248</v>
      </c>
      <c r="G126" s="278">
        <v>2.8295426E9</v>
      </c>
      <c r="H126" s="283" t="s">
        <v>220</v>
      </c>
      <c r="I126" s="278">
        <v>0.84625</v>
      </c>
      <c r="J126" s="278">
        <v>0.951563</v>
      </c>
      <c r="K126" s="278">
        <v>0.73875</v>
      </c>
      <c r="L126" s="278">
        <v>0.791563</v>
      </c>
      <c r="M126" s="278">
        <v>0.777812</v>
      </c>
      <c r="N126" s="278">
        <v>1.90438528E10</v>
      </c>
      <c r="O126" s="278"/>
      <c r="P126" s="254">
        <f t="shared" si="31"/>
        <v>166099.004</v>
      </c>
      <c r="Q126" s="254">
        <f>(Q125+$S$3)*K126/K125</f>
        <v>47392.74403</v>
      </c>
      <c r="R126" s="254">
        <f>R125*(1+($S$5)/2/12)-$S$3</f>
        <v>189787.5903</v>
      </c>
      <c r="S126" s="254">
        <f t="shared" si="34"/>
        <v>-224138.0844</v>
      </c>
      <c r="T126" s="254">
        <f t="shared" si="35"/>
        <v>0</v>
      </c>
      <c r="U126" s="272">
        <f t="shared" si="21"/>
        <v>0.6469076574</v>
      </c>
      <c r="V126" s="282"/>
      <c r="W126" s="254">
        <f t="shared" si="22"/>
        <v>-224138.0844</v>
      </c>
      <c r="X126" s="257">
        <f t="shared" si="23"/>
        <v>1.587800642</v>
      </c>
      <c r="Y126" s="254">
        <f t="shared" si="24"/>
        <v>298465.3895</v>
      </c>
      <c r="Z126" s="254">
        <f t="shared" si="25"/>
        <v>74327.30508</v>
      </c>
      <c r="AA126" s="259">
        <f t="shared" si="26"/>
        <v>403279.3383</v>
      </c>
      <c r="AB126" s="258">
        <f t="shared" si="27"/>
        <v>0.4032793383</v>
      </c>
      <c r="AC126" s="275">
        <f t="shared" si="28"/>
        <v>179141.2539</v>
      </c>
      <c r="AD126" s="257">
        <f t="shared" si="29"/>
        <v>0.1791412539</v>
      </c>
      <c r="AE126" s="180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2"/>
    </row>
    <row r="127" ht="19.5" customHeight="1">
      <c r="A127" s="276" t="s">
        <v>221</v>
      </c>
      <c r="B127" s="277">
        <v>28.780001</v>
      </c>
      <c r="C127" s="278">
        <v>31.68</v>
      </c>
      <c r="D127" s="278">
        <v>27.389999</v>
      </c>
      <c r="E127" s="278">
        <v>27.530001</v>
      </c>
      <c r="F127" s="278">
        <v>24.056301</v>
      </c>
      <c r="G127" s="278">
        <v>3.3240742E9</v>
      </c>
      <c r="H127" s="283" t="s">
        <v>221</v>
      </c>
      <c r="I127" s="278">
        <v>0.776875</v>
      </c>
      <c r="J127" s="278">
        <v>0.940938</v>
      </c>
      <c r="K127" s="278">
        <v>0.6975</v>
      </c>
      <c r="L127" s="278">
        <v>0.70375</v>
      </c>
      <c r="M127" s="278">
        <v>0.691525</v>
      </c>
      <c r="N127" s="278">
        <v>2.3277392E10</v>
      </c>
      <c r="O127" s="278"/>
      <c r="P127" s="254">
        <f t="shared" si="31"/>
        <v>162712.8653</v>
      </c>
      <c r="Q127" s="254">
        <f t="shared" ref="Q127:Q137" si="125">Q126*K127/K126</f>
        <v>44746.44868</v>
      </c>
      <c r="R127" s="254">
        <f t="shared" ref="R127:R137" si="126">R126*(1+$S$5/2/12)</f>
        <v>190182.9811</v>
      </c>
      <c r="S127" s="254">
        <f t="shared" si="34"/>
        <v>-226738.6598</v>
      </c>
      <c r="T127" s="254">
        <f t="shared" si="35"/>
        <v>0</v>
      </c>
      <c r="U127" s="272">
        <f t="shared" si="21"/>
        <v>0.6342528593</v>
      </c>
      <c r="V127" s="282"/>
      <c r="W127" s="254">
        <f t="shared" si="22"/>
        <v>-226738.6598</v>
      </c>
      <c r="X127" s="257">
        <f t="shared" si="23"/>
        <v>1.556399102</v>
      </c>
      <c r="Y127" s="254">
        <f t="shared" si="24"/>
        <v>296474.6676</v>
      </c>
      <c r="Z127" s="254">
        <f t="shared" si="25"/>
        <v>69736.00788</v>
      </c>
      <c r="AA127" s="259">
        <f t="shared" si="26"/>
        <v>397642.2952</v>
      </c>
      <c r="AB127" s="258">
        <f t="shared" si="27"/>
        <v>0.3976422952</v>
      </c>
      <c r="AC127" s="275">
        <f t="shared" si="28"/>
        <v>170903.6354</v>
      </c>
      <c r="AD127" s="257">
        <f t="shared" si="29"/>
        <v>0.1709036354</v>
      </c>
      <c r="AE127" s="180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2"/>
    </row>
    <row r="128" ht="22.5" customHeight="1">
      <c r="A128" s="276" t="s">
        <v>222</v>
      </c>
      <c r="B128" s="277">
        <v>27.120001</v>
      </c>
      <c r="C128" s="278">
        <v>31.459999</v>
      </c>
      <c r="D128" s="278">
        <v>25.629999</v>
      </c>
      <c r="E128" s="278">
        <v>30.32</v>
      </c>
      <c r="F128" s="278">
        <v>26.494261</v>
      </c>
      <c r="G128" s="278">
        <v>3.8051238E9</v>
      </c>
      <c r="H128" s="283" t="s">
        <v>222</v>
      </c>
      <c r="I128" s="278">
        <v>0.683438</v>
      </c>
      <c r="J128" s="278">
        <v>0.90625</v>
      </c>
      <c r="K128" s="278">
        <v>0.608125</v>
      </c>
      <c r="L128" s="278">
        <v>0.844063</v>
      </c>
      <c r="M128" s="278">
        <v>0.8294</v>
      </c>
      <c r="N128" s="278">
        <v>2.59328192E10</v>
      </c>
      <c r="O128" s="278"/>
      <c r="P128" s="254">
        <f t="shared" si="31"/>
        <v>152257.4198</v>
      </c>
      <c r="Q128" s="254">
        <f t="shared" si="125"/>
        <v>39012.80875</v>
      </c>
      <c r="R128" s="254">
        <f t="shared" si="126"/>
        <v>190579.1957</v>
      </c>
      <c r="S128" s="254">
        <f t="shared" si="34"/>
        <v>-229350.0708</v>
      </c>
      <c r="T128" s="254">
        <f t="shared" si="35"/>
        <v>0</v>
      </c>
      <c r="U128" s="272">
        <f t="shared" si="21"/>
        <v>0.6030728939</v>
      </c>
      <c r="V128" s="282"/>
      <c r="W128" s="254">
        <f t="shared" si="22"/>
        <v>-229350.0708</v>
      </c>
      <c r="X128" s="257">
        <f t="shared" si="23"/>
        <v>1.494818006</v>
      </c>
      <c r="Y128" s="287">
        <f t="shared" si="24"/>
        <v>289536.2217</v>
      </c>
      <c r="Z128" s="275">
        <f t="shared" si="25"/>
        <v>60186.15088</v>
      </c>
      <c r="AA128" s="288">
        <f t="shared" si="26"/>
        <v>381849.4242</v>
      </c>
      <c r="AB128" s="289">
        <f t="shared" si="27"/>
        <v>0.3818494242</v>
      </c>
      <c r="AC128" s="275">
        <f t="shared" si="28"/>
        <v>152499.3534</v>
      </c>
      <c r="AD128" s="257">
        <f t="shared" si="29"/>
        <v>0.1524993534</v>
      </c>
      <c r="AE128" s="180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2"/>
    </row>
    <row r="129" ht="19.5" customHeight="1">
      <c r="A129" s="276" t="s">
        <v>223</v>
      </c>
      <c r="B129" s="277">
        <v>29.940001</v>
      </c>
      <c r="C129" s="278">
        <v>34.900002</v>
      </c>
      <c r="D129" s="278">
        <v>29.790001</v>
      </c>
      <c r="E129" s="278">
        <v>34.279999</v>
      </c>
      <c r="F129" s="278">
        <v>30.00412</v>
      </c>
      <c r="G129" s="278">
        <v>2.9916321E9</v>
      </c>
      <c r="H129" s="283" t="s">
        <v>223</v>
      </c>
      <c r="I129" s="278">
        <v>0.820313</v>
      </c>
      <c r="J129" s="278">
        <v>1.105313</v>
      </c>
      <c r="K129" s="278">
        <v>0.8125</v>
      </c>
      <c r="L129" s="278">
        <v>1.06625</v>
      </c>
      <c r="M129" s="278">
        <v>1.047727</v>
      </c>
      <c r="N129" s="278">
        <v>1.79410016E10</v>
      </c>
      <c r="O129" s="278"/>
      <c r="P129" s="254">
        <f t="shared" si="31"/>
        <v>176970.303</v>
      </c>
      <c r="Q129" s="254">
        <f t="shared" si="125"/>
        <v>52123.99936</v>
      </c>
      <c r="R129" s="254">
        <f t="shared" si="126"/>
        <v>190976.2357</v>
      </c>
      <c r="S129" s="254">
        <f t="shared" si="34"/>
        <v>-231972.3628</v>
      </c>
      <c r="T129" s="254">
        <f t="shared" si="35"/>
        <v>0</v>
      </c>
      <c r="U129" s="272">
        <f t="shared" si="21"/>
        <v>0.6694549516</v>
      </c>
      <c r="V129" s="282"/>
      <c r="W129" s="254">
        <f t="shared" si="22"/>
        <v>-231972.3628</v>
      </c>
      <c r="X129" s="257">
        <f t="shared" si="23"/>
        <v>1.586165413</v>
      </c>
      <c r="Y129" s="254">
        <f t="shared" si="24"/>
        <v>307216.3983</v>
      </c>
      <c r="Z129" s="254">
        <f t="shared" si="25"/>
        <v>75244.03553</v>
      </c>
      <c r="AA129" s="259">
        <f t="shared" si="26"/>
        <v>420070.538</v>
      </c>
      <c r="AB129" s="258">
        <f t="shared" si="27"/>
        <v>0.420070538</v>
      </c>
      <c r="AC129" s="275">
        <f t="shared" si="28"/>
        <v>188098.1752</v>
      </c>
      <c r="AD129" s="257">
        <f t="shared" si="29"/>
        <v>0.1880981752</v>
      </c>
      <c r="AE129" s="180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2"/>
    </row>
    <row r="130" ht="19.5" customHeight="1">
      <c r="A130" s="276" t="s">
        <v>224</v>
      </c>
      <c r="B130" s="277">
        <v>34.27</v>
      </c>
      <c r="C130" s="278">
        <v>35.5</v>
      </c>
      <c r="D130" s="278">
        <v>32.959999</v>
      </c>
      <c r="E130" s="278">
        <v>35.380001</v>
      </c>
      <c r="F130" s="278">
        <v>30.966921</v>
      </c>
      <c r="G130" s="278">
        <v>2.7340762E9</v>
      </c>
      <c r="H130" s="283" t="s">
        <v>224</v>
      </c>
      <c r="I130" s="278">
        <v>1.0675</v>
      </c>
      <c r="J130" s="278">
        <v>1.132813</v>
      </c>
      <c r="K130" s="278">
        <v>0.985</v>
      </c>
      <c r="L130" s="278">
        <v>1.128125</v>
      </c>
      <c r="M130" s="278">
        <v>1.108527</v>
      </c>
      <c r="N130" s="278">
        <v>1.26884736E10</v>
      </c>
      <c r="O130" s="278"/>
      <c r="P130" s="254">
        <f t="shared" si="31"/>
        <v>195801.9743</v>
      </c>
      <c r="Q130" s="254">
        <f t="shared" si="125"/>
        <v>63190.32538</v>
      </c>
      <c r="R130" s="254">
        <f t="shared" si="126"/>
        <v>191374.1028</v>
      </c>
      <c r="S130" s="254">
        <f t="shared" si="34"/>
        <v>-234605.581</v>
      </c>
      <c r="T130" s="254">
        <f t="shared" si="35"/>
        <v>0</v>
      </c>
      <c r="U130" s="272">
        <f t="shared" si="21"/>
        <v>0.7153789076</v>
      </c>
      <c r="V130" s="282"/>
      <c r="W130" s="254">
        <f t="shared" si="22"/>
        <v>-234605.581</v>
      </c>
      <c r="X130" s="257">
        <f t="shared" si="23"/>
        <v>1.65032765</v>
      </c>
      <c r="Y130" s="254">
        <f t="shared" si="24"/>
        <v>320780.5207</v>
      </c>
      <c r="Z130" s="254">
        <f t="shared" si="25"/>
        <v>86174.93972</v>
      </c>
      <c r="AA130" s="259">
        <f t="shared" si="26"/>
        <v>450366.4025</v>
      </c>
      <c r="AB130" s="258">
        <f t="shared" si="27"/>
        <v>0.4503664025</v>
      </c>
      <c r="AC130" s="275">
        <f t="shared" si="28"/>
        <v>215760.8215</v>
      </c>
      <c r="AD130" s="257">
        <f t="shared" si="29"/>
        <v>0.2157608215</v>
      </c>
      <c r="AE130" s="180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2"/>
    </row>
    <row r="131" ht="19.5" customHeight="1">
      <c r="A131" s="276" t="s">
        <v>225</v>
      </c>
      <c r="B131" s="277">
        <v>35.759998</v>
      </c>
      <c r="C131" s="278">
        <v>37.23</v>
      </c>
      <c r="D131" s="278">
        <v>34.77</v>
      </c>
      <c r="E131" s="278">
        <v>36.380001</v>
      </c>
      <c r="F131" s="278">
        <v>31.842188</v>
      </c>
      <c r="G131" s="278">
        <v>2.511948E9</v>
      </c>
      <c r="H131" s="283" t="s">
        <v>225</v>
      </c>
      <c r="I131" s="278">
        <v>1.1525</v>
      </c>
      <c r="J131" s="278">
        <v>1.249375</v>
      </c>
      <c r="K131" s="278">
        <v>1.09</v>
      </c>
      <c r="L131" s="278">
        <v>1.190625</v>
      </c>
      <c r="M131" s="278">
        <v>1.169942</v>
      </c>
      <c r="N131" s="278">
        <v>1.22738016E10</v>
      </c>
      <c r="O131" s="278"/>
      <c r="P131" s="254">
        <f t="shared" si="31"/>
        <v>206554.4554</v>
      </c>
      <c r="Q131" s="254">
        <f t="shared" si="125"/>
        <v>69926.34991</v>
      </c>
      <c r="R131" s="254">
        <f t="shared" si="126"/>
        <v>191772.7989</v>
      </c>
      <c r="S131" s="254">
        <f t="shared" si="34"/>
        <v>-237249.7709</v>
      </c>
      <c r="T131" s="254">
        <f t="shared" si="35"/>
        <v>0</v>
      </c>
      <c r="U131" s="272">
        <f t="shared" si="21"/>
        <v>0.7397853474</v>
      </c>
      <c r="V131" s="282"/>
      <c r="W131" s="254">
        <f t="shared" si="22"/>
        <v>-237249.7709</v>
      </c>
      <c r="X131" s="257">
        <f t="shared" si="23"/>
        <v>1.678936308</v>
      </c>
      <c r="Y131" s="254">
        <f t="shared" si="24"/>
        <v>328690.0057</v>
      </c>
      <c r="Z131" s="254">
        <f t="shared" si="25"/>
        <v>91440.23484</v>
      </c>
      <c r="AA131" s="259">
        <f t="shared" si="26"/>
        <v>468253.6042</v>
      </c>
      <c r="AB131" s="258">
        <f t="shared" si="27"/>
        <v>0.4682536042</v>
      </c>
      <c r="AC131" s="275">
        <f t="shared" si="28"/>
        <v>231003.8333</v>
      </c>
      <c r="AD131" s="257">
        <f t="shared" si="29"/>
        <v>0.2310038333</v>
      </c>
      <c r="AE131" s="180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2"/>
    </row>
    <row r="132" ht="19.5" customHeight="1">
      <c r="A132" s="276" t="s">
        <v>226</v>
      </c>
      <c r="B132" s="277">
        <v>36.560001</v>
      </c>
      <c r="C132" s="278">
        <v>40.18</v>
      </c>
      <c r="D132" s="278">
        <v>34.299999</v>
      </c>
      <c r="E132" s="278">
        <v>39.450001</v>
      </c>
      <c r="F132" s="278">
        <v>34.571716</v>
      </c>
      <c r="G132" s="278">
        <v>2.5756078E9</v>
      </c>
      <c r="H132" s="283" t="s">
        <v>226</v>
      </c>
      <c r="I132" s="278">
        <v>1.201875</v>
      </c>
      <c r="J132" s="278">
        <v>1.446875</v>
      </c>
      <c r="K132" s="278">
        <v>1.05875</v>
      </c>
      <c r="L132" s="278">
        <v>1.393125</v>
      </c>
      <c r="M132" s="278">
        <v>1.368924</v>
      </c>
      <c r="N132" s="278">
        <v>9.5885504E9</v>
      </c>
      <c r="O132" s="278"/>
      <c r="P132" s="254">
        <f t="shared" si="31"/>
        <v>203762.3703</v>
      </c>
      <c r="Q132" s="254">
        <f t="shared" si="125"/>
        <v>67921.5807</v>
      </c>
      <c r="R132" s="254">
        <f t="shared" si="126"/>
        <v>192172.3256</v>
      </c>
      <c r="S132" s="254">
        <f t="shared" si="34"/>
        <v>-239904.9783</v>
      </c>
      <c r="T132" s="254">
        <f t="shared" si="35"/>
        <v>0</v>
      </c>
      <c r="U132" s="272">
        <f t="shared" si="21"/>
        <v>0.7321352515</v>
      </c>
      <c r="V132" s="282"/>
      <c r="W132" s="254">
        <f t="shared" si="22"/>
        <v>-239904.9783</v>
      </c>
      <c r="X132" s="257">
        <f t="shared" si="23"/>
        <v>1.650381325</v>
      </c>
      <c r="Y132" s="254">
        <f t="shared" si="24"/>
        <v>327119.0917</v>
      </c>
      <c r="Z132" s="254">
        <f t="shared" si="25"/>
        <v>87214.11345</v>
      </c>
      <c r="AA132" s="259">
        <f t="shared" si="26"/>
        <v>463856.2766</v>
      </c>
      <c r="AB132" s="258">
        <f t="shared" si="27"/>
        <v>0.4638562766</v>
      </c>
      <c r="AC132" s="275">
        <f t="shared" si="28"/>
        <v>223951.2983</v>
      </c>
      <c r="AD132" s="257">
        <f t="shared" si="29"/>
        <v>0.2239512983</v>
      </c>
      <c r="AE132" s="180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2"/>
    </row>
    <row r="133" ht="19.5" customHeight="1">
      <c r="A133" s="276" t="s">
        <v>227</v>
      </c>
      <c r="B133" s="277">
        <v>39.869999</v>
      </c>
      <c r="C133" s="278">
        <v>41.080002</v>
      </c>
      <c r="D133" s="278">
        <v>38.459999</v>
      </c>
      <c r="E133" s="278">
        <v>40.029999</v>
      </c>
      <c r="F133" s="278">
        <v>35.079987</v>
      </c>
      <c r="G133" s="278">
        <v>2.2481495E9</v>
      </c>
      <c r="H133" s="283" t="s">
        <v>227</v>
      </c>
      <c r="I133" s="278">
        <v>1.425938</v>
      </c>
      <c r="J133" s="278">
        <v>1.5075</v>
      </c>
      <c r="K133" s="278">
        <v>1.322813</v>
      </c>
      <c r="L133" s="278">
        <v>1.430313</v>
      </c>
      <c r="M133" s="278">
        <v>1.405466</v>
      </c>
      <c r="N133" s="278">
        <v>7.6431936E9</v>
      </c>
      <c r="O133" s="278"/>
      <c r="P133" s="254">
        <f t="shared" si="31"/>
        <v>228475.2416</v>
      </c>
      <c r="Q133" s="254">
        <f t="shared" si="125"/>
        <v>84861.91257</v>
      </c>
      <c r="R133" s="254">
        <f t="shared" si="126"/>
        <v>192572.6846</v>
      </c>
      <c r="S133" s="254">
        <f t="shared" si="34"/>
        <v>-242571.249</v>
      </c>
      <c r="T133" s="254">
        <f t="shared" si="35"/>
        <v>0</v>
      </c>
      <c r="U133" s="272">
        <f t="shared" si="21"/>
        <v>0.7870949253</v>
      </c>
      <c r="V133" s="282"/>
      <c r="W133" s="254">
        <f t="shared" si="22"/>
        <v>-242571.249</v>
      </c>
      <c r="X133" s="257">
        <f t="shared" si="23"/>
        <v>1.73577012</v>
      </c>
      <c r="Y133" s="254">
        <f t="shared" si="24"/>
        <v>344802.4463</v>
      </c>
      <c r="Z133" s="254">
        <f t="shared" si="25"/>
        <v>102231.1973</v>
      </c>
      <c r="AA133" s="259">
        <f t="shared" si="26"/>
        <v>505909.8387</v>
      </c>
      <c r="AB133" s="258">
        <f t="shared" si="27"/>
        <v>0.5059098387</v>
      </c>
      <c r="AC133" s="275">
        <f t="shared" si="28"/>
        <v>263338.5897</v>
      </c>
      <c r="AD133" s="257">
        <f t="shared" si="29"/>
        <v>0.2633385897</v>
      </c>
      <c r="AE133" s="180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2"/>
    </row>
    <row r="134" ht="19.5" customHeight="1">
      <c r="A134" s="276" t="s">
        <v>228</v>
      </c>
      <c r="B134" s="277">
        <v>39.889999</v>
      </c>
      <c r="C134" s="278">
        <v>43.169998</v>
      </c>
      <c r="D134" s="278">
        <v>39.02</v>
      </c>
      <c r="E134" s="278">
        <v>42.25</v>
      </c>
      <c r="F134" s="278">
        <v>37.025475</v>
      </c>
      <c r="G134" s="278">
        <v>2.1147749E9</v>
      </c>
      <c r="H134" s="283" t="s">
        <v>228</v>
      </c>
      <c r="I134" s="278">
        <v>1.420313</v>
      </c>
      <c r="J134" s="278">
        <v>1.664688</v>
      </c>
      <c r="K134" s="278">
        <v>1.36</v>
      </c>
      <c r="L134" s="278">
        <v>1.592813</v>
      </c>
      <c r="M134" s="278">
        <v>1.565143</v>
      </c>
      <c r="N134" s="278">
        <v>6.6059104E9</v>
      </c>
      <c r="O134" s="278"/>
      <c r="P134" s="254">
        <f t="shared" si="31"/>
        <v>231801.9802</v>
      </c>
      <c r="Q134" s="254">
        <f t="shared" si="125"/>
        <v>87247.55585</v>
      </c>
      <c r="R134" s="254">
        <f t="shared" si="126"/>
        <v>192973.8777</v>
      </c>
      <c r="S134" s="254">
        <f t="shared" si="34"/>
        <v>-245248.6292</v>
      </c>
      <c r="T134" s="254">
        <f t="shared" si="35"/>
        <v>0</v>
      </c>
      <c r="U134" s="272">
        <f t="shared" si="21"/>
        <v>0.7935127204</v>
      </c>
      <c r="V134" s="282"/>
      <c r="W134" s="254">
        <f t="shared" si="22"/>
        <v>-245248.6292</v>
      </c>
      <c r="X134" s="257">
        <f t="shared" si="23"/>
        <v>1.732021334</v>
      </c>
      <c r="Y134" s="254">
        <f t="shared" si="24"/>
        <v>347516.3087</v>
      </c>
      <c r="Z134" s="254">
        <f t="shared" si="25"/>
        <v>102267.6795</v>
      </c>
      <c r="AA134" s="259">
        <f t="shared" si="26"/>
        <v>512023.4137</v>
      </c>
      <c r="AB134" s="258">
        <f t="shared" si="27"/>
        <v>0.5120234137</v>
      </c>
      <c r="AC134" s="275">
        <f t="shared" si="28"/>
        <v>266774.7845</v>
      </c>
      <c r="AD134" s="257">
        <f t="shared" si="29"/>
        <v>0.2667747845</v>
      </c>
      <c r="AE134" s="180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2"/>
    </row>
    <row r="135" ht="19.5" customHeight="1">
      <c r="A135" s="276" t="s">
        <v>229</v>
      </c>
      <c r="B135" s="277">
        <v>42.099998</v>
      </c>
      <c r="C135" s="278">
        <v>43.82</v>
      </c>
      <c r="D135" s="278">
        <v>40.720001</v>
      </c>
      <c r="E135" s="278">
        <v>40.959999</v>
      </c>
      <c r="F135" s="278">
        <v>35.929726</v>
      </c>
      <c r="G135" s="278">
        <v>2.2910659E9</v>
      </c>
      <c r="H135" s="283" t="s">
        <v>229</v>
      </c>
      <c r="I135" s="278">
        <v>1.582188</v>
      </c>
      <c r="J135" s="278">
        <v>1.70875</v>
      </c>
      <c r="K135" s="278">
        <v>1.478438</v>
      </c>
      <c r="L135" s="278">
        <v>1.490625</v>
      </c>
      <c r="M135" s="278">
        <v>1.46473</v>
      </c>
      <c r="N135" s="278">
        <v>7.4376E9</v>
      </c>
      <c r="O135" s="278"/>
      <c r="P135" s="254">
        <f t="shared" si="31"/>
        <v>241900.996</v>
      </c>
      <c r="Q135" s="254">
        <f t="shared" si="125"/>
        <v>94845.66322</v>
      </c>
      <c r="R135" s="254">
        <f t="shared" si="126"/>
        <v>193375.9066</v>
      </c>
      <c r="S135" s="254">
        <f t="shared" si="34"/>
        <v>-247937.1652</v>
      </c>
      <c r="T135" s="254">
        <f t="shared" si="35"/>
        <v>0</v>
      </c>
      <c r="U135" s="272">
        <f t="shared" si="21"/>
        <v>0.8141368625</v>
      </c>
      <c r="V135" s="282"/>
      <c r="W135" s="254">
        <f t="shared" si="22"/>
        <v>-247937.1652</v>
      </c>
      <c r="X135" s="257">
        <f t="shared" si="23"/>
        <v>1.755593609</v>
      </c>
      <c r="Y135" s="254">
        <f t="shared" si="24"/>
        <v>354971.5675</v>
      </c>
      <c r="Z135" s="254">
        <f t="shared" si="25"/>
        <v>107034.4023</v>
      </c>
      <c r="AA135" s="259">
        <f t="shared" si="26"/>
        <v>530122.5658</v>
      </c>
      <c r="AB135" s="258">
        <f t="shared" si="27"/>
        <v>0.5301225658</v>
      </c>
      <c r="AC135" s="275">
        <f t="shared" si="28"/>
        <v>282185.4006</v>
      </c>
      <c r="AD135" s="257">
        <f t="shared" si="29"/>
        <v>0.2821854006</v>
      </c>
      <c r="AE135" s="180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2"/>
    </row>
    <row r="136" ht="19.5" customHeight="1">
      <c r="A136" s="276" t="s">
        <v>230</v>
      </c>
      <c r="B136" s="277">
        <v>41.0</v>
      </c>
      <c r="C136" s="278">
        <v>44.650002</v>
      </c>
      <c r="D136" s="278">
        <v>40.639999</v>
      </c>
      <c r="E136" s="278">
        <v>43.560001</v>
      </c>
      <c r="F136" s="278">
        <v>38.210426</v>
      </c>
      <c r="G136" s="278">
        <v>1.8079224E9</v>
      </c>
      <c r="H136" s="283" t="s">
        <v>230</v>
      </c>
      <c r="I136" s="278">
        <v>1.494063</v>
      </c>
      <c r="J136" s="278">
        <v>1.76875</v>
      </c>
      <c r="K136" s="278">
        <v>1.467813</v>
      </c>
      <c r="L136" s="278">
        <v>1.67875</v>
      </c>
      <c r="M136" s="278">
        <v>1.649587</v>
      </c>
      <c r="N136" s="278">
        <v>5.7410208E9</v>
      </c>
      <c r="O136" s="278"/>
      <c r="P136" s="254">
        <f t="shared" si="31"/>
        <v>241425.7366</v>
      </c>
      <c r="Q136" s="254">
        <f t="shared" si="125"/>
        <v>94164.04169</v>
      </c>
      <c r="R136" s="254">
        <f t="shared" si="126"/>
        <v>193778.773</v>
      </c>
      <c r="S136" s="254">
        <f t="shared" si="34"/>
        <v>-250636.9034</v>
      </c>
      <c r="T136" s="254">
        <f t="shared" si="35"/>
        <v>0</v>
      </c>
      <c r="U136" s="272">
        <f t="shared" si="21"/>
        <v>0.8118234808</v>
      </c>
      <c r="V136" s="282"/>
      <c r="W136" s="254">
        <f t="shared" si="22"/>
        <v>-250636.9034</v>
      </c>
      <c r="X136" s="257">
        <f t="shared" si="23"/>
        <v>1.736394377</v>
      </c>
      <c r="Y136" s="254">
        <f t="shared" si="24"/>
        <v>355025.6378</v>
      </c>
      <c r="Z136" s="254">
        <f t="shared" si="25"/>
        <v>104388.7344</v>
      </c>
      <c r="AA136" s="259">
        <f t="shared" si="26"/>
        <v>529368.5514</v>
      </c>
      <c r="AB136" s="258">
        <f t="shared" si="27"/>
        <v>0.5293685514</v>
      </c>
      <c r="AC136" s="275">
        <f t="shared" si="28"/>
        <v>278731.648</v>
      </c>
      <c r="AD136" s="257">
        <f t="shared" si="29"/>
        <v>0.278731648</v>
      </c>
      <c r="AE136" s="180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2"/>
    </row>
    <row r="137" ht="19.5" customHeight="1">
      <c r="A137" s="279" t="s">
        <v>231</v>
      </c>
      <c r="B137" s="280">
        <v>43.889999</v>
      </c>
      <c r="C137" s="281">
        <v>46.299999</v>
      </c>
      <c r="D137" s="281">
        <v>43.32</v>
      </c>
      <c r="E137" s="281">
        <v>45.75</v>
      </c>
      <c r="F137" s="281">
        <v>40.13147</v>
      </c>
      <c r="G137" s="281">
        <v>1.5240367E9</v>
      </c>
      <c r="H137" s="284" t="s">
        <v>231</v>
      </c>
      <c r="I137" s="281">
        <v>1.705313</v>
      </c>
      <c r="J137" s="281">
        <v>1.900625</v>
      </c>
      <c r="K137" s="281">
        <v>1.657813</v>
      </c>
      <c r="L137" s="281">
        <v>1.85875</v>
      </c>
      <c r="M137" s="281">
        <v>1.82646</v>
      </c>
      <c r="N137" s="281">
        <v>4.1595232E9</v>
      </c>
      <c r="O137" s="281"/>
      <c r="P137" s="254">
        <f t="shared" si="31"/>
        <v>257346.5347</v>
      </c>
      <c r="Q137" s="254">
        <f t="shared" si="125"/>
        <v>106353.0385</v>
      </c>
      <c r="R137" s="254">
        <f t="shared" si="126"/>
        <v>194182.4788</v>
      </c>
      <c r="S137" s="254">
        <f t="shared" si="34"/>
        <v>-253347.8905</v>
      </c>
      <c r="T137" s="254">
        <f t="shared" si="35"/>
        <v>0</v>
      </c>
      <c r="U137" s="272">
        <f t="shared" si="21"/>
        <v>0.8425662915</v>
      </c>
      <c r="V137" s="257">
        <f>(E137-B126)/B126</f>
        <v>0.5378151261</v>
      </c>
      <c r="W137" s="254">
        <f t="shared" si="22"/>
        <v>-253347.8905</v>
      </c>
      <c r="X137" s="257">
        <f t="shared" si="23"/>
        <v>1.782248957</v>
      </c>
      <c r="Y137" s="254">
        <f t="shared" si="24"/>
        <v>366557.7539</v>
      </c>
      <c r="Z137" s="254">
        <f t="shared" si="25"/>
        <v>113209.8634</v>
      </c>
      <c r="AA137" s="259">
        <f t="shared" si="26"/>
        <v>557882.0519</v>
      </c>
      <c r="AB137" s="258">
        <f t="shared" si="27"/>
        <v>0.5578820519</v>
      </c>
      <c r="AC137" s="275">
        <f t="shared" si="28"/>
        <v>304534.1615</v>
      </c>
      <c r="AD137" s="257">
        <f t="shared" si="29"/>
        <v>0.3045341615</v>
      </c>
      <c r="AE137" s="180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2"/>
    </row>
    <row r="138" ht="19.5" customHeight="1">
      <c r="A138" s="276" t="s">
        <v>232</v>
      </c>
      <c r="B138" s="277">
        <v>46.330002</v>
      </c>
      <c r="C138" s="278">
        <v>46.639999</v>
      </c>
      <c r="D138" s="278">
        <v>42.630001</v>
      </c>
      <c r="E138" s="278">
        <v>42.790001</v>
      </c>
      <c r="F138" s="278">
        <v>37.597622</v>
      </c>
      <c r="G138" s="278">
        <v>2.3821525E9</v>
      </c>
      <c r="H138" s="283" t="s">
        <v>232</v>
      </c>
      <c r="I138" s="278">
        <v>1.900938</v>
      </c>
      <c r="J138" s="278">
        <v>1.928125</v>
      </c>
      <c r="K138" s="278">
        <v>1.604375</v>
      </c>
      <c r="L138" s="278">
        <v>1.616875</v>
      </c>
      <c r="M138" s="278">
        <v>1.588787</v>
      </c>
      <c r="N138" s="278">
        <v>5.4047488E9</v>
      </c>
      <c r="O138" s="278"/>
      <c r="P138" s="254">
        <f t="shared" si="31"/>
        <v>253247.5307</v>
      </c>
      <c r="Q138" s="254">
        <f>(Q126+(Q137-Q126)*(1-$Q$3))*K138/K137</f>
        <v>85806.92115</v>
      </c>
      <c r="R138" s="254">
        <f>R137*(1+($S$5/2/12))+(Q137-Q126)*($Q$3)</f>
        <v>212275.114</v>
      </c>
      <c r="S138" s="254">
        <f t="shared" si="34"/>
        <v>-256070.1734</v>
      </c>
      <c r="T138" s="254">
        <f t="shared" si="35"/>
        <v>0</v>
      </c>
      <c r="U138" s="272">
        <f t="shared" si="21"/>
        <v>0.7706123512</v>
      </c>
      <c r="V138" s="282"/>
      <c r="W138" s="254">
        <f t="shared" si="22"/>
        <v>-256070.1734</v>
      </c>
      <c r="X138" s="257">
        <f t="shared" si="23"/>
        <v>1.817949504</v>
      </c>
      <c r="Y138" s="254">
        <f t="shared" si="24"/>
        <v>381057.3809</v>
      </c>
      <c r="Z138" s="254">
        <f t="shared" si="25"/>
        <v>124987.2076</v>
      </c>
      <c r="AA138" s="259">
        <f t="shared" si="26"/>
        <v>551329.5658</v>
      </c>
      <c r="AB138" s="258">
        <f t="shared" si="27"/>
        <v>0.5513295658</v>
      </c>
      <c r="AC138" s="275">
        <f t="shared" si="28"/>
        <v>295259.3925</v>
      </c>
      <c r="AD138" s="257">
        <f t="shared" si="29"/>
        <v>0.2952593925</v>
      </c>
      <c r="AE138" s="180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2"/>
    </row>
    <row r="139" ht="19.5" customHeight="1">
      <c r="A139" s="276" t="s">
        <v>233</v>
      </c>
      <c r="B139" s="277">
        <v>42.900002</v>
      </c>
      <c r="C139" s="278">
        <v>45.049999</v>
      </c>
      <c r="D139" s="278">
        <v>42.119999</v>
      </c>
      <c r="E139" s="278">
        <v>44.759998</v>
      </c>
      <c r="F139" s="278">
        <v>39.328568</v>
      </c>
      <c r="G139" s="278">
        <v>1.9321764E9</v>
      </c>
      <c r="H139" s="283" t="s">
        <v>233</v>
      </c>
      <c r="I139" s="278">
        <v>1.625625</v>
      </c>
      <c r="J139" s="278">
        <v>1.7875</v>
      </c>
      <c r="K139" s="278">
        <v>1.564063</v>
      </c>
      <c r="L139" s="278">
        <v>1.765</v>
      </c>
      <c r="M139" s="278">
        <v>1.734339</v>
      </c>
      <c r="N139" s="278">
        <v>5.1140704E9</v>
      </c>
      <c r="O139" s="278"/>
      <c r="P139" s="254">
        <f t="shared" si="31"/>
        <v>250217.8158</v>
      </c>
      <c r="Q139" s="254">
        <f t="shared" ref="Q139:Q149" si="127">Q138*K139/K138</f>
        <v>83650.91111</v>
      </c>
      <c r="R139" s="254">
        <f t="shared" ref="R139:R149" si="128">R138*(1+$S$5/2/12)</f>
        <v>212717.3538</v>
      </c>
      <c r="S139" s="254">
        <f t="shared" si="34"/>
        <v>-258803.7991</v>
      </c>
      <c r="T139" s="254">
        <f t="shared" si="35"/>
        <v>0</v>
      </c>
      <c r="U139" s="272">
        <f t="shared" si="21"/>
        <v>0.7638680398</v>
      </c>
      <c r="V139" s="282"/>
      <c r="W139" s="254">
        <f t="shared" si="22"/>
        <v>-258803.7991</v>
      </c>
      <c r="X139" s="257">
        <f t="shared" si="23"/>
        <v>1.788749513</v>
      </c>
      <c r="Y139" s="254">
        <f t="shared" si="24"/>
        <v>379361.1307</v>
      </c>
      <c r="Z139" s="254">
        <f t="shared" si="25"/>
        <v>120557.3317</v>
      </c>
      <c r="AA139" s="259">
        <f t="shared" si="26"/>
        <v>546586.0808</v>
      </c>
      <c r="AB139" s="258">
        <f t="shared" si="27"/>
        <v>0.5465860808</v>
      </c>
      <c r="AC139" s="275">
        <f t="shared" si="28"/>
        <v>287782.2817</v>
      </c>
      <c r="AD139" s="257">
        <f t="shared" si="29"/>
        <v>0.2877822817</v>
      </c>
      <c r="AE139" s="180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2"/>
    </row>
    <row r="140" ht="19.5" customHeight="1">
      <c r="A140" s="276" t="s">
        <v>234</v>
      </c>
      <c r="B140" s="277">
        <v>44.959999</v>
      </c>
      <c r="C140" s="278">
        <v>48.599998</v>
      </c>
      <c r="D140" s="278">
        <v>44.950001</v>
      </c>
      <c r="E140" s="278">
        <v>48.16</v>
      </c>
      <c r="F140" s="278">
        <v>42.31601</v>
      </c>
      <c r="G140" s="278">
        <v>1.6236069E9</v>
      </c>
      <c r="H140" s="283" t="s">
        <v>234</v>
      </c>
      <c r="I140" s="278">
        <v>1.778125</v>
      </c>
      <c r="J140" s="278">
        <v>2.080313</v>
      </c>
      <c r="K140" s="278">
        <v>1.778125</v>
      </c>
      <c r="L140" s="278">
        <v>2.045</v>
      </c>
      <c r="M140" s="278">
        <v>2.009475</v>
      </c>
      <c r="N140" s="278">
        <v>4.287104E9</v>
      </c>
      <c r="O140" s="278"/>
      <c r="P140" s="254">
        <f t="shared" si="31"/>
        <v>267029.7089</v>
      </c>
      <c r="Q140" s="254">
        <f t="shared" si="127"/>
        <v>95099.6068</v>
      </c>
      <c r="R140" s="254">
        <f t="shared" si="128"/>
        <v>213160.515</v>
      </c>
      <c r="S140" s="254">
        <f t="shared" si="34"/>
        <v>-261548.8149</v>
      </c>
      <c r="T140" s="254">
        <f t="shared" si="35"/>
        <v>0</v>
      </c>
      <c r="U140" s="272">
        <f t="shared" si="21"/>
        <v>0.7947801232</v>
      </c>
      <c r="V140" s="282"/>
      <c r="W140" s="254">
        <f t="shared" si="22"/>
        <v>-261548.8149</v>
      </c>
      <c r="X140" s="257">
        <f t="shared" si="23"/>
        <v>1.835948766</v>
      </c>
      <c r="Y140" s="254">
        <f t="shared" si="24"/>
        <v>391554.8906</v>
      </c>
      <c r="Z140" s="254">
        <f t="shared" si="25"/>
        <v>130006.0757</v>
      </c>
      <c r="AA140" s="259">
        <f t="shared" si="26"/>
        <v>575289.8307</v>
      </c>
      <c r="AB140" s="258">
        <f t="shared" si="27"/>
        <v>0.5752898307</v>
      </c>
      <c r="AC140" s="275">
        <f t="shared" si="28"/>
        <v>313741.0158</v>
      </c>
      <c r="AD140" s="257">
        <f t="shared" si="29"/>
        <v>0.3137410158</v>
      </c>
      <c r="AE140" s="180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2"/>
    </row>
    <row r="141" ht="19.5" customHeight="1">
      <c r="A141" s="276" t="s">
        <v>235</v>
      </c>
      <c r="B141" s="277">
        <v>48.360001</v>
      </c>
      <c r="C141" s="278">
        <v>50.650002</v>
      </c>
      <c r="D141" s="278">
        <v>47.790001</v>
      </c>
      <c r="E141" s="278">
        <v>49.240002</v>
      </c>
      <c r="F141" s="278">
        <v>43.311127</v>
      </c>
      <c r="G141" s="278">
        <v>1.7014575E9</v>
      </c>
      <c r="H141" s="283" t="s">
        <v>235</v>
      </c>
      <c r="I141" s="278">
        <v>2.058438</v>
      </c>
      <c r="J141" s="278">
        <v>2.255938</v>
      </c>
      <c r="K141" s="278">
        <v>2.010938</v>
      </c>
      <c r="L141" s="278">
        <v>2.13125</v>
      </c>
      <c r="M141" s="278">
        <v>2.094226</v>
      </c>
      <c r="N141" s="278">
        <v>5.2115232E9</v>
      </c>
      <c r="O141" s="278"/>
      <c r="P141" s="254">
        <f t="shared" si="31"/>
        <v>283900.996</v>
      </c>
      <c r="Q141" s="254">
        <f t="shared" si="127"/>
        <v>107551.1638</v>
      </c>
      <c r="R141" s="254">
        <f t="shared" si="128"/>
        <v>213604.5994</v>
      </c>
      <c r="S141" s="254">
        <f t="shared" si="34"/>
        <v>-264305.2683</v>
      </c>
      <c r="T141" s="254">
        <f t="shared" si="35"/>
        <v>0</v>
      </c>
      <c r="U141" s="272">
        <f t="shared" si="21"/>
        <v>0.8247215092</v>
      </c>
      <c r="V141" s="282"/>
      <c r="W141" s="254">
        <f t="shared" si="22"/>
        <v>-264305.2683</v>
      </c>
      <c r="X141" s="257">
        <f t="shared" si="23"/>
        <v>1.882314335</v>
      </c>
      <c r="Y141" s="254">
        <f t="shared" si="24"/>
        <v>403791.1126</v>
      </c>
      <c r="Z141" s="254">
        <f t="shared" si="25"/>
        <v>139485.8443</v>
      </c>
      <c r="AA141" s="259">
        <f t="shared" si="26"/>
        <v>605056.7592</v>
      </c>
      <c r="AB141" s="258">
        <f t="shared" si="27"/>
        <v>0.6050567592</v>
      </c>
      <c r="AC141" s="275">
        <f t="shared" si="28"/>
        <v>340751.4909</v>
      </c>
      <c r="AD141" s="257">
        <f t="shared" si="29"/>
        <v>0.3407514909</v>
      </c>
      <c r="AE141" s="180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2"/>
    </row>
    <row r="142" ht="19.5" customHeight="1">
      <c r="A142" s="276" t="s">
        <v>236</v>
      </c>
      <c r="B142" s="277">
        <v>49.450001</v>
      </c>
      <c r="C142" s="278">
        <v>50.169998</v>
      </c>
      <c r="D142" s="278">
        <v>42.639999</v>
      </c>
      <c r="E142" s="278">
        <v>45.599998</v>
      </c>
      <c r="F142" s="278">
        <v>40.109406</v>
      </c>
      <c r="G142" s="278">
        <v>2.9522281E9</v>
      </c>
      <c r="H142" s="283" t="s">
        <v>236</v>
      </c>
      <c r="I142" s="278">
        <v>2.145625</v>
      </c>
      <c r="J142" s="278">
        <v>2.209063</v>
      </c>
      <c r="K142" s="278">
        <v>1.504375</v>
      </c>
      <c r="L142" s="278">
        <v>1.805938</v>
      </c>
      <c r="M142" s="278">
        <v>1.774566</v>
      </c>
      <c r="N142" s="278">
        <v>7.4423808E9</v>
      </c>
      <c r="O142" s="278"/>
      <c r="P142" s="254">
        <f t="shared" si="31"/>
        <v>253306.9248</v>
      </c>
      <c r="Q142" s="254">
        <f t="shared" si="127"/>
        <v>80458.61286</v>
      </c>
      <c r="R142" s="254">
        <f t="shared" si="128"/>
        <v>214049.6089</v>
      </c>
      <c r="S142" s="254">
        <f t="shared" si="34"/>
        <v>-267073.2069</v>
      </c>
      <c r="T142" s="254">
        <f t="shared" si="35"/>
        <v>0</v>
      </c>
      <c r="U142" s="272">
        <f t="shared" si="21"/>
        <v>0.7561385498</v>
      </c>
      <c r="V142" s="282"/>
      <c r="W142" s="254">
        <f t="shared" si="22"/>
        <v>-267073.2069</v>
      </c>
      <c r="X142" s="257">
        <f t="shared" si="23"/>
        <v>1.749919204</v>
      </c>
      <c r="Y142" s="254">
        <f t="shared" si="24"/>
        <v>382802.4719</v>
      </c>
      <c r="Z142" s="254">
        <f t="shared" si="25"/>
        <v>115729.265</v>
      </c>
      <c r="AA142" s="259">
        <f t="shared" si="26"/>
        <v>547815.1466</v>
      </c>
      <c r="AB142" s="258">
        <f t="shared" si="27"/>
        <v>0.5478151466</v>
      </c>
      <c r="AC142" s="275">
        <f t="shared" si="28"/>
        <v>280741.9396</v>
      </c>
      <c r="AD142" s="257">
        <f t="shared" si="29"/>
        <v>0.2807419396</v>
      </c>
      <c r="AE142" s="180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2"/>
    </row>
    <row r="143" ht="19.5" customHeight="1">
      <c r="A143" s="276" t="s">
        <v>237</v>
      </c>
      <c r="B143" s="277">
        <v>45.43</v>
      </c>
      <c r="C143" s="278">
        <v>47.68</v>
      </c>
      <c r="D143" s="278">
        <v>42.639999</v>
      </c>
      <c r="E143" s="278">
        <v>42.709999</v>
      </c>
      <c r="F143" s="278">
        <v>37.567379</v>
      </c>
      <c r="G143" s="278">
        <v>2.0580886E9</v>
      </c>
      <c r="H143" s="283" t="s">
        <v>237</v>
      </c>
      <c r="I143" s="278">
        <v>1.795313</v>
      </c>
      <c r="J143" s="278">
        <v>1.973125</v>
      </c>
      <c r="K143" s="278">
        <v>1.573438</v>
      </c>
      <c r="L143" s="278">
        <v>1.58125</v>
      </c>
      <c r="M143" s="278">
        <v>1.553781</v>
      </c>
      <c r="N143" s="278">
        <v>5.6234048E9</v>
      </c>
      <c r="O143" s="278"/>
      <c r="P143" s="254">
        <f t="shared" si="31"/>
        <v>253306.9248</v>
      </c>
      <c r="Q143" s="254">
        <f t="shared" si="127"/>
        <v>84152.31501</v>
      </c>
      <c r="R143" s="254">
        <f t="shared" si="128"/>
        <v>214495.5456</v>
      </c>
      <c r="S143" s="254">
        <f t="shared" si="34"/>
        <v>-269852.6786</v>
      </c>
      <c r="T143" s="254">
        <f t="shared" si="35"/>
        <v>0</v>
      </c>
      <c r="U143" s="272">
        <f t="shared" si="21"/>
        <v>0.763851616</v>
      </c>
      <c r="V143" s="282"/>
      <c r="W143" s="254">
        <f t="shared" si="22"/>
        <v>-269852.6786</v>
      </c>
      <c r="X143" s="257">
        <f t="shared" si="23"/>
        <v>1.733547626</v>
      </c>
      <c r="Y143" s="254">
        <f t="shared" si="24"/>
        <v>383230.5711</v>
      </c>
      <c r="Z143" s="254">
        <f t="shared" si="25"/>
        <v>113377.8925</v>
      </c>
      <c r="AA143" s="259">
        <f t="shared" si="26"/>
        <v>551954.7854</v>
      </c>
      <c r="AB143" s="258">
        <f t="shared" si="27"/>
        <v>0.5519547854</v>
      </c>
      <c r="AC143" s="275">
        <f t="shared" si="28"/>
        <v>282102.1068</v>
      </c>
      <c r="AD143" s="257">
        <f t="shared" si="29"/>
        <v>0.2821021068</v>
      </c>
      <c r="AE143" s="180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2"/>
    </row>
    <row r="144" ht="19.5" customHeight="1">
      <c r="A144" s="276" t="s">
        <v>238</v>
      </c>
      <c r="B144" s="277">
        <v>42.84</v>
      </c>
      <c r="C144" s="278">
        <v>46.720001</v>
      </c>
      <c r="D144" s="278">
        <v>41.77</v>
      </c>
      <c r="E144" s="278">
        <v>45.810001</v>
      </c>
      <c r="F144" s="278">
        <v>40.449875</v>
      </c>
      <c r="G144" s="278">
        <v>1.7486736E9</v>
      </c>
      <c r="H144" s="283" t="s">
        <v>238</v>
      </c>
      <c r="I144" s="278">
        <v>1.58875</v>
      </c>
      <c r="J144" s="278">
        <v>1.8825</v>
      </c>
      <c r="K144" s="278">
        <v>1.510625</v>
      </c>
      <c r="L144" s="278">
        <v>1.810625</v>
      </c>
      <c r="M144" s="278">
        <v>1.779171</v>
      </c>
      <c r="N144" s="278">
        <v>4.884784E9</v>
      </c>
      <c r="O144" s="278"/>
      <c r="P144" s="254">
        <f t="shared" si="31"/>
        <v>248138.6139</v>
      </c>
      <c r="Q144" s="254">
        <f t="shared" si="127"/>
        <v>80792.88212</v>
      </c>
      <c r="R144" s="254">
        <f t="shared" si="128"/>
        <v>214942.4113</v>
      </c>
      <c r="S144" s="254">
        <f t="shared" si="34"/>
        <v>-272643.7314</v>
      </c>
      <c r="T144" s="254">
        <f t="shared" si="35"/>
        <v>0</v>
      </c>
      <c r="U144" s="272">
        <f t="shared" si="21"/>
        <v>0.7533444289</v>
      </c>
      <c r="V144" s="282"/>
      <c r="W144" s="254">
        <f t="shared" si="22"/>
        <v>-272643.7314</v>
      </c>
      <c r="X144" s="257">
        <f t="shared" si="23"/>
        <v>1.698484035</v>
      </c>
      <c r="Y144" s="254">
        <f t="shared" si="24"/>
        <v>380041.7446</v>
      </c>
      <c r="Z144" s="254">
        <f t="shared" si="25"/>
        <v>107398.0132</v>
      </c>
      <c r="AA144" s="259">
        <f t="shared" si="26"/>
        <v>543873.9073</v>
      </c>
      <c r="AB144" s="258">
        <f t="shared" si="27"/>
        <v>0.5438739073</v>
      </c>
      <c r="AC144" s="275">
        <f t="shared" si="28"/>
        <v>271230.1759</v>
      </c>
      <c r="AD144" s="257">
        <f t="shared" si="29"/>
        <v>0.2712301759</v>
      </c>
      <c r="AE144" s="180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2"/>
    </row>
    <row r="145" ht="19.5" customHeight="1">
      <c r="A145" s="276" t="s">
        <v>239</v>
      </c>
      <c r="B145" s="277">
        <v>46.389999</v>
      </c>
      <c r="C145" s="278">
        <v>47.189999</v>
      </c>
      <c r="D145" s="278">
        <v>42.970001</v>
      </c>
      <c r="E145" s="278">
        <v>43.459999</v>
      </c>
      <c r="F145" s="278">
        <v>38.374847</v>
      </c>
      <c r="G145" s="278">
        <v>1.4832781E9</v>
      </c>
      <c r="H145" s="283" t="s">
        <v>239</v>
      </c>
      <c r="I145" s="278">
        <v>1.855</v>
      </c>
      <c r="J145" s="278">
        <v>1.91875</v>
      </c>
      <c r="K145" s="278">
        <v>1.586563</v>
      </c>
      <c r="L145" s="278">
        <v>1.625625</v>
      </c>
      <c r="M145" s="278">
        <v>1.597385</v>
      </c>
      <c r="N145" s="278">
        <v>4.2101088E9</v>
      </c>
      <c r="O145" s="278"/>
      <c r="P145" s="254">
        <f t="shared" si="31"/>
        <v>255267.3327</v>
      </c>
      <c r="Q145" s="254">
        <f t="shared" si="127"/>
        <v>84854.28048</v>
      </c>
      <c r="R145" s="254">
        <f t="shared" si="128"/>
        <v>215390.208</v>
      </c>
      <c r="S145" s="254">
        <f t="shared" si="34"/>
        <v>-275446.4137</v>
      </c>
      <c r="T145" s="254">
        <f t="shared" si="35"/>
        <v>0</v>
      </c>
      <c r="U145" s="272">
        <f t="shared" si="21"/>
        <v>0.7650168321</v>
      </c>
      <c r="V145" s="282"/>
      <c r="W145" s="254">
        <f t="shared" si="22"/>
        <v>-275446.4137</v>
      </c>
      <c r="X145" s="257">
        <f t="shared" si="23"/>
        <v>1.708708182</v>
      </c>
      <c r="Y145" s="254">
        <f t="shared" si="24"/>
        <v>385461.7326</v>
      </c>
      <c r="Z145" s="254">
        <f t="shared" si="25"/>
        <v>110015.3189</v>
      </c>
      <c r="AA145" s="259">
        <f t="shared" si="26"/>
        <v>555511.8212</v>
      </c>
      <c r="AB145" s="258">
        <f t="shared" si="27"/>
        <v>0.5555118212</v>
      </c>
      <c r="AC145" s="275">
        <f t="shared" si="28"/>
        <v>280065.4075</v>
      </c>
      <c r="AD145" s="257">
        <f t="shared" si="29"/>
        <v>0.2800654075</v>
      </c>
      <c r="AE145" s="180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2"/>
    </row>
    <row r="146" ht="19.5" customHeight="1">
      <c r="A146" s="276" t="s">
        <v>240</v>
      </c>
      <c r="B146" s="277">
        <v>44.099998</v>
      </c>
      <c r="C146" s="278">
        <v>49.84</v>
      </c>
      <c r="D146" s="278">
        <v>44.07</v>
      </c>
      <c r="E146" s="278">
        <v>49.07</v>
      </c>
      <c r="F146" s="278">
        <v>43.328426</v>
      </c>
      <c r="G146" s="278">
        <v>1.5747432E9</v>
      </c>
      <c r="H146" s="283" t="s">
        <v>240</v>
      </c>
      <c r="I146" s="278">
        <v>1.67</v>
      </c>
      <c r="J146" s="278">
        <v>2.1375</v>
      </c>
      <c r="K146" s="278">
        <v>1.668438</v>
      </c>
      <c r="L146" s="278">
        <v>2.071563</v>
      </c>
      <c r="M146" s="278">
        <v>2.035576</v>
      </c>
      <c r="N146" s="278">
        <v>4.1785664E9</v>
      </c>
      <c r="O146" s="278"/>
      <c r="P146" s="254">
        <f t="shared" si="31"/>
        <v>261801.9802</v>
      </c>
      <c r="Q146" s="254">
        <f t="shared" si="127"/>
        <v>89233.20789</v>
      </c>
      <c r="R146" s="254">
        <f t="shared" si="128"/>
        <v>215838.9376</v>
      </c>
      <c r="S146" s="254">
        <f t="shared" si="34"/>
        <v>-278260.7737</v>
      </c>
      <c r="T146" s="254">
        <f t="shared" si="35"/>
        <v>0</v>
      </c>
      <c r="U146" s="272">
        <f t="shared" si="21"/>
        <v>0.7766598897</v>
      </c>
      <c r="V146" s="282"/>
      <c r="W146" s="254">
        <f t="shared" si="22"/>
        <v>-278260.7737</v>
      </c>
      <c r="X146" s="257">
        <f t="shared" si="23"/>
        <v>1.71652264</v>
      </c>
      <c r="Y146" s="254">
        <f t="shared" si="24"/>
        <v>390466.7663</v>
      </c>
      <c r="Z146" s="254">
        <f t="shared" si="25"/>
        <v>112205.9926</v>
      </c>
      <c r="AA146" s="259">
        <f t="shared" si="26"/>
        <v>566874.1257</v>
      </c>
      <c r="AB146" s="258">
        <f t="shared" si="27"/>
        <v>0.5668741257</v>
      </c>
      <c r="AC146" s="275">
        <f t="shared" si="28"/>
        <v>288613.352</v>
      </c>
      <c r="AD146" s="257">
        <f t="shared" si="29"/>
        <v>0.288613352</v>
      </c>
      <c r="AE146" s="180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2"/>
    </row>
    <row r="147" ht="19.5" customHeight="1">
      <c r="A147" s="276" t="s">
        <v>241</v>
      </c>
      <c r="B147" s="277">
        <v>49.48</v>
      </c>
      <c r="C147" s="278">
        <v>52.490002</v>
      </c>
      <c r="D147" s="278">
        <v>48.200001</v>
      </c>
      <c r="E147" s="278">
        <v>52.18</v>
      </c>
      <c r="F147" s="278">
        <v>46.182438</v>
      </c>
      <c r="G147" s="278">
        <v>1.5383548E9</v>
      </c>
      <c r="H147" s="283" t="s">
        <v>241</v>
      </c>
      <c r="I147" s="278">
        <v>2.105625</v>
      </c>
      <c r="J147" s="278">
        <v>2.364375</v>
      </c>
      <c r="K147" s="278">
        <v>1.99875</v>
      </c>
      <c r="L147" s="278">
        <v>2.339688</v>
      </c>
      <c r="M147" s="278">
        <v>2.299043</v>
      </c>
      <c r="N147" s="278">
        <v>3.9733408E9</v>
      </c>
      <c r="O147" s="278"/>
      <c r="P147" s="254">
        <f t="shared" si="31"/>
        <v>286336.6396</v>
      </c>
      <c r="Q147" s="254">
        <f t="shared" si="127"/>
        <v>106899.312</v>
      </c>
      <c r="R147" s="254">
        <f t="shared" si="128"/>
        <v>216288.6021</v>
      </c>
      <c r="S147" s="254">
        <f t="shared" si="34"/>
        <v>-281086.8603</v>
      </c>
      <c r="T147" s="254">
        <f t="shared" si="35"/>
        <v>0</v>
      </c>
      <c r="U147" s="272">
        <f t="shared" si="21"/>
        <v>0.820533415</v>
      </c>
      <c r="V147" s="282"/>
      <c r="W147" s="254">
        <f t="shared" si="22"/>
        <v>-281086.8603</v>
      </c>
      <c r="X147" s="257">
        <f t="shared" si="23"/>
        <v>1.788149191</v>
      </c>
      <c r="Y147" s="254">
        <f t="shared" si="24"/>
        <v>408072.7057</v>
      </c>
      <c r="Z147" s="254">
        <f t="shared" si="25"/>
        <v>126985.8455</v>
      </c>
      <c r="AA147" s="259">
        <f t="shared" si="26"/>
        <v>609524.5537</v>
      </c>
      <c r="AB147" s="258">
        <f t="shared" si="27"/>
        <v>0.6095245537</v>
      </c>
      <c r="AC147" s="275">
        <f t="shared" si="28"/>
        <v>328437.6934</v>
      </c>
      <c r="AD147" s="257">
        <f t="shared" si="29"/>
        <v>0.3284376934</v>
      </c>
      <c r="AE147" s="180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2"/>
    </row>
    <row r="148" ht="19.5" customHeight="1">
      <c r="A148" s="276" t="s">
        <v>242</v>
      </c>
      <c r="B148" s="277">
        <v>52.369999</v>
      </c>
      <c r="C148" s="278">
        <v>54.040001</v>
      </c>
      <c r="D148" s="278">
        <v>50.849998</v>
      </c>
      <c r="E148" s="278">
        <v>52.09</v>
      </c>
      <c r="F148" s="278">
        <v>46.102768</v>
      </c>
      <c r="G148" s="278">
        <v>1.5649947E9</v>
      </c>
      <c r="H148" s="283" t="s">
        <v>242</v>
      </c>
      <c r="I148" s="278">
        <v>2.355</v>
      </c>
      <c r="J148" s="278">
        <v>2.505313</v>
      </c>
      <c r="K148" s="278">
        <v>2.249063</v>
      </c>
      <c r="L148" s="278">
        <v>2.32</v>
      </c>
      <c r="M148" s="278">
        <v>2.279697</v>
      </c>
      <c r="N148" s="278">
        <v>3.4569632E9</v>
      </c>
      <c r="O148" s="278"/>
      <c r="P148" s="254">
        <f t="shared" si="31"/>
        <v>302079.196</v>
      </c>
      <c r="Q148" s="254">
        <f t="shared" si="127"/>
        <v>120286.8229</v>
      </c>
      <c r="R148" s="254">
        <f t="shared" si="128"/>
        <v>216739.2033</v>
      </c>
      <c r="S148" s="254">
        <f t="shared" si="34"/>
        <v>-283924.7222</v>
      </c>
      <c r="T148" s="254">
        <f t="shared" si="35"/>
        <v>0</v>
      </c>
      <c r="U148" s="272">
        <f t="shared" si="21"/>
        <v>0.8490821588</v>
      </c>
      <c r="V148" s="282"/>
      <c r="W148" s="254">
        <f t="shared" si="22"/>
        <v>-283924.7222</v>
      </c>
      <c r="X148" s="257">
        <f t="shared" si="23"/>
        <v>1.827309702</v>
      </c>
      <c r="Y148" s="254">
        <f t="shared" si="24"/>
        <v>419525.0724</v>
      </c>
      <c r="Z148" s="254">
        <f t="shared" si="25"/>
        <v>135600.3503</v>
      </c>
      <c r="AA148" s="259">
        <f t="shared" si="26"/>
        <v>639105.2223</v>
      </c>
      <c r="AB148" s="258">
        <f t="shared" si="27"/>
        <v>0.6391052223</v>
      </c>
      <c r="AC148" s="275">
        <f t="shared" si="28"/>
        <v>355180.5001</v>
      </c>
      <c r="AD148" s="257">
        <f t="shared" si="29"/>
        <v>0.3551805001</v>
      </c>
      <c r="AE148" s="180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2"/>
    </row>
    <row r="149" ht="19.5" customHeight="1">
      <c r="A149" s="279" t="s">
        <v>243</v>
      </c>
      <c r="B149" s="280">
        <v>52.860001</v>
      </c>
      <c r="C149" s="281">
        <v>54.959999</v>
      </c>
      <c r="D149" s="281">
        <v>52.84</v>
      </c>
      <c r="E149" s="281">
        <v>54.459999</v>
      </c>
      <c r="F149" s="281">
        <v>48.200367</v>
      </c>
      <c r="G149" s="281">
        <v>1.0067669E9</v>
      </c>
      <c r="H149" s="284" t="s">
        <v>243</v>
      </c>
      <c r="I149" s="281">
        <v>2.391563</v>
      </c>
      <c r="J149" s="281">
        <v>2.591563</v>
      </c>
      <c r="K149" s="281">
        <v>2.388438</v>
      </c>
      <c r="L149" s="281">
        <v>2.544688</v>
      </c>
      <c r="M149" s="281">
        <v>2.500482</v>
      </c>
      <c r="N149" s="281">
        <v>2.3484E9</v>
      </c>
      <c r="O149" s="281"/>
      <c r="P149" s="254">
        <f t="shared" si="31"/>
        <v>313900.9901</v>
      </c>
      <c r="Q149" s="254">
        <f t="shared" si="127"/>
        <v>127741.0276</v>
      </c>
      <c r="R149" s="254">
        <f t="shared" si="128"/>
        <v>217190.7434</v>
      </c>
      <c r="S149" s="254">
        <f t="shared" si="34"/>
        <v>-286774.4085</v>
      </c>
      <c r="T149" s="254">
        <f t="shared" si="35"/>
        <v>0</v>
      </c>
      <c r="U149" s="272">
        <f t="shared" si="21"/>
        <v>0.8642300124</v>
      </c>
      <c r="V149" s="257">
        <f>(E149-B138)/B138</f>
        <v>0.175480178</v>
      </c>
      <c r="W149" s="254">
        <f t="shared" si="22"/>
        <v>-286774.4085</v>
      </c>
      <c r="X149" s="257">
        <f t="shared" si="23"/>
        <v>1.851949538</v>
      </c>
      <c r="Y149" s="254">
        <f t="shared" si="24"/>
        <v>428233.8067</v>
      </c>
      <c r="Z149" s="254">
        <f t="shared" si="25"/>
        <v>141459.3982</v>
      </c>
      <c r="AA149" s="259">
        <f t="shared" si="26"/>
        <v>658832.761</v>
      </c>
      <c r="AB149" s="258">
        <f t="shared" si="27"/>
        <v>0.658832761</v>
      </c>
      <c r="AC149" s="275">
        <f t="shared" si="28"/>
        <v>372058.3525</v>
      </c>
      <c r="AD149" s="257">
        <f t="shared" si="29"/>
        <v>0.3720583525</v>
      </c>
      <c r="AE149" s="180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2"/>
    </row>
    <row r="150" ht="19.5" customHeight="1">
      <c r="A150" s="276" t="s">
        <v>244</v>
      </c>
      <c r="B150" s="277">
        <v>54.970001</v>
      </c>
      <c r="C150" s="278">
        <v>57.349998</v>
      </c>
      <c r="D150" s="278">
        <v>54.919998</v>
      </c>
      <c r="E150" s="278">
        <v>56.0</v>
      </c>
      <c r="F150" s="278">
        <v>49.661621</v>
      </c>
      <c r="G150" s="278">
        <v>1.2656086E9</v>
      </c>
      <c r="H150" s="283" t="s">
        <v>244</v>
      </c>
      <c r="I150" s="278">
        <v>2.59125</v>
      </c>
      <c r="J150" s="278">
        <v>2.815625</v>
      </c>
      <c r="K150" s="278">
        <v>2.586563</v>
      </c>
      <c r="L150" s="278">
        <v>2.684375</v>
      </c>
      <c r="M150" s="278">
        <v>2.637742</v>
      </c>
      <c r="N150" s="278">
        <v>2.50408E9</v>
      </c>
      <c r="O150" s="278"/>
      <c r="P150" s="254">
        <f t="shared" si="31"/>
        <v>326257.4139</v>
      </c>
      <c r="Q150" s="254">
        <f>(Q138+(Q149-Q138)*(1-$Q$3))*K150/K149</f>
        <v>124713.5798</v>
      </c>
      <c r="R150" s="254">
        <f>R149*(1+($S$5/2/12))+(Q149-Q138)*($Q$3)</f>
        <v>230223.456</v>
      </c>
      <c r="S150" s="254">
        <f t="shared" si="34"/>
        <v>-289635.9686</v>
      </c>
      <c r="T150" s="254">
        <f t="shared" si="35"/>
        <v>0</v>
      </c>
      <c r="U150" s="272">
        <f t="shared" si="21"/>
        <v>0.8451104875</v>
      </c>
      <c r="V150" s="282"/>
      <c r="W150" s="254">
        <f t="shared" si="22"/>
        <v>-289635.9686</v>
      </c>
      <c r="X150" s="257">
        <f t="shared" si="23"/>
        <v>1.921311336</v>
      </c>
      <c r="Y150" s="254">
        <f t="shared" si="24"/>
        <v>449394.7075</v>
      </c>
      <c r="Z150" s="254">
        <f t="shared" si="25"/>
        <v>159758.7389</v>
      </c>
      <c r="AA150" s="259">
        <f t="shared" si="26"/>
        <v>681194.4497</v>
      </c>
      <c r="AB150" s="258">
        <f t="shared" si="27"/>
        <v>0.6811944497</v>
      </c>
      <c r="AC150" s="275">
        <f t="shared" si="28"/>
        <v>391558.4811</v>
      </c>
      <c r="AD150" s="257">
        <f t="shared" si="29"/>
        <v>0.3915584811</v>
      </c>
      <c r="AE150" s="180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2"/>
    </row>
    <row r="151" ht="19.5" customHeight="1">
      <c r="A151" s="276" t="s">
        <v>245</v>
      </c>
      <c r="B151" s="277">
        <v>56.419998</v>
      </c>
      <c r="C151" s="278">
        <v>59.040001</v>
      </c>
      <c r="D151" s="278">
        <v>56.130001</v>
      </c>
      <c r="E151" s="278">
        <v>57.77</v>
      </c>
      <c r="F151" s="278">
        <v>51.231285</v>
      </c>
      <c r="G151" s="278">
        <v>1.1015619E9</v>
      </c>
      <c r="H151" s="283" t="s">
        <v>245</v>
      </c>
      <c r="I151" s="278">
        <v>2.722188</v>
      </c>
      <c r="J151" s="278">
        <v>2.979688</v>
      </c>
      <c r="K151" s="278">
        <v>2.68875</v>
      </c>
      <c r="L151" s="278">
        <v>2.850938</v>
      </c>
      <c r="M151" s="278">
        <v>2.801412</v>
      </c>
      <c r="N151" s="278">
        <v>2.4418272E9</v>
      </c>
      <c r="O151" s="278"/>
      <c r="P151" s="254">
        <f t="shared" si="31"/>
        <v>333445.5505</v>
      </c>
      <c r="Q151" s="254">
        <f t="shared" ref="Q151:Q161" si="129">Q150*K151/K150</f>
        <v>129640.6226</v>
      </c>
      <c r="R151" s="254">
        <f t="shared" ref="R151:R161" si="130">R150*(1+$S$5/2/12)</f>
        <v>230703.0882</v>
      </c>
      <c r="S151" s="254">
        <f t="shared" si="34"/>
        <v>-292509.4518</v>
      </c>
      <c r="T151" s="254">
        <f t="shared" si="35"/>
        <v>0</v>
      </c>
      <c r="U151" s="272">
        <f t="shared" si="21"/>
        <v>0.8543326176</v>
      </c>
      <c r="V151" s="282"/>
      <c r="W151" s="254">
        <f t="shared" si="22"/>
        <v>-292509.4518</v>
      </c>
      <c r="X151" s="257">
        <f t="shared" si="23"/>
        <v>1.928650973</v>
      </c>
      <c r="Y151" s="254">
        <f t="shared" si="24"/>
        <v>454886.85</v>
      </c>
      <c r="Z151" s="254">
        <f t="shared" si="25"/>
        <v>162377.3982</v>
      </c>
      <c r="AA151" s="259">
        <f t="shared" si="26"/>
        <v>693789.2613</v>
      </c>
      <c r="AB151" s="258">
        <f t="shared" si="27"/>
        <v>0.6937892613</v>
      </c>
      <c r="AC151" s="275">
        <f t="shared" si="28"/>
        <v>401279.8095</v>
      </c>
      <c r="AD151" s="257">
        <f t="shared" si="29"/>
        <v>0.4012798095</v>
      </c>
      <c r="AE151" s="180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2"/>
    </row>
    <row r="152" ht="19.5" customHeight="1">
      <c r="A152" s="276" t="s">
        <v>246</v>
      </c>
      <c r="B152" s="277">
        <v>58.02</v>
      </c>
      <c r="C152" s="278">
        <v>58.369999</v>
      </c>
      <c r="D152" s="278">
        <v>53.77</v>
      </c>
      <c r="E152" s="278">
        <v>57.43</v>
      </c>
      <c r="F152" s="278">
        <v>50.929783</v>
      </c>
      <c r="G152" s="278">
        <v>1.7292433E9</v>
      </c>
      <c r="H152" s="283" t="s">
        <v>246</v>
      </c>
      <c r="I152" s="278">
        <v>2.87</v>
      </c>
      <c r="J152" s="278">
        <v>2.905</v>
      </c>
      <c r="K152" s="278">
        <v>2.460625</v>
      </c>
      <c r="L152" s="278">
        <v>2.811563</v>
      </c>
      <c r="M152" s="278">
        <v>2.762721</v>
      </c>
      <c r="N152" s="278">
        <v>3.536864E9</v>
      </c>
      <c r="O152" s="278"/>
      <c r="P152" s="254">
        <f t="shared" si="31"/>
        <v>319425.7426</v>
      </c>
      <c r="Q152" s="254">
        <f t="shared" si="129"/>
        <v>118641.3601</v>
      </c>
      <c r="R152" s="254">
        <f t="shared" si="130"/>
        <v>231183.7196</v>
      </c>
      <c r="S152" s="254">
        <f t="shared" si="34"/>
        <v>-295394.9078</v>
      </c>
      <c r="T152" s="254">
        <f t="shared" si="35"/>
        <v>0</v>
      </c>
      <c r="U152" s="272">
        <f t="shared" si="21"/>
        <v>0.8318382947</v>
      </c>
      <c r="V152" s="282"/>
      <c r="W152" s="254">
        <f t="shared" si="22"/>
        <v>-295394.9078</v>
      </c>
      <c r="X152" s="257">
        <f t="shared" si="23"/>
        <v>1.863977501</v>
      </c>
      <c r="Y152" s="254">
        <f t="shared" si="24"/>
        <v>445534.3906</v>
      </c>
      <c r="Z152" s="254">
        <f t="shared" si="25"/>
        <v>150139.4828</v>
      </c>
      <c r="AA152" s="259">
        <f t="shared" si="26"/>
        <v>669250.8223</v>
      </c>
      <c r="AB152" s="258">
        <f t="shared" si="27"/>
        <v>0.6692508223</v>
      </c>
      <c r="AC152" s="275">
        <f t="shared" si="28"/>
        <v>373855.9145</v>
      </c>
      <c r="AD152" s="257">
        <f t="shared" si="29"/>
        <v>0.3738559145</v>
      </c>
      <c r="AE152" s="180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2"/>
    </row>
    <row r="153" ht="19.5" customHeight="1">
      <c r="A153" s="276" t="s">
        <v>247</v>
      </c>
      <c r="B153" s="277">
        <v>57.720001</v>
      </c>
      <c r="C153" s="278">
        <v>59.290001</v>
      </c>
      <c r="D153" s="278">
        <v>55.32</v>
      </c>
      <c r="E153" s="278">
        <v>59.080002</v>
      </c>
      <c r="F153" s="278">
        <v>52.466946</v>
      </c>
      <c r="G153" s="278">
        <v>1.0328912E9</v>
      </c>
      <c r="H153" s="283" t="s">
        <v>247</v>
      </c>
      <c r="I153" s="278">
        <v>2.841563</v>
      </c>
      <c r="J153" s="278">
        <v>2.990938</v>
      </c>
      <c r="K153" s="278">
        <v>2.605938</v>
      </c>
      <c r="L153" s="278">
        <v>2.97375</v>
      </c>
      <c r="M153" s="278">
        <v>2.922091</v>
      </c>
      <c r="N153" s="278">
        <v>1.9320576E9</v>
      </c>
      <c r="O153" s="278"/>
      <c r="P153" s="254">
        <f t="shared" si="31"/>
        <v>328633.6634</v>
      </c>
      <c r="Q153" s="254">
        <f t="shared" si="129"/>
        <v>125647.7637</v>
      </c>
      <c r="R153" s="254">
        <f t="shared" si="130"/>
        <v>231665.3524</v>
      </c>
      <c r="S153" s="254">
        <f t="shared" si="34"/>
        <v>-298292.3866</v>
      </c>
      <c r="T153" s="254">
        <f t="shared" si="35"/>
        <v>0</v>
      </c>
      <c r="U153" s="272">
        <f t="shared" si="21"/>
        <v>0.8454434195</v>
      </c>
      <c r="V153" s="282"/>
      <c r="W153" s="254">
        <f t="shared" si="22"/>
        <v>-298292.3866</v>
      </c>
      <c r="X153" s="257">
        <f t="shared" si="23"/>
        <v>1.878355067</v>
      </c>
      <c r="Y153" s="254">
        <f t="shared" si="24"/>
        <v>452442.3026</v>
      </c>
      <c r="Z153" s="254">
        <f t="shared" si="25"/>
        <v>154149.916</v>
      </c>
      <c r="AA153" s="259">
        <f t="shared" si="26"/>
        <v>685946.7795</v>
      </c>
      <c r="AB153" s="258">
        <f t="shared" si="27"/>
        <v>0.6859467795</v>
      </c>
      <c r="AC153" s="275">
        <f t="shared" si="28"/>
        <v>387654.3929</v>
      </c>
      <c r="AD153" s="257">
        <f t="shared" si="29"/>
        <v>0.3876543929</v>
      </c>
      <c r="AE153" s="180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2"/>
    </row>
    <row r="154" ht="19.5" customHeight="1">
      <c r="A154" s="276" t="s">
        <v>248</v>
      </c>
      <c r="B154" s="277">
        <v>59.169998</v>
      </c>
      <c r="C154" s="278">
        <v>59.34</v>
      </c>
      <c r="D154" s="278">
        <v>56.470001</v>
      </c>
      <c r="E154" s="278">
        <v>58.360001</v>
      </c>
      <c r="F154" s="278">
        <v>51.827534</v>
      </c>
      <c r="G154" s="278">
        <v>1.0546225E9</v>
      </c>
      <c r="H154" s="283" t="s">
        <v>248</v>
      </c>
      <c r="I154" s="278">
        <v>2.980938</v>
      </c>
      <c r="J154" s="278">
        <v>2.996875</v>
      </c>
      <c r="K154" s="278">
        <v>2.708438</v>
      </c>
      <c r="L154" s="278">
        <v>2.889063</v>
      </c>
      <c r="M154" s="278">
        <v>2.838874</v>
      </c>
      <c r="N154" s="278">
        <v>2.5996992E9</v>
      </c>
      <c r="O154" s="278"/>
      <c r="P154" s="254">
        <f t="shared" si="31"/>
        <v>335465.3525</v>
      </c>
      <c r="Q154" s="254">
        <f t="shared" si="129"/>
        <v>130589.8981</v>
      </c>
      <c r="R154" s="254">
        <f t="shared" si="130"/>
        <v>232147.9885</v>
      </c>
      <c r="S154" s="254">
        <f t="shared" si="34"/>
        <v>-301201.9382</v>
      </c>
      <c r="T154" s="254">
        <f t="shared" si="35"/>
        <v>0</v>
      </c>
      <c r="U154" s="272">
        <f t="shared" si="21"/>
        <v>0.8545436562</v>
      </c>
      <c r="V154" s="282"/>
      <c r="W154" s="254">
        <f t="shared" si="22"/>
        <v>-301201.9382</v>
      </c>
      <c r="X154" s="257">
        <f t="shared" si="23"/>
        <v>1.884494318</v>
      </c>
      <c r="Y154" s="254">
        <f t="shared" si="24"/>
        <v>457687.8157</v>
      </c>
      <c r="Z154" s="254">
        <f t="shared" si="25"/>
        <v>156485.8775</v>
      </c>
      <c r="AA154" s="259">
        <f t="shared" si="26"/>
        <v>698203.2391</v>
      </c>
      <c r="AB154" s="258">
        <f t="shared" si="27"/>
        <v>0.6982032391</v>
      </c>
      <c r="AC154" s="275">
        <f t="shared" si="28"/>
        <v>397001.3009</v>
      </c>
      <c r="AD154" s="257">
        <f t="shared" si="29"/>
        <v>0.3970013009</v>
      </c>
      <c r="AE154" s="180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2"/>
    </row>
    <row r="155" ht="19.5" customHeight="1">
      <c r="A155" s="276" t="s">
        <v>249</v>
      </c>
      <c r="B155" s="277">
        <v>58.220001</v>
      </c>
      <c r="C155" s="278">
        <v>58.360001</v>
      </c>
      <c r="D155" s="278">
        <v>53.619999</v>
      </c>
      <c r="E155" s="278">
        <v>57.049999</v>
      </c>
      <c r="F155" s="278">
        <v>50.664169</v>
      </c>
      <c r="G155" s="278">
        <v>1.1556285E9</v>
      </c>
      <c r="H155" s="283" t="s">
        <v>249</v>
      </c>
      <c r="I155" s="278">
        <v>2.877813</v>
      </c>
      <c r="J155" s="278">
        <v>2.891563</v>
      </c>
      <c r="K155" s="278">
        <v>2.435</v>
      </c>
      <c r="L155" s="278">
        <v>2.763438</v>
      </c>
      <c r="M155" s="278">
        <v>2.715432</v>
      </c>
      <c r="N155" s="278">
        <v>2.6717856E9</v>
      </c>
      <c r="O155" s="278"/>
      <c r="P155" s="254">
        <f t="shared" si="31"/>
        <v>318534.6475</v>
      </c>
      <c r="Q155" s="254">
        <f t="shared" si="129"/>
        <v>117405.8265</v>
      </c>
      <c r="R155" s="254">
        <f t="shared" si="130"/>
        <v>232631.6302</v>
      </c>
      <c r="S155" s="254">
        <f t="shared" si="34"/>
        <v>-304123.613</v>
      </c>
      <c r="T155" s="254">
        <f t="shared" si="35"/>
        <v>0</v>
      </c>
      <c r="U155" s="272">
        <f t="shared" si="21"/>
        <v>0.8276538866</v>
      </c>
      <c r="V155" s="282"/>
      <c r="W155" s="254">
        <f t="shared" si="22"/>
        <v>-304123.613</v>
      </c>
      <c r="X155" s="257">
        <f t="shared" si="23"/>
        <v>1.812310042</v>
      </c>
      <c r="Y155" s="254">
        <f t="shared" si="24"/>
        <v>446300.6182</v>
      </c>
      <c r="Z155" s="254">
        <f t="shared" si="25"/>
        <v>142177.0053</v>
      </c>
      <c r="AA155" s="259">
        <f t="shared" si="26"/>
        <v>668572.1042</v>
      </c>
      <c r="AB155" s="258">
        <f t="shared" si="27"/>
        <v>0.6685721042</v>
      </c>
      <c r="AC155" s="275">
        <f t="shared" si="28"/>
        <v>364448.4912</v>
      </c>
      <c r="AD155" s="257">
        <f t="shared" si="29"/>
        <v>0.3644484912</v>
      </c>
      <c r="AE155" s="180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2"/>
    </row>
    <row r="156" ht="19.5" customHeight="1">
      <c r="A156" s="276" t="s">
        <v>250</v>
      </c>
      <c r="B156" s="277">
        <v>57.080002</v>
      </c>
      <c r="C156" s="278">
        <v>59.830002</v>
      </c>
      <c r="D156" s="278">
        <v>56.869999</v>
      </c>
      <c r="E156" s="278">
        <v>58.0</v>
      </c>
      <c r="F156" s="278">
        <v>51.623325</v>
      </c>
      <c r="G156" s="278">
        <v>1.2774184E9</v>
      </c>
      <c r="H156" s="283" t="s">
        <v>250</v>
      </c>
      <c r="I156" s="278">
        <v>2.769063</v>
      </c>
      <c r="J156" s="278">
        <v>3.03375</v>
      </c>
      <c r="K156" s="278">
        <v>2.74375</v>
      </c>
      <c r="L156" s="278">
        <v>2.847188</v>
      </c>
      <c r="M156" s="278">
        <v>2.797728</v>
      </c>
      <c r="N156" s="278">
        <v>2.3166816E9</v>
      </c>
      <c r="O156" s="278"/>
      <c r="P156" s="254">
        <f t="shared" si="31"/>
        <v>337841.5782</v>
      </c>
      <c r="Q156" s="254">
        <f t="shared" si="129"/>
        <v>132292.4996</v>
      </c>
      <c r="R156" s="254">
        <f t="shared" si="130"/>
        <v>233116.2794</v>
      </c>
      <c r="S156" s="254">
        <f t="shared" si="34"/>
        <v>-307057.4613</v>
      </c>
      <c r="T156" s="254">
        <f t="shared" si="35"/>
        <v>0</v>
      </c>
      <c r="U156" s="272">
        <f t="shared" si="21"/>
        <v>0.8566317403</v>
      </c>
      <c r="V156" s="282"/>
      <c r="W156" s="254">
        <f t="shared" si="22"/>
        <v>-307057.4613</v>
      </c>
      <c r="X156" s="257">
        <f t="shared" si="23"/>
        <v>1.859449548</v>
      </c>
      <c r="Y156" s="254">
        <f t="shared" si="24"/>
        <v>460280.733</v>
      </c>
      <c r="Z156" s="254">
        <f t="shared" si="25"/>
        <v>153223.2716</v>
      </c>
      <c r="AA156" s="259">
        <f t="shared" si="26"/>
        <v>703250.3572</v>
      </c>
      <c r="AB156" s="258">
        <f t="shared" si="27"/>
        <v>0.7032503572</v>
      </c>
      <c r="AC156" s="275">
        <f t="shared" si="28"/>
        <v>396192.8958</v>
      </c>
      <c r="AD156" s="257">
        <f t="shared" si="29"/>
        <v>0.3961928958</v>
      </c>
      <c r="AE156" s="180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2"/>
    </row>
    <row r="157" ht="19.5" customHeight="1">
      <c r="A157" s="276" t="s">
        <v>251</v>
      </c>
      <c r="B157" s="277">
        <v>58.700001</v>
      </c>
      <c r="C157" s="278">
        <v>58.82</v>
      </c>
      <c r="D157" s="278">
        <v>49.93</v>
      </c>
      <c r="E157" s="278">
        <v>55.060001</v>
      </c>
      <c r="F157" s="278">
        <v>49.006561</v>
      </c>
      <c r="G157" s="278">
        <v>2.5261456E9</v>
      </c>
      <c r="H157" s="283" t="s">
        <v>251</v>
      </c>
      <c r="I157" s="278">
        <v>2.91375</v>
      </c>
      <c r="J157" s="278">
        <v>2.928438</v>
      </c>
      <c r="K157" s="278">
        <v>2.080625</v>
      </c>
      <c r="L157" s="278">
        <v>2.51625</v>
      </c>
      <c r="M157" s="278">
        <v>2.472538</v>
      </c>
      <c r="N157" s="278">
        <v>5.567472E9</v>
      </c>
      <c r="O157" s="278"/>
      <c r="P157" s="254">
        <f t="shared" si="31"/>
        <v>296613.8614</v>
      </c>
      <c r="Q157" s="254">
        <f t="shared" si="129"/>
        <v>100319.3009</v>
      </c>
      <c r="R157" s="254">
        <f t="shared" si="130"/>
        <v>233601.9383</v>
      </c>
      <c r="S157" s="254">
        <f t="shared" si="34"/>
        <v>-310003.5341</v>
      </c>
      <c r="T157" s="254">
        <f t="shared" si="35"/>
        <v>0</v>
      </c>
      <c r="U157" s="272">
        <f t="shared" si="21"/>
        <v>0.7886197973</v>
      </c>
      <c r="V157" s="282"/>
      <c r="W157" s="254">
        <f t="shared" si="22"/>
        <v>-310003.5341</v>
      </c>
      <c r="X157" s="257">
        <f t="shared" si="23"/>
        <v>1.710354049</v>
      </c>
      <c r="Y157" s="254">
        <f t="shared" si="24"/>
        <v>431887.5638</v>
      </c>
      <c r="Z157" s="254">
        <f t="shared" si="25"/>
        <v>121884.0297</v>
      </c>
      <c r="AA157" s="259">
        <f t="shared" si="26"/>
        <v>630535.1006</v>
      </c>
      <c r="AB157" s="258">
        <f t="shared" si="27"/>
        <v>0.6305351006</v>
      </c>
      <c r="AC157" s="275">
        <f t="shared" si="28"/>
        <v>320531.5665</v>
      </c>
      <c r="AD157" s="257">
        <f t="shared" si="29"/>
        <v>0.3205315665</v>
      </c>
      <c r="AE157" s="180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2"/>
    </row>
    <row r="158" ht="19.5" customHeight="1">
      <c r="A158" s="276" t="s">
        <v>252</v>
      </c>
      <c r="B158" s="277">
        <v>55.200001</v>
      </c>
      <c r="C158" s="278">
        <v>57.349998</v>
      </c>
      <c r="D158" s="278">
        <v>51.91</v>
      </c>
      <c r="E158" s="278">
        <v>52.490002</v>
      </c>
      <c r="F158" s="278">
        <v>46.71912</v>
      </c>
      <c r="G158" s="278">
        <v>1.6668778E9</v>
      </c>
      <c r="H158" s="283" t="s">
        <v>252</v>
      </c>
      <c r="I158" s="278">
        <v>2.527188</v>
      </c>
      <c r="J158" s="278">
        <v>2.728438</v>
      </c>
      <c r="K158" s="278">
        <v>2.231563</v>
      </c>
      <c r="L158" s="278">
        <v>2.279688</v>
      </c>
      <c r="M158" s="278">
        <v>2.240086</v>
      </c>
      <c r="N158" s="278">
        <v>4.3196224E9</v>
      </c>
      <c r="O158" s="278"/>
      <c r="P158" s="254">
        <f t="shared" si="31"/>
        <v>308376.2376</v>
      </c>
      <c r="Q158" s="254">
        <f t="shared" si="129"/>
        <v>107596.9193</v>
      </c>
      <c r="R158" s="254">
        <f t="shared" si="130"/>
        <v>234088.609</v>
      </c>
      <c r="S158" s="254">
        <f t="shared" si="34"/>
        <v>-312961.8822</v>
      </c>
      <c r="T158" s="254">
        <f t="shared" si="35"/>
        <v>0</v>
      </c>
      <c r="U158" s="272">
        <f t="shared" si="21"/>
        <v>0.8054158906</v>
      </c>
      <c r="V158" s="282"/>
      <c r="W158" s="254">
        <f t="shared" si="22"/>
        <v>-312961.8822</v>
      </c>
      <c r="X158" s="257">
        <f t="shared" si="23"/>
        <v>1.733325614</v>
      </c>
      <c r="Y158" s="254">
        <f t="shared" si="24"/>
        <v>440588.431</v>
      </c>
      <c r="Z158" s="254">
        <f t="shared" si="25"/>
        <v>127626.5488</v>
      </c>
      <c r="AA158" s="259">
        <f t="shared" si="26"/>
        <v>650061.7659</v>
      </c>
      <c r="AB158" s="258">
        <f t="shared" si="27"/>
        <v>0.6500617659</v>
      </c>
      <c r="AC158" s="275">
        <f t="shared" si="28"/>
        <v>337099.8837</v>
      </c>
      <c r="AD158" s="257">
        <f t="shared" si="29"/>
        <v>0.3370998837</v>
      </c>
      <c r="AE158" s="180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2"/>
    </row>
    <row r="159" ht="19.5" customHeight="1">
      <c r="A159" s="276" t="s">
        <v>253</v>
      </c>
      <c r="B159" s="277">
        <v>52.02</v>
      </c>
      <c r="C159" s="278">
        <v>59.200001</v>
      </c>
      <c r="D159" s="278">
        <v>50.099998</v>
      </c>
      <c r="E159" s="278">
        <v>57.950001</v>
      </c>
      <c r="F159" s="278">
        <v>51.6745</v>
      </c>
      <c r="G159" s="278">
        <v>1.6167851E9</v>
      </c>
      <c r="H159" s="283" t="s">
        <v>253</v>
      </c>
      <c r="I159" s="278">
        <v>2.23875</v>
      </c>
      <c r="J159" s="278">
        <v>2.8775</v>
      </c>
      <c r="K159" s="278">
        <v>2.074063</v>
      </c>
      <c r="L159" s="278">
        <v>2.758438</v>
      </c>
      <c r="M159" s="278">
        <v>2.710519</v>
      </c>
      <c r="N159" s="278">
        <v>3.3797888E9</v>
      </c>
      <c r="O159" s="278"/>
      <c r="P159" s="254">
        <f t="shared" si="31"/>
        <v>297623.7505</v>
      </c>
      <c r="Q159" s="254">
        <f t="shared" si="129"/>
        <v>100002.9079</v>
      </c>
      <c r="R159" s="254">
        <f t="shared" si="130"/>
        <v>234576.2936</v>
      </c>
      <c r="S159" s="254">
        <f t="shared" si="34"/>
        <v>-315932.5567</v>
      </c>
      <c r="T159" s="254">
        <f t="shared" si="35"/>
        <v>0</v>
      </c>
      <c r="U159" s="272">
        <f t="shared" si="21"/>
        <v>0.787135784</v>
      </c>
      <c r="V159" s="282"/>
      <c r="W159" s="254">
        <f t="shared" si="22"/>
        <v>-315932.5567</v>
      </c>
      <c r="X159" s="257">
        <f t="shared" si="23"/>
        <v>1.684536883</v>
      </c>
      <c r="Y159" s="254">
        <f t="shared" si="24"/>
        <v>433529.8672</v>
      </c>
      <c r="Z159" s="254">
        <f t="shared" si="25"/>
        <v>117597.3106</v>
      </c>
      <c r="AA159" s="259">
        <f t="shared" si="26"/>
        <v>632202.952</v>
      </c>
      <c r="AB159" s="258">
        <f t="shared" si="27"/>
        <v>0.632202952</v>
      </c>
      <c r="AC159" s="275">
        <f t="shared" si="28"/>
        <v>316270.3953</v>
      </c>
      <c r="AD159" s="257">
        <f t="shared" si="29"/>
        <v>0.3162703953</v>
      </c>
      <c r="AE159" s="180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2"/>
    </row>
    <row r="160" ht="19.5" customHeight="1">
      <c r="A160" s="276" t="s">
        <v>254</v>
      </c>
      <c r="B160" s="277">
        <v>56.52</v>
      </c>
      <c r="C160" s="278">
        <v>58.98</v>
      </c>
      <c r="D160" s="278">
        <v>52.869999</v>
      </c>
      <c r="E160" s="278">
        <v>56.389999</v>
      </c>
      <c r="F160" s="278">
        <v>50.283432</v>
      </c>
      <c r="G160" s="278">
        <v>1.2950705E9</v>
      </c>
      <c r="H160" s="283" t="s">
        <v>254</v>
      </c>
      <c r="I160" s="278">
        <v>2.627188</v>
      </c>
      <c r="J160" s="278">
        <v>2.851875</v>
      </c>
      <c r="K160" s="278">
        <v>2.282188</v>
      </c>
      <c r="L160" s="278">
        <v>2.587813</v>
      </c>
      <c r="M160" s="278">
        <v>2.542858</v>
      </c>
      <c r="N160" s="278">
        <v>2.5101696E9</v>
      </c>
      <c r="O160" s="278"/>
      <c r="P160" s="254">
        <f t="shared" si="31"/>
        <v>314079.202</v>
      </c>
      <c r="Q160" s="254">
        <f t="shared" si="129"/>
        <v>110037.8515</v>
      </c>
      <c r="R160" s="254">
        <f t="shared" si="130"/>
        <v>235064.9942</v>
      </c>
      <c r="S160" s="254">
        <f t="shared" si="34"/>
        <v>-318915.609</v>
      </c>
      <c r="T160" s="254">
        <f t="shared" si="35"/>
        <v>0</v>
      </c>
      <c r="U160" s="272">
        <f t="shared" si="21"/>
        <v>0.8103298729</v>
      </c>
      <c r="V160" s="282"/>
      <c r="W160" s="254">
        <f t="shared" si="22"/>
        <v>-318915.609</v>
      </c>
      <c r="X160" s="257">
        <f t="shared" si="23"/>
        <v>1.72191069</v>
      </c>
      <c r="Y160" s="254">
        <f t="shared" si="24"/>
        <v>445517.8359</v>
      </c>
      <c r="Z160" s="254">
        <f t="shared" si="25"/>
        <v>126602.2269</v>
      </c>
      <c r="AA160" s="259">
        <f t="shared" si="26"/>
        <v>659182.0477</v>
      </c>
      <c r="AB160" s="258">
        <f t="shared" si="27"/>
        <v>0.6591820477</v>
      </c>
      <c r="AC160" s="275">
        <f t="shared" si="28"/>
        <v>340266.4387</v>
      </c>
      <c r="AD160" s="257">
        <f t="shared" si="29"/>
        <v>0.3402664387</v>
      </c>
      <c r="AE160" s="180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2"/>
    </row>
    <row r="161" ht="19.5" customHeight="1">
      <c r="A161" s="279" t="s">
        <v>255</v>
      </c>
      <c r="B161" s="280">
        <v>56.380001</v>
      </c>
      <c r="C161" s="281">
        <v>57.619999</v>
      </c>
      <c r="D161" s="281">
        <v>54.169998</v>
      </c>
      <c r="E161" s="281">
        <v>55.830002</v>
      </c>
      <c r="F161" s="281">
        <v>49.784069</v>
      </c>
      <c r="G161" s="281">
        <v>1.0043616E9</v>
      </c>
      <c r="H161" s="284" t="s">
        <v>255</v>
      </c>
      <c r="I161" s="281">
        <v>2.5875</v>
      </c>
      <c r="J161" s="281">
        <v>2.701563</v>
      </c>
      <c r="K161" s="281">
        <v>2.399063</v>
      </c>
      <c r="L161" s="281">
        <v>2.545625</v>
      </c>
      <c r="M161" s="281">
        <v>2.501403</v>
      </c>
      <c r="N161" s="281">
        <v>1.9215488E9</v>
      </c>
      <c r="O161" s="281"/>
      <c r="P161" s="254">
        <f t="shared" si="31"/>
        <v>321801.9683</v>
      </c>
      <c r="Q161" s="254">
        <f t="shared" si="129"/>
        <v>115673.0901</v>
      </c>
      <c r="R161" s="254">
        <f t="shared" si="130"/>
        <v>235554.713</v>
      </c>
      <c r="S161" s="254">
        <f t="shared" si="34"/>
        <v>-321911.0907</v>
      </c>
      <c r="T161" s="254">
        <f t="shared" si="35"/>
        <v>0</v>
      </c>
      <c r="U161" s="272">
        <f t="shared" si="21"/>
        <v>0.8218776821</v>
      </c>
      <c r="V161" s="257">
        <f>(E161-B150)/B150</f>
        <v>0.01564491512</v>
      </c>
      <c r="W161" s="254">
        <f t="shared" si="22"/>
        <v>-321911.0907</v>
      </c>
      <c r="X161" s="257">
        <f t="shared" si="23"/>
        <v>1.731399437</v>
      </c>
      <c r="Y161" s="254">
        <f t="shared" si="24"/>
        <v>451393.9023</v>
      </c>
      <c r="Z161" s="254">
        <f t="shared" si="25"/>
        <v>129482.8116</v>
      </c>
      <c r="AA161" s="259">
        <f t="shared" si="26"/>
        <v>673029.7714</v>
      </c>
      <c r="AB161" s="258">
        <f t="shared" si="27"/>
        <v>0.6730297714</v>
      </c>
      <c r="AC161" s="275">
        <f t="shared" si="28"/>
        <v>351118.6807</v>
      </c>
      <c r="AD161" s="257">
        <f t="shared" si="29"/>
        <v>0.3511186807</v>
      </c>
      <c r="AE161" s="180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2"/>
    </row>
    <row r="162" ht="19.5" customHeight="1">
      <c r="A162" s="276" t="s">
        <v>256</v>
      </c>
      <c r="B162" s="277">
        <v>56.91</v>
      </c>
      <c r="C162" s="278">
        <v>60.860001</v>
      </c>
      <c r="D162" s="278">
        <v>56.560001</v>
      </c>
      <c r="E162" s="278">
        <v>60.529999</v>
      </c>
      <c r="F162" s="278">
        <v>54.181671</v>
      </c>
      <c r="G162" s="278">
        <v>8.288839E8</v>
      </c>
      <c r="H162" s="283" t="s">
        <v>256</v>
      </c>
      <c r="I162" s="278">
        <v>2.642188</v>
      </c>
      <c r="J162" s="278">
        <v>3.017813</v>
      </c>
      <c r="K162" s="278">
        <v>2.610625</v>
      </c>
      <c r="L162" s="278">
        <v>2.985313</v>
      </c>
      <c r="M162" s="278">
        <v>2.933453</v>
      </c>
      <c r="N162" s="278">
        <v>1.9026016E9</v>
      </c>
      <c r="O162" s="278"/>
      <c r="P162" s="254">
        <f t="shared" si="31"/>
        <v>336000.0059</v>
      </c>
      <c r="Q162" s="254">
        <f>(Q150+(Q161-Q150)*(1-$Q$3))*K162/K161</f>
        <v>128825.0702</v>
      </c>
      <c r="R162" s="254">
        <f>R161*(1+($S$5/2/12))+(Q161-Q150)*($Q$3)</f>
        <v>233333.305</v>
      </c>
      <c r="S162" s="254">
        <f t="shared" si="34"/>
        <v>-324919.0536</v>
      </c>
      <c r="T162" s="254">
        <f t="shared" si="35"/>
        <v>0</v>
      </c>
      <c r="U162" s="272">
        <f t="shared" si="21"/>
        <v>0.8503087011</v>
      </c>
      <c r="V162" s="282"/>
      <c r="W162" s="254">
        <f t="shared" si="22"/>
        <v>-324919.0536</v>
      </c>
      <c r="X162" s="257">
        <f t="shared" si="23"/>
        <v>1.752231224</v>
      </c>
      <c r="Y162" s="254">
        <f t="shared" si="24"/>
        <v>459199.977</v>
      </c>
      <c r="Z162" s="254">
        <f t="shared" si="25"/>
        <v>134280.9234</v>
      </c>
      <c r="AA162" s="259">
        <f t="shared" si="26"/>
        <v>698158.3812</v>
      </c>
      <c r="AB162" s="258">
        <f t="shared" si="27"/>
        <v>0.6981583812</v>
      </c>
      <c r="AC162" s="275">
        <f t="shared" si="28"/>
        <v>373239.3276</v>
      </c>
      <c r="AD162" s="257">
        <f t="shared" si="29"/>
        <v>0.3732393276</v>
      </c>
      <c r="AE162" s="180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2"/>
    </row>
    <row r="163" ht="19.5" customHeight="1">
      <c r="A163" s="276" t="s">
        <v>257</v>
      </c>
      <c r="B163" s="277">
        <v>60.880001</v>
      </c>
      <c r="C163" s="278">
        <v>64.959999</v>
      </c>
      <c r="D163" s="278">
        <v>60.66</v>
      </c>
      <c r="E163" s="278">
        <v>64.410004</v>
      </c>
      <c r="F163" s="278">
        <v>57.654736</v>
      </c>
      <c r="G163" s="278">
        <v>1.0186025E9</v>
      </c>
      <c r="H163" s="283" t="s">
        <v>257</v>
      </c>
      <c r="I163" s="278">
        <v>3.016563</v>
      </c>
      <c r="J163" s="278">
        <v>3.433438</v>
      </c>
      <c r="K163" s="278">
        <v>2.99875</v>
      </c>
      <c r="L163" s="278">
        <v>3.376563</v>
      </c>
      <c r="M163" s="278">
        <v>3.317907</v>
      </c>
      <c r="N163" s="278">
        <v>2.1716416E9</v>
      </c>
      <c r="O163" s="278"/>
      <c r="P163" s="254">
        <f t="shared" si="31"/>
        <v>360356.4356</v>
      </c>
      <c r="Q163" s="254">
        <f t="shared" ref="Q163:Q173" si="131">Q162*K163/K162</f>
        <v>147977.6602</v>
      </c>
      <c r="R163" s="254">
        <f t="shared" ref="R163:R173" si="132">R162*(1+$S$5/2/12)</f>
        <v>233819.4161</v>
      </c>
      <c r="S163" s="254">
        <f t="shared" si="34"/>
        <v>-327939.5496</v>
      </c>
      <c r="T163" s="254">
        <f t="shared" si="35"/>
        <v>0</v>
      </c>
      <c r="U163" s="272">
        <f t="shared" si="21"/>
        <v>0.884334232</v>
      </c>
      <c r="V163" s="282"/>
      <c r="W163" s="254">
        <f t="shared" si="22"/>
        <v>-327939.5496</v>
      </c>
      <c r="X163" s="257">
        <f t="shared" si="23"/>
        <v>1.811845666</v>
      </c>
      <c r="Y163" s="254">
        <f t="shared" si="24"/>
        <v>476716.1444</v>
      </c>
      <c r="Z163" s="254">
        <f t="shared" si="25"/>
        <v>148776.5948</v>
      </c>
      <c r="AA163" s="259">
        <f t="shared" si="26"/>
        <v>742153.5119</v>
      </c>
      <c r="AB163" s="258">
        <f t="shared" si="27"/>
        <v>0.7421535119</v>
      </c>
      <c r="AC163" s="275">
        <f t="shared" si="28"/>
        <v>414213.9623</v>
      </c>
      <c r="AD163" s="257">
        <f t="shared" si="29"/>
        <v>0.4142139623</v>
      </c>
      <c r="AE163" s="180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2"/>
    </row>
    <row r="164" ht="19.5" customHeight="1">
      <c r="A164" s="276" t="s">
        <v>258</v>
      </c>
      <c r="B164" s="277">
        <v>64.650002</v>
      </c>
      <c r="C164" s="278">
        <v>68.510002</v>
      </c>
      <c r="D164" s="278">
        <v>63.23</v>
      </c>
      <c r="E164" s="278">
        <v>67.550003</v>
      </c>
      <c r="F164" s="278">
        <v>60.465412</v>
      </c>
      <c r="G164" s="278">
        <v>1.0700543E9</v>
      </c>
      <c r="H164" s="283" t="s">
        <v>258</v>
      </c>
      <c r="I164" s="278">
        <v>3.400625</v>
      </c>
      <c r="J164" s="278">
        <v>3.824688</v>
      </c>
      <c r="K164" s="278">
        <v>3.251875</v>
      </c>
      <c r="L164" s="278">
        <v>3.717188</v>
      </c>
      <c r="M164" s="278">
        <v>3.652614</v>
      </c>
      <c r="N164" s="278">
        <v>2.2573664E9</v>
      </c>
      <c r="O164" s="278"/>
      <c r="P164" s="254">
        <f t="shared" si="31"/>
        <v>375623.7624</v>
      </c>
      <c r="Q164" s="254">
        <f t="shared" si="131"/>
        <v>160468.4798</v>
      </c>
      <c r="R164" s="254">
        <f t="shared" si="132"/>
        <v>234306.5399</v>
      </c>
      <c r="S164" s="254">
        <f t="shared" si="34"/>
        <v>-330972.6311</v>
      </c>
      <c r="T164" s="254">
        <f t="shared" si="35"/>
        <v>0</v>
      </c>
      <c r="U164" s="272">
        <f t="shared" si="21"/>
        <v>0.9041560529</v>
      </c>
      <c r="V164" s="282"/>
      <c r="W164" s="254">
        <f t="shared" si="22"/>
        <v>-330972.6311</v>
      </c>
      <c r="X164" s="257">
        <f t="shared" si="23"/>
        <v>1.842842111</v>
      </c>
      <c r="Y164" s="254">
        <f t="shared" si="24"/>
        <v>487870.912</v>
      </c>
      <c r="Z164" s="254">
        <f t="shared" si="25"/>
        <v>156898.2809</v>
      </c>
      <c r="AA164" s="259">
        <f t="shared" si="26"/>
        <v>770398.782</v>
      </c>
      <c r="AB164" s="258">
        <f t="shared" si="27"/>
        <v>0.770398782</v>
      </c>
      <c r="AC164" s="275">
        <f t="shared" si="28"/>
        <v>439426.151</v>
      </c>
      <c r="AD164" s="257">
        <f t="shared" si="29"/>
        <v>0.439426151</v>
      </c>
      <c r="AE164" s="180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2"/>
    </row>
    <row r="165" ht="19.5" customHeight="1">
      <c r="A165" s="276" t="s">
        <v>259</v>
      </c>
      <c r="B165" s="277">
        <v>67.480003</v>
      </c>
      <c r="C165" s="278">
        <v>68.550003</v>
      </c>
      <c r="D165" s="278">
        <v>64.449997</v>
      </c>
      <c r="E165" s="278">
        <v>66.760002</v>
      </c>
      <c r="F165" s="278">
        <v>59.859676</v>
      </c>
      <c r="G165" s="278">
        <v>1.0561849E9</v>
      </c>
      <c r="H165" s="283" t="s">
        <v>259</v>
      </c>
      <c r="I165" s="278">
        <v>3.70875</v>
      </c>
      <c r="J165" s="278">
        <v>3.8275</v>
      </c>
      <c r="K165" s="278">
        <v>3.377188</v>
      </c>
      <c r="L165" s="278">
        <v>3.621563</v>
      </c>
      <c r="M165" s="278">
        <v>3.55865</v>
      </c>
      <c r="N165" s="278">
        <v>2.2638368E9</v>
      </c>
      <c r="O165" s="278"/>
      <c r="P165" s="254">
        <f t="shared" si="31"/>
        <v>382871.2693</v>
      </c>
      <c r="Q165" s="254">
        <f t="shared" si="131"/>
        <v>166652.2312</v>
      </c>
      <c r="R165" s="254">
        <f t="shared" si="132"/>
        <v>234794.6785</v>
      </c>
      <c r="S165" s="254">
        <f t="shared" si="34"/>
        <v>-334018.3504</v>
      </c>
      <c r="T165" s="254">
        <f t="shared" si="35"/>
        <v>0</v>
      </c>
      <c r="U165" s="272">
        <f t="shared" si="21"/>
        <v>0.913118873</v>
      </c>
      <c r="V165" s="282"/>
      <c r="W165" s="254">
        <f t="shared" si="22"/>
        <v>-334018.3504</v>
      </c>
      <c r="X165" s="257">
        <f t="shared" si="23"/>
        <v>1.849197648</v>
      </c>
      <c r="Y165" s="254">
        <f t="shared" si="24"/>
        <v>493412.7799</v>
      </c>
      <c r="Z165" s="254">
        <f t="shared" si="25"/>
        <v>159394.4295</v>
      </c>
      <c r="AA165" s="259">
        <f t="shared" si="26"/>
        <v>784318.179</v>
      </c>
      <c r="AB165" s="258">
        <f t="shared" si="27"/>
        <v>0.784318179</v>
      </c>
      <c r="AC165" s="275">
        <f t="shared" si="28"/>
        <v>450299.8286</v>
      </c>
      <c r="AD165" s="257">
        <f t="shared" si="29"/>
        <v>0.4502998286</v>
      </c>
      <c r="AE165" s="180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2"/>
    </row>
    <row r="166" ht="19.5" customHeight="1">
      <c r="A166" s="276" t="s">
        <v>260</v>
      </c>
      <c r="B166" s="277">
        <v>66.690002</v>
      </c>
      <c r="C166" s="278">
        <v>67.629997</v>
      </c>
      <c r="D166" s="278">
        <v>60.759998</v>
      </c>
      <c r="E166" s="278">
        <v>62.060001</v>
      </c>
      <c r="F166" s="278">
        <v>55.645493</v>
      </c>
      <c r="G166" s="278">
        <v>1.3003288E9</v>
      </c>
      <c r="H166" s="283" t="s">
        <v>260</v>
      </c>
      <c r="I166" s="278">
        <v>3.610938</v>
      </c>
      <c r="J166" s="278">
        <v>3.712813</v>
      </c>
      <c r="K166" s="278">
        <v>2.908125</v>
      </c>
      <c r="L166" s="278">
        <v>3.116875</v>
      </c>
      <c r="M166" s="278">
        <v>3.062729</v>
      </c>
      <c r="N166" s="278">
        <v>1.6379808E9</v>
      </c>
      <c r="O166" s="278"/>
      <c r="P166" s="254">
        <f t="shared" si="31"/>
        <v>360950.4832</v>
      </c>
      <c r="Q166" s="254">
        <f t="shared" si="131"/>
        <v>143505.6384</v>
      </c>
      <c r="R166" s="254">
        <f t="shared" si="132"/>
        <v>235283.8341</v>
      </c>
      <c r="S166" s="254">
        <f t="shared" si="34"/>
        <v>-337076.7602</v>
      </c>
      <c r="T166" s="254">
        <f t="shared" si="35"/>
        <v>0</v>
      </c>
      <c r="U166" s="272">
        <f t="shared" si="21"/>
        <v>0.8759318122</v>
      </c>
      <c r="V166" s="282"/>
      <c r="W166" s="254">
        <f t="shared" si="22"/>
        <v>-337076.7602</v>
      </c>
      <c r="X166" s="257">
        <f t="shared" si="23"/>
        <v>1.7688384</v>
      </c>
      <c r="Y166" s="254">
        <f t="shared" si="24"/>
        <v>478537.8189</v>
      </c>
      <c r="Z166" s="254">
        <f t="shared" si="25"/>
        <v>141461.0588</v>
      </c>
      <c r="AA166" s="259">
        <f t="shared" si="26"/>
        <v>739739.9556</v>
      </c>
      <c r="AB166" s="258">
        <f t="shared" si="27"/>
        <v>0.7397399556</v>
      </c>
      <c r="AC166" s="275">
        <f t="shared" si="28"/>
        <v>402663.1955</v>
      </c>
      <c r="AD166" s="257">
        <f t="shared" si="29"/>
        <v>0.4026631955</v>
      </c>
      <c r="AE166" s="180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2"/>
    </row>
    <row r="167" ht="19.5" customHeight="1">
      <c r="A167" s="276" t="s">
        <v>261</v>
      </c>
      <c r="B167" s="277">
        <v>60.939999</v>
      </c>
      <c r="C167" s="278">
        <v>64.57</v>
      </c>
      <c r="D167" s="278">
        <v>60.040001</v>
      </c>
      <c r="E167" s="278">
        <v>64.160004</v>
      </c>
      <c r="F167" s="278">
        <v>57.528454</v>
      </c>
      <c r="G167" s="278">
        <v>9.738152E8</v>
      </c>
      <c r="H167" s="283" t="s">
        <v>261</v>
      </c>
      <c r="I167" s="278">
        <v>3.0075</v>
      </c>
      <c r="J167" s="278">
        <v>3.379375</v>
      </c>
      <c r="K167" s="278">
        <v>2.91375</v>
      </c>
      <c r="L167" s="278">
        <v>3.3275</v>
      </c>
      <c r="M167" s="278">
        <v>3.269695</v>
      </c>
      <c r="N167" s="278">
        <v>1.1723376E9</v>
      </c>
      <c r="O167" s="278"/>
      <c r="P167" s="254">
        <f t="shared" si="31"/>
        <v>356673.2733</v>
      </c>
      <c r="Q167" s="254">
        <f t="shared" si="131"/>
        <v>143783.2121</v>
      </c>
      <c r="R167" s="254">
        <f t="shared" si="132"/>
        <v>235774.0087</v>
      </c>
      <c r="S167" s="254">
        <f t="shared" si="34"/>
        <v>-340147.9133</v>
      </c>
      <c r="T167" s="254">
        <f t="shared" si="35"/>
        <v>0</v>
      </c>
      <c r="U167" s="272">
        <f t="shared" si="21"/>
        <v>0.8750516349</v>
      </c>
      <c r="V167" s="282"/>
      <c r="W167" s="254">
        <f t="shared" si="22"/>
        <v>-340147.9133</v>
      </c>
      <c r="X167" s="257">
        <f t="shared" si="23"/>
        <v>1.741734283</v>
      </c>
      <c r="Y167" s="254">
        <f t="shared" si="24"/>
        <v>476014.3397</v>
      </c>
      <c r="Z167" s="254">
        <f t="shared" si="25"/>
        <v>135866.4263</v>
      </c>
      <c r="AA167" s="259">
        <f t="shared" si="26"/>
        <v>736230.4942</v>
      </c>
      <c r="AB167" s="258">
        <f t="shared" si="27"/>
        <v>0.7362304942</v>
      </c>
      <c r="AC167" s="275">
        <f t="shared" si="28"/>
        <v>396082.5808</v>
      </c>
      <c r="AD167" s="257">
        <f t="shared" si="29"/>
        <v>0.3960825808</v>
      </c>
      <c r="AE167" s="180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2"/>
    </row>
    <row r="168" ht="19.5" customHeight="1">
      <c r="A168" s="276" t="s">
        <v>262</v>
      </c>
      <c r="B168" s="277">
        <v>64.25</v>
      </c>
      <c r="C168" s="278">
        <v>65.309998</v>
      </c>
      <c r="D168" s="278">
        <v>61.860001</v>
      </c>
      <c r="E168" s="278">
        <v>64.800003</v>
      </c>
      <c r="F168" s="278">
        <v>58.235828</v>
      </c>
      <c r="G168" s="278">
        <v>8.608051E8</v>
      </c>
      <c r="H168" s="283" t="s">
        <v>262</v>
      </c>
      <c r="I168" s="278">
        <v>3.3375</v>
      </c>
      <c r="J168" s="278">
        <v>3.443125</v>
      </c>
      <c r="K168" s="278">
        <v>3.091875</v>
      </c>
      <c r="L168" s="278">
        <v>3.381875</v>
      </c>
      <c r="M168" s="278">
        <v>3.323126</v>
      </c>
      <c r="N168" s="278">
        <v>1.2018048E9</v>
      </c>
      <c r="O168" s="278"/>
      <c r="P168" s="254">
        <f t="shared" si="31"/>
        <v>367485.1545</v>
      </c>
      <c r="Q168" s="254">
        <f t="shared" si="131"/>
        <v>152573.0481</v>
      </c>
      <c r="R168" s="254">
        <f t="shared" si="132"/>
        <v>236265.2046</v>
      </c>
      <c r="S168" s="254">
        <f t="shared" si="34"/>
        <v>-343231.863</v>
      </c>
      <c r="T168" s="254">
        <f t="shared" si="35"/>
        <v>0</v>
      </c>
      <c r="U168" s="272">
        <f t="shared" si="21"/>
        <v>0.8893434268</v>
      </c>
      <c r="V168" s="282"/>
      <c r="W168" s="254">
        <f t="shared" si="22"/>
        <v>-343231.863</v>
      </c>
      <c r="X168" s="257">
        <f t="shared" si="23"/>
        <v>1.759016059</v>
      </c>
      <c r="Y168" s="254">
        <f t="shared" si="24"/>
        <v>484054.2045</v>
      </c>
      <c r="Z168" s="254">
        <f t="shared" si="25"/>
        <v>140822.3416</v>
      </c>
      <c r="AA168" s="259">
        <f t="shared" si="26"/>
        <v>756323.4072</v>
      </c>
      <c r="AB168" s="258">
        <f t="shared" si="27"/>
        <v>0.7563234072</v>
      </c>
      <c r="AC168" s="275">
        <f t="shared" si="28"/>
        <v>413091.5442</v>
      </c>
      <c r="AD168" s="257">
        <f t="shared" si="29"/>
        <v>0.4130915442</v>
      </c>
      <c r="AE168" s="180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2"/>
    </row>
    <row r="169" ht="19.5" customHeight="1">
      <c r="A169" s="276" t="s">
        <v>263</v>
      </c>
      <c r="B169" s="277">
        <v>65.260002</v>
      </c>
      <c r="C169" s="278">
        <v>68.879997</v>
      </c>
      <c r="D169" s="278">
        <v>63.91</v>
      </c>
      <c r="E169" s="278">
        <v>68.160004</v>
      </c>
      <c r="F169" s="278">
        <v>61.255489</v>
      </c>
      <c r="G169" s="278">
        <v>6.798662E8</v>
      </c>
      <c r="H169" s="283" t="s">
        <v>263</v>
      </c>
      <c r="I169" s="278">
        <v>3.43375</v>
      </c>
      <c r="J169" s="278">
        <v>3.820625</v>
      </c>
      <c r="K169" s="278">
        <v>3.293125</v>
      </c>
      <c r="L169" s="278">
        <v>3.741875</v>
      </c>
      <c r="M169" s="278">
        <v>3.676871</v>
      </c>
      <c r="N169" s="278">
        <v>9.327584E8</v>
      </c>
      <c r="O169" s="278"/>
      <c r="P169" s="254">
        <f t="shared" si="31"/>
        <v>379663.3663</v>
      </c>
      <c r="Q169" s="254">
        <f t="shared" si="131"/>
        <v>162504.0208</v>
      </c>
      <c r="R169" s="254">
        <f t="shared" si="132"/>
        <v>236757.4238</v>
      </c>
      <c r="S169" s="254">
        <f t="shared" si="34"/>
        <v>-346328.6624</v>
      </c>
      <c r="T169" s="254">
        <f t="shared" si="35"/>
        <v>0</v>
      </c>
      <c r="U169" s="272">
        <f t="shared" si="21"/>
        <v>0.9046719247</v>
      </c>
      <c r="V169" s="282"/>
      <c r="W169" s="254">
        <f t="shared" si="22"/>
        <v>-346328.6624</v>
      </c>
      <c r="X169" s="257">
        <f t="shared" si="23"/>
        <v>1.779872292</v>
      </c>
      <c r="Y169" s="254">
        <f t="shared" si="24"/>
        <v>493051.4833</v>
      </c>
      <c r="Z169" s="254">
        <f t="shared" si="25"/>
        <v>146722.8209</v>
      </c>
      <c r="AA169" s="259">
        <f t="shared" si="26"/>
        <v>778924.8109</v>
      </c>
      <c r="AB169" s="258">
        <f t="shared" si="27"/>
        <v>0.7789248109</v>
      </c>
      <c r="AC169" s="275">
        <f t="shared" si="28"/>
        <v>432596.1485</v>
      </c>
      <c r="AD169" s="257">
        <f t="shared" si="29"/>
        <v>0.4325961485</v>
      </c>
      <c r="AE169" s="180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2"/>
    </row>
    <row r="170" ht="19.5" customHeight="1">
      <c r="A170" s="276" t="s">
        <v>264</v>
      </c>
      <c r="B170" s="277">
        <v>68.029999</v>
      </c>
      <c r="C170" s="278">
        <v>70.580002</v>
      </c>
      <c r="D170" s="278">
        <v>67.419998</v>
      </c>
      <c r="E170" s="278">
        <v>68.57</v>
      </c>
      <c r="F170" s="278">
        <v>61.623928</v>
      </c>
      <c r="G170" s="278">
        <v>6.395219E8</v>
      </c>
      <c r="H170" s="283" t="s">
        <v>264</v>
      </c>
      <c r="I170" s="278">
        <v>3.729375</v>
      </c>
      <c r="J170" s="278">
        <v>4.0225</v>
      </c>
      <c r="K170" s="278">
        <v>3.65875</v>
      </c>
      <c r="L170" s="278">
        <v>3.801875</v>
      </c>
      <c r="M170" s="278">
        <v>3.735829</v>
      </c>
      <c r="N170" s="278">
        <v>6.999328E8</v>
      </c>
      <c r="O170" s="278"/>
      <c r="P170" s="254">
        <f t="shared" si="31"/>
        <v>400514.8396</v>
      </c>
      <c r="Q170" s="254">
        <f t="shared" si="131"/>
        <v>180546.3157</v>
      </c>
      <c r="R170" s="254">
        <f t="shared" si="132"/>
        <v>237250.6684</v>
      </c>
      <c r="S170" s="254">
        <f t="shared" si="34"/>
        <v>-349438.3652</v>
      </c>
      <c r="T170" s="254">
        <f t="shared" si="35"/>
        <v>0</v>
      </c>
      <c r="U170" s="272">
        <f t="shared" si="21"/>
        <v>0.9307056906</v>
      </c>
      <c r="V170" s="282"/>
      <c r="W170" s="254">
        <f t="shared" si="22"/>
        <v>-349438.3652</v>
      </c>
      <c r="X170" s="257">
        <f t="shared" si="23"/>
        <v>1.825115876</v>
      </c>
      <c r="Y170" s="254">
        <f t="shared" si="24"/>
        <v>508121.0294</v>
      </c>
      <c r="Z170" s="254">
        <f t="shared" si="25"/>
        <v>158682.6642</v>
      </c>
      <c r="AA170" s="259">
        <f t="shared" si="26"/>
        <v>818311.8237</v>
      </c>
      <c r="AB170" s="258">
        <f t="shared" si="27"/>
        <v>0.8183118237</v>
      </c>
      <c r="AC170" s="275">
        <f t="shared" si="28"/>
        <v>468873.4586</v>
      </c>
      <c r="AD170" s="257">
        <f t="shared" si="29"/>
        <v>0.4688734586</v>
      </c>
      <c r="AE170" s="180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2"/>
    </row>
    <row r="171" ht="19.5" customHeight="1">
      <c r="A171" s="276" t="s">
        <v>265</v>
      </c>
      <c r="B171" s="277">
        <v>68.900002</v>
      </c>
      <c r="C171" s="278">
        <v>69.800003</v>
      </c>
      <c r="D171" s="278">
        <v>64.650002</v>
      </c>
      <c r="E171" s="278">
        <v>64.949997</v>
      </c>
      <c r="F171" s="278">
        <v>58.537086</v>
      </c>
      <c r="G171" s="278">
        <v>8.631242E8</v>
      </c>
      <c r="H171" s="283" t="s">
        <v>265</v>
      </c>
      <c r="I171" s="278">
        <v>3.8375</v>
      </c>
      <c r="J171" s="278">
        <v>3.93375</v>
      </c>
      <c r="K171" s="278">
        <v>3.369375</v>
      </c>
      <c r="L171" s="278">
        <v>3.398125</v>
      </c>
      <c r="M171" s="278">
        <v>3.339093</v>
      </c>
      <c r="N171" s="278">
        <v>1.0152896E9</v>
      </c>
      <c r="O171" s="278"/>
      <c r="P171" s="254">
        <f t="shared" si="31"/>
        <v>384059.4178</v>
      </c>
      <c r="Q171" s="254">
        <f t="shared" si="131"/>
        <v>166266.6874</v>
      </c>
      <c r="R171" s="254">
        <f t="shared" si="132"/>
        <v>237744.9406</v>
      </c>
      <c r="S171" s="254">
        <f t="shared" si="34"/>
        <v>-352561.025</v>
      </c>
      <c r="T171" s="254">
        <f t="shared" si="35"/>
        <v>0</v>
      </c>
      <c r="U171" s="272">
        <f t="shared" si="21"/>
        <v>0.9092997343</v>
      </c>
      <c r="V171" s="282"/>
      <c r="W171" s="254">
        <f t="shared" si="22"/>
        <v>-352561.025</v>
      </c>
      <c r="X171" s="257">
        <f t="shared" si="23"/>
        <v>1.763678666</v>
      </c>
      <c r="Y171" s="254">
        <f t="shared" si="24"/>
        <v>497076.7355</v>
      </c>
      <c r="Z171" s="254">
        <f t="shared" si="25"/>
        <v>144515.7105</v>
      </c>
      <c r="AA171" s="259">
        <f t="shared" si="26"/>
        <v>788071.0459</v>
      </c>
      <c r="AB171" s="258">
        <f t="shared" si="27"/>
        <v>0.7880710459</v>
      </c>
      <c r="AC171" s="275">
        <f t="shared" si="28"/>
        <v>435510.0208</v>
      </c>
      <c r="AD171" s="257">
        <f t="shared" si="29"/>
        <v>0.4355100208</v>
      </c>
      <c r="AE171" s="180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2"/>
    </row>
    <row r="172" ht="19.5" customHeight="1">
      <c r="A172" s="276" t="s">
        <v>266</v>
      </c>
      <c r="B172" s="277">
        <v>65.360001</v>
      </c>
      <c r="C172" s="278">
        <v>66.209999</v>
      </c>
      <c r="D172" s="278">
        <v>61.310001</v>
      </c>
      <c r="E172" s="278">
        <v>65.800003</v>
      </c>
      <c r="F172" s="278">
        <v>59.303185</v>
      </c>
      <c r="G172" s="278">
        <v>9.017839E8</v>
      </c>
      <c r="H172" s="283" t="s">
        <v>266</v>
      </c>
      <c r="I172" s="278">
        <v>3.439375</v>
      </c>
      <c r="J172" s="278">
        <v>3.53125</v>
      </c>
      <c r="K172" s="278">
        <v>3.02125</v>
      </c>
      <c r="L172" s="278">
        <v>3.48</v>
      </c>
      <c r="M172" s="278">
        <v>3.419546</v>
      </c>
      <c r="N172" s="278">
        <v>1.1633408E9</v>
      </c>
      <c r="O172" s="278"/>
      <c r="P172" s="254">
        <f t="shared" si="31"/>
        <v>364217.8277</v>
      </c>
      <c r="Q172" s="254">
        <f t="shared" si="131"/>
        <v>149087.9553</v>
      </c>
      <c r="R172" s="254">
        <f t="shared" si="132"/>
        <v>238240.2426</v>
      </c>
      <c r="S172" s="254">
        <f t="shared" si="34"/>
        <v>-355696.696</v>
      </c>
      <c r="T172" s="254">
        <f t="shared" si="35"/>
        <v>0</v>
      </c>
      <c r="U172" s="272">
        <f t="shared" si="21"/>
        <v>0.8813748137</v>
      </c>
      <c r="V172" s="282"/>
      <c r="W172" s="254">
        <f t="shared" si="22"/>
        <v>-355696.696</v>
      </c>
      <c r="X172" s="257">
        <f t="shared" si="23"/>
        <v>1.69374098</v>
      </c>
      <c r="Y172" s="254">
        <f t="shared" si="24"/>
        <v>483663.1123</v>
      </c>
      <c r="Z172" s="254">
        <f t="shared" si="25"/>
        <v>127966.4163</v>
      </c>
      <c r="AA172" s="259">
        <f t="shared" si="26"/>
        <v>751546.0256</v>
      </c>
      <c r="AB172" s="258">
        <f t="shared" si="27"/>
        <v>0.7515460256</v>
      </c>
      <c r="AC172" s="275">
        <f t="shared" si="28"/>
        <v>395849.3296</v>
      </c>
      <c r="AD172" s="257">
        <f t="shared" si="29"/>
        <v>0.3958493296</v>
      </c>
      <c r="AE172" s="180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2"/>
    </row>
    <row r="173" ht="19.5" customHeight="1">
      <c r="A173" s="279" t="s">
        <v>267</v>
      </c>
      <c r="B173" s="280">
        <v>66.309998</v>
      </c>
      <c r="C173" s="281">
        <v>66.760002</v>
      </c>
      <c r="D173" s="281">
        <v>63.580002</v>
      </c>
      <c r="E173" s="281">
        <v>65.129997</v>
      </c>
      <c r="F173" s="281">
        <v>58.699341</v>
      </c>
      <c r="G173" s="281">
        <v>8.15856E8</v>
      </c>
      <c r="H173" s="284" t="s">
        <v>267</v>
      </c>
      <c r="I173" s="281">
        <v>3.5325</v>
      </c>
      <c r="J173" s="281">
        <v>3.575</v>
      </c>
      <c r="K173" s="281">
        <v>3.271875</v>
      </c>
      <c r="L173" s="281">
        <v>3.425625</v>
      </c>
      <c r="M173" s="281">
        <v>3.366116</v>
      </c>
      <c r="N173" s="281">
        <v>9.62888E8</v>
      </c>
      <c r="O173" s="281"/>
      <c r="P173" s="254">
        <f t="shared" si="31"/>
        <v>377702.9822</v>
      </c>
      <c r="Q173" s="254">
        <f t="shared" si="131"/>
        <v>161455.4087</v>
      </c>
      <c r="R173" s="254">
        <f t="shared" si="132"/>
        <v>238736.5764</v>
      </c>
      <c r="S173" s="254">
        <f t="shared" si="34"/>
        <v>-358845.4322</v>
      </c>
      <c r="T173" s="254">
        <f t="shared" si="35"/>
        <v>0</v>
      </c>
      <c r="U173" s="272">
        <f t="shared" si="21"/>
        <v>0.9006534675</v>
      </c>
      <c r="V173" s="257">
        <f>(E173-B162)/B162</f>
        <v>0.1444385345</v>
      </c>
      <c r="W173" s="254">
        <f t="shared" si="22"/>
        <v>-358845.4322</v>
      </c>
      <c r="X173" s="257">
        <f t="shared" si="23"/>
        <v>1.717841453</v>
      </c>
      <c r="Y173" s="254">
        <f t="shared" si="24"/>
        <v>493579.2009</v>
      </c>
      <c r="Z173" s="254">
        <f t="shared" si="25"/>
        <v>134733.7687</v>
      </c>
      <c r="AA173" s="259">
        <f t="shared" si="26"/>
        <v>777894.9673</v>
      </c>
      <c r="AB173" s="258">
        <f t="shared" si="27"/>
        <v>0.7778949673</v>
      </c>
      <c r="AC173" s="275">
        <f t="shared" si="28"/>
        <v>419049.5352</v>
      </c>
      <c r="AD173" s="257">
        <f t="shared" si="29"/>
        <v>0.4190495352</v>
      </c>
      <c r="AE173" s="180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2"/>
    </row>
    <row r="174" ht="19.5" customHeight="1">
      <c r="A174" s="276" t="s">
        <v>268</v>
      </c>
      <c r="B174" s="277">
        <v>66.730003</v>
      </c>
      <c r="C174" s="278">
        <v>67.790001</v>
      </c>
      <c r="D174" s="278">
        <v>66.169998</v>
      </c>
      <c r="E174" s="278">
        <v>66.870003</v>
      </c>
      <c r="F174" s="278">
        <v>60.603191</v>
      </c>
      <c r="G174" s="278">
        <v>7.418367E8</v>
      </c>
      <c r="H174" s="283" t="s">
        <v>268</v>
      </c>
      <c r="I174" s="278">
        <v>3.596875</v>
      </c>
      <c r="J174" s="278">
        <v>3.71</v>
      </c>
      <c r="K174" s="278">
        <v>3.53875</v>
      </c>
      <c r="L174" s="278">
        <v>3.6075</v>
      </c>
      <c r="M174" s="278">
        <v>3.550136</v>
      </c>
      <c r="N174" s="278">
        <v>8.87544E8</v>
      </c>
      <c r="O174" s="278"/>
      <c r="P174" s="254">
        <f t="shared" si="31"/>
        <v>393089.097</v>
      </c>
      <c r="Q174" s="254">
        <f>(Q162+(Q173-Q162)*(1-$Q$3))*K174/K173</f>
        <v>164037.1788</v>
      </c>
      <c r="R174" s="254">
        <f>R173*(1+($S$5/2/12))+(Q173-Q162)*($Q$3)</f>
        <v>249023.0459</v>
      </c>
      <c r="S174" s="254">
        <f t="shared" si="34"/>
        <v>-362007.2882</v>
      </c>
      <c r="T174" s="254">
        <f t="shared" si="35"/>
        <v>0</v>
      </c>
      <c r="U174" s="272">
        <f t="shared" si="21"/>
        <v>0.8945780084</v>
      </c>
      <c r="V174" s="282"/>
      <c r="W174" s="254">
        <f t="shared" si="22"/>
        <v>-362007.2882</v>
      </c>
      <c r="X174" s="257">
        <f t="shared" si="23"/>
        <v>1.773754739</v>
      </c>
      <c r="Y174" s="254">
        <f t="shared" si="24"/>
        <v>514224.492</v>
      </c>
      <c r="Z174" s="254">
        <f t="shared" si="25"/>
        <v>152217.2038</v>
      </c>
      <c r="AA174" s="259">
        <f t="shared" si="26"/>
        <v>806149.3217</v>
      </c>
      <c r="AB174" s="258">
        <f t="shared" si="27"/>
        <v>0.8061493217</v>
      </c>
      <c r="AC174" s="275">
        <f t="shared" si="28"/>
        <v>444142.0336</v>
      </c>
      <c r="AD174" s="257">
        <f t="shared" si="29"/>
        <v>0.4441420336</v>
      </c>
      <c r="AE174" s="180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2"/>
    </row>
    <row r="175" ht="19.5" customHeight="1">
      <c r="A175" s="276" t="s">
        <v>269</v>
      </c>
      <c r="B175" s="277">
        <v>67.339996</v>
      </c>
      <c r="C175" s="278">
        <v>68.260002</v>
      </c>
      <c r="D175" s="278">
        <v>65.959999</v>
      </c>
      <c r="E175" s="278">
        <v>67.099998</v>
      </c>
      <c r="F175" s="278">
        <v>60.811634</v>
      </c>
      <c r="G175" s="278">
        <v>6.565621E8</v>
      </c>
      <c r="H175" s="283" t="s">
        <v>269</v>
      </c>
      <c r="I175" s="278">
        <v>3.66</v>
      </c>
      <c r="J175" s="278">
        <v>3.754375</v>
      </c>
      <c r="K175" s="278">
        <v>3.504375</v>
      </c>
      <c r="L175" s="278">
        <v>3.625</v>
      </c>
      <c r="M175" s="278">
        <v>3.567357</v>
      </c>
      <c r="N175" s="278">
        <v>7.831952E8</v>
      </c>
      <c r="O175" s="278"/>
      <c r="P175" s="254">
        <f t="shared" si="31"/>
        <v>391841.5782</v>
      </c>
      <c r="Q175" s="254">
        <f t="shared" ref="Q175:Q185" si="133">Q174*K175/K174</f>
        <v>162443.741</v>
      </c>
      <c r="R175" s="254">
        <f t="shared" ref="R175:R185" si="134">R174*(1+$S$5/2/12)</f>
        <v>249541.8439</v>
      </c>
      <c r="S175" s="254">
        <f t="shared" si="34"/>
        <v>-365182.3185</v>
      </c>
      <c r="T175" s="254">
        <f t="shared" si="35"/>
        <v>0</v>
      </c>
      <c r="U175" s="272">
        <f t="shared" si="21"/>
        <v>0.8916457333</v>
      </c>
      <c r="V175" s="282"/>
      <c r="W175" s="254">
        <f t="shared" si="22"/>
        <v>-365182.3185</v>
      </c>
      <c r="X175" s="257">
        <f t="shared" si="23"/>
        <v>1.75633756</v>
      </c>
      <c r="Y175" s="254">
        <f t="shared" si="24"/>
        <v>513849.2749</v>
      </c>
      <c r="Z175" s="254">
        <f t="shared" si="25"/>
        <v>148666.9564</v>
      </c>
      <c r="AA175" s="259">
        <f t="shared" si="26"/>
        <v>803827.1631</v>
      </c>
      <c r="AB175" s="258">
        <f t="shared" si="27"/>
        <v>0.8038271631</v>
      </c>
      <c r="AC175" s="275">
        <f t="shared" si="28"/>
        <v>438644.8446</v>
      </c>
      <c r="AD175" s="257">
        <f t="shared" si="29"/>
        <v>0.4386448446</v>
      </c>
      <c r="AE175" s="180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2"/>
    </row>
    <row r="176" ht="19.5" customHeight="1">
      <c r="A176" s="276" t="s">
        <v>270</v>
      </c>
      <c r="B176" s="277">
        <v>66.870003</v>
      </c>
      <c r="C176" s="278">
        <v>69.059998</v>
      </c>
      <c r="D176" s="278">
        <v>66.540001</v>
      </c>
      <c r="E176" s="278">
        <v>68.970001</v>
      </c>
      <c r="F176" s="278">
        <v>62.506378</v>
      </c>
      <c r="G176" s="278">
        <v>5.579793E8</v>
      </c>
      <c r="H176" s="283" t="s">
        <v>270</v>
      </c>
      <c r="I176" s="278">
        <v>3.600625</v>
      </c>
      <c r="J176" s="278">
        <v>3.843125</v>
      </c>
      <c r="K176" s="278">
        <v>3.565</v>
      </c>
      <c r="L176" s="278">
        <v>3.836875</v>
      </c>
      <c r="M176" s="278">
        <v>3.775863</v>
      </c>
      <c r="N176" s="278">
        <v>6.32136E8</v>
      </c>
      <c r="O176" s="278"/>
      <c r="P176" s="254">
        <f t="shared" si="31"/>
        <v>395287.1347</v>
      </c>
      <c r="Q176" s="254">
        <f t="shared" si="133"/>
        <v>165253.9859</v>
      </c>
      <c r="R176" s="254">
        <f t="shared" si="134"/>
        <v>250061.7227</v>
      </c>
      <c r="S176" s="254">
        <f t="shared" si="34"/>
        <v>-368370.5782</v>
      </c>
      <c r="T176" s="254">
        <f t="shared" si="35"/>
        <v>0</v>
      </c>
      <c r="U176" s="272">
        <f t="shared" si="21"/>
        <v>0.8953769561</v>
      </c>
      <c r="V176" s="282"/>
      <c r="W176" s="254">
        <f t="shared" si="22"/>
        <v>-368370.5782</v>
      </c>
      <c r="X176" s="257">
        <f t="shared" si="23"/>
        <v>1.751901198</v>
      </c>
      <c r="Y176" s="254">
        <f t="shared" si="24"/>
        <v>516760.2481</v>
      </c>
      <c r="Z176" s="254">
        <f t="shared" si="25"/>
        <v>148389.6699</v>
      </c>
      <c r="AA176" s="259">
        <f t="shared" si="26"/>
        <v>810602.8433</v>
      </c>
      <c r="AB176" s="258">
        <f t="shared" si="27"/>
        <v>0.8106028433</v>
      </c>
      <c r="AC176" s="275">
        <f t="shared" si="28"/>
        <v>442232.2651</v>
      </c>
      <c r="AD176" s="257">
        <f t="shared" si="29"/>
        <v>0.4422322651</v>
      </c>
      <c r="AE176" s="180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2"/>
    </row>
    <row r="177" ht="19.5" customHeight="1">
      <c r="A177" s="276" t="s">
        <v>271</v>
      </c>
      <c r="B177" s="277">
        <v>69.019997</v>
      </c>
      <c r="C177" s="278">
        <v>70.730003</v>
      </c>
      <c r="D177" s="278">
        <v>66.879997</v>
      </c>
      <c r="E177" s="278">
        <v>70.720001</v>
      </c>
      <c r="F177" s="278">
        <v>64.2407</v>
      </c>
      <c r="G177" s="278">
        <v>8.355377E8</v>
      </c>
      <c r="H177" s="283" t="s">
        <v>271</v>
      </c>
      <c r="I177" s="278">
        <v>3.84</v>
      </c>
      <c r="J177" s="278">
        <v>4.019375</v>
      </c>
      <c r="K177" s="278">
        <v>3.59625</v>
      </c>
      <c r="L177" s="278">
        <v>4.015625</v>
      </c>
      <c r="M177" s="278">
        <v>3.960384</v>
      </c>
      <c r="N177" s="278">
        <v>8.536224E8</v>
      </c>
      <c r="O177" s="278"/>
      <c r="P177" s="254">
        <f t="shared" si="31"/>
        <v>397306.9129</v>
      </c>
      <c r="Q177" s="254">
        <f t="shared" si="133"/>
        <v>166702.5657</v>
      </c>
      <c r="R177" s="254">
        <f t="shared" si="134"/>
        <v>250582.6846</v>
      </c>
      <c r="S177" s="254">
        <f t="shared" si="34"/>
        <v>-371572.1223</v>
      </c>
      <c r="T177" s="254">
        <f t="shared" si="35"/>
        <v>0</v>
      </c>
      <c r="U177" s="272">
        <f t="shared" si="21"/>
        <v>0.8970280802</v>
      </c>
      <c r="V177" s="282"/>
      <c r="W177" s="254">
        <f t="shared" si="22"/>
        <v>-371572.1223</v>
      </c>
      <c r="X177" s="257">
        <f t="shared" si="23"/>
        <v>1.743644258</v>
      </c>
      <c r="Y177" s="254">
        <f t="shared" si="24"/>
        <v>518674.2163</v>
      </c>
      <c r="Z177" s="254">
        <f t="shared" si="25"/>
        <v>147102.094</v>
      </c>
      <c r="AA177" s="259">
        <f t="shared" si="26"/>
        <v>814592.1632</v>
      </c>
      <c r="AB177" s="258">
        <f t="shared" si="27"/>
        <v>0.8145921632</v>
      </c>
      <c r="AC177" s="275">
        <f t="shared" si="28"/>
        <v>443020.041</v>
      </c>
      <c r="AD177" s="257">
        <f t="shared" si="29"/>
        <v>0.443020041</v>
      </c>
      <c r="AE177" s="180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2"/>
    </row>
    <row r="178" ht="19.5" customHeight="1">
      <c r="A178" s="276" t="s">
        <v>272</v>
      </c>
      <c r="B178" s="277">
        <v>70.739998</v>
      </c>
      <c r="C178" s="278">
        <v>74.949997</v>
      </c>
      <c r="D178" s="278">
        <v>70.25</v>
      </c>
      <c r="E178" s="278">
        <v>73.25</v>
      </c>
      <c r="F178" s="278">
        <v>66.538933</v>
      </c>
      <c r="G178" s="278">
        <v>6.804142E8</v>
      </c>
      <c r="H178" s="283" t="s">
        <v>272</v>
      </c>
      <c r="I178" s="278">
        <v>4.019375</v>
      </c>
      <c r="J178" s="278">
        <v>4.5075</v>
      </c>
      <c r="K178" s="278">
        <v>3.965</v>
      </c>
      <c r="L178" s="278">
        <v>4.30125</v>
      </c>
      <c r="M178" s="278">
        <v>4.242079</v>
      </c>
      <c r="N178" s="278">
        <v>7.738592E8</v>
      </c>
      <c r="O178" s="278"/>
      <c r="P178" s="254">
        <f t="shared" si="31"/>
        <v>417326.7327</v>
      </c>
      <c r="Q178" s="254">
        <f t="shared" si="133"/>
        <v>183795.8076</v>
      </c>
      <c r="R178" s="254">
        <f t="shared" si="134"/>
        <v>251104.7319</v>
      </c>
      <c r="S178" s="254">
        <f t="shared" si="34"/>
        <v>-374787.0061</v>
      </c>
      <c r="T178" s="254">
        <f t="shared" si="35"/>
        <v>0</v>
      </c>
      <c r="U178" s="272">
        <f t="shared" si="21"/>
        <v>0.9210199831</v>
      </c>
      <c r="V178" s="282"/>
      <c r="W178" s="254">
        <f t="shared" si="22"/>
        <v>-374787.0061</v>
      </c>
      <c r="X178" s="257">
        <f t="shared" si="23"/>
        <v>1.783496903</v>
      </c>
      <c r="Y178" s="254">
        <f t="shared" si="24"/>
        <v>533189.2555</v>
      </c>
      <c r="Z178" s="254">
        <f t="shared" si="25"/>
        <v>158402.2494</v>
      </c>
      <c r="AA178" s="259">
        <f t="shared" si="26"/>
        <v>852227.2722</v>
      </c>
      <c r="AB178" s="258">
        <f t="shared" si="27"/>
        <v>0.8522272722</v>
      </c>
      <c r="AC178" s="275">
        <f t="shared" si="28"/>
        <v>477440.2661</v>
      </c>
      <c r="AD178" s="257">
        <f t="shared" si="29"/>
        <v>0.4774402661</v>
      </c>
      <c r="AE178" s="180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2"/>
    </row>
    <row r="179" ht="19.5" customHeight="1">
      <c r="A179" s="276" t="s">
        <v>273</v>
      </c>
      <c r="B179" s="277">
        <v>73.260002</v>
      </c>
      <c r="C179" s="278">
        <v>73.82</v>
      </c>
      <c r="D179" s="278">
        <v>69.150002</v>
      </c>
      <c r="E179" s="278">
        <v>71.269997</v>
      </c>
      <c r="F179" s="278">
        <v>64.740334</v>
      </c>
      <c r="G179" s="278">
        <v>7.485616E8</v>
      </c>
      <c r="H179" s="283" t="s">
        <v>273</v>
      </c>
      <c r="I179" s="278">
        <v>4.30875</v>
      </c>
      <c r="J179" s="278">
        <v>4.37</v>
      </c>
      <c r="K179" s="278">
        <v>3.84875</v>
      </c>
      <c r="L179" s="278">
        <v>4.07875</v>
      </c>
      <c r="M179" s="278">
        <v>4.022641</v>
      </c>
      <c r="N179" s="278">
        <v>8.854848E8</v>
      </c>
      <c r="O179" s="278"/>
      <c r="P179" s="254">
        <f t="shared" si="31"/>
        <v>410792.0911</v>
      </c>
      <c r="Q179" s="254">
        <f t="shared" si="133"/>
        <v>178407.0907</v>
      </c>
      <c r="R179" s="254">
        <f t="shared" si="134"/>
        <v>251627.8668</v>
      </c>
      <c r="S179" s="254">
        <f t="shared" si="34"/>
        <v>-378015.2853</v>
      </c>
      <c r="T179" s="254">
        <f t="shared" si="35"/>
        <v>0</v>
      </c>
      <c r="U179" s="272">
        <f t="shared" si="21"/>
        <v>0.9129181486</v>
      </c>
      <c r="V179" s="282"/>
      <c r="W179" s="254">
        <f t="shared" si="22"/>
        <v>-378015.2853</v>
      </c>
      <c r="X179" s="257">
        <f t="shared" si="23"/>
        <v>1.75236289</v>
      </c>
      <c r="Y179" s="254">
        <f t="shared" si="24"/>
        <v>529117.2159</v>
      </c>
      <c r="Z179" s="254">
        <f t="shared" si="25"/>
        <v>151101.9306</v>
      </c>
      <c r="AA179" s="259">
        <f t="shared" si="26"/>
        <v>840827.0485</v>
      </c>
      <c r="AB179" s="258">
        <f t="shared" si="27"/>
        <v>0.8408270485</v>
      </c>
      <c r="AC179" s="275">
        <f t="shared" si="28"/>
        <v>462811.7632</v>
      </c>
      <c r="AD179" s="257">
        <f t="shared" si="29"/>
        <v>0.4628117632</v>
      </c>
      <c r="AE179" s="180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2"/>
    </row>
    <row r="180" ht="19.5" customHeight="1">
      <c r="A180" s="276" t="s">
        <v>274</v>
      </c>
      <c r="B180" s="277">
        <v>71.75</v>
      </c>
      <c r="C180" s="278">
        <v>76.209999</v>
      </c>
      <c r="D180" s="278">
        <v>71.349998</v>
      </c>
      <c r="E180" s="278">
        <v>75.769997</v>
      </c>
      <c r="F180" s="278">
        <v>69.045784</v>
      </c>
      <c r="G180" s="278">
        <v>5.816957E8</v>
      </c>
      <c r="H180" s="283" t="s">
        <v>274</v>
      </c>
      <c r="I180" s="278">
        <v>4.141875</v>
      </c>
      <c r="J180" s="278">
        <v>4.66375</v>
      </c>
      <c r="K180" s="278">
        <v>4.09625</v>
      </c>
      <c r="L180" s="278">
        <v>4.61125</v>
      </c>
      <c r="M180" s="278">
        <v>4.547815</v>
      </c>
      <c r="N180" s="278">
        <v>5.136864E8</v>
      </c>
      <c r="O180" s="278"/>
      <c r="P180" s="254">
        <f t="shared" si="31"/>
        <v>423861.3743</v>
      </c>
      <c r="Q180" s="254">
        <f t="shared" si="133"/>
        <v>189879.8428</v>
      </c>
      <c r="R180" s="254">
        <f t="shared" si="134"/>
        <v>252152.0915</v>
      </c>
      <c r="S180" s="254">
        <f t="shared" si="34"/>
        <v>-381257.0157</v>
      </c>
      <c r="T180" s="254">
        <f t="shared" si="35"/>
        <v>0</v>
      </c>
      <c r="U180" s="272">
        <f t="shared" si="21"/>
        <v>0.9280832315</v>
      </c>
      <c r="V180" s="282"/>
      <c r="W180" s="254">
        <f t="shared" si="22"/>
        <v>-381257.0157</v>
      </c>
      <c r="X180" s="257">
        <f t="shared" si="23"/>
        <v>1.773117446</v>
      </c>
      <c r="Y180" s="254">
        <f t="shared" si="24"/>
        <v>538768.9698</v>
      </c>
      <c r="Z180" s="254">
        <f t="shared" si="25"/>
        <v>157511.9542</v>
      </c>
      <c r="AA180" s="259">
        <f t="shared" si="26"/>
        <v>865893.3086</v>
      </c>
      <c r="AB180" s="258">
        <f t="shared" si="27"/>
        <v>0.8658933086</v>
      </c>
      <c r="AC180" s="275">
        <f t="shared" si="28"/>
        <v>484636.2929</v>
      </c>
      <c r="AD180" s="257">
        <f t="shared" si="29"/>
        <v>0.4846362929</v>
      </c>
      <c r="AE180" s="180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2"/>
    </row>
    <row r="181" ht="19.5" customHeight="1">
      <c r="A181" s="276" t="s">
        <v>275</v>
      </c>
      <c r="B181" s="277">
        <v>76.290001</v>
      </c>
      <c r="C181" s="278">
        <v>77.279999</v>
      </c>
      <c r="D181" s="278">
        <v>74.959999</v>
      </c>
      <c r="E181" s="278">
        <v>75.470001</v>
      </c>
      <c r="F181" s="278">
        <v>68.772423</v>
      </c>
      <c r="G181" s="278">
        <v>5.292455E8</v>
      </c>
      <c r="H181" s="283" t="s">
        <v>275</v>
      </c>
      <c r="I181" s="278">
        <v>4.674375</v>
      </c>
      <c r="J181" s="278">
        <v>4.793125</v>
      </c>
      <c r="K181" s="278">
        <v>4.505</v>
      </c>
      <c r="L181" s="278">
        <v>4.563125</v>
      </c>
      <c r="M181" s="278">
        <v>4.500352</v>
      </c>
      <c r="N181" s="278">
        <v>6.56376E8</v>
      </c>
      <c r="O181" s="278"/>
      <c r="P181" s="254">
        <f t="shared" si="31"/>
        <v>445306.9248</v>
      </c>
      <c r="Q181" s="254">
        <f t="shared" si="133"/>
        <v>208827.2669</v>
      </c>
      <c r="R181" s="254">
        <f t="shared" si="134"/>
        <v>252677.4083</v>
      </c>
      <c r="S181" s="254">
        <f t="shared" si="34"/>
        <v>-384512.2532</v>
      </c>
      <c r="T181" s="254">
        <f t="shared" si="35"/>
        <v>0</v>
      </c>
      <c r="U181" s="272">
        <f t="shared" si="21"/>
        <v>0.9516436033</v>
      </c>
      <c r="V181" s="282"/>
      <c r="W181" s="254">
        <f t="shared" si="22"/>
        <v>-384512.2532</v>
      </c>
      <c r="X181" s="257">
        <f t="shared" si="23"/>
        <v>1.815246009</v>
      </c>
      <c r="Y181" s="254">
        <f t="shared" si="24"/>
        <v>554285.1593</v>
      </c>
      <c r="Z181" s="254">
        <f t="shared" si="25"/>
        <v>169772.9061</v>
      </c>
      <c r="AA181" s="259">
        <f t="shared" si="26"/>
        <v>906811.6</v>
      </c>
      <c r="AB181" s="258">
        <f t="shared" si="27"/>
        <v>0.9068116</v>
      </c>
      <c r="AC181" s="275">
        <f t="shared" si="28"/>
        <v>522299.3468</v>
      </c>
      <c r="AD181" s="257">
        <f t="shared" si="29"/>
        <v>0.5222993468</v>
      </c>
      <c r="AE181" s="180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2"/>
    </row>
    <row r="182" ht="19.5" customHeight="1">
      <c r="A182" s="276" t="s">
        <v>276</v>
      </c>
      <c r="B182" s="277">
        <v>76.089996</v>
      </c>
      <c r="C182" s="278">
        <v>79.690002</v>
      </c>
      <c r="D182" s="278">
        <v>75.540001</v>
      </c>
      <c r="E182" s="278">
        <v>78.879997</v>
      </c>
      <c r="F182" s="278">
        <v>71.879791</v>
      </c>
      <c r="G182" s="278">
        <v>5.039888E8</v>
      </c>
      <c r="H182" s="283" t="s">
        <v>276</v>
      </c>
      <c r="I182" s="278">
        <v>4.640625</v>
      </c>
      <c r="J182" s="278">
        <v>5.09375</v>
      </c>
      <c r="K182" s="278">
        <v>4.575</v>
      </c>
      <c r="L182" s="278">
        <v>4.999375</v>
      </c>
      <c r="M182" s="278">
        <v>4.9306</v>
      </c>
      <c r="N182" s="278">
        <v>5.019808E8</v>
      </c>
      <c r="O182" s="278"/>
      <c r="P182" s="254">
        <f t="shared" si="31"/>
        <v>448752.4812</v>
      </c>
      <c r="Q182" s="254">
        <f t="shared" si="133"/>
        <v>212072.0857</v>
      </c>
      <c r="R182" s="254">
        <f t="shared" si="134"/>
        <v>253203.8196</v>
      </c>
      <c r="S182" s="254">
        <f t="shared" si="34"/>
        <v>-387781.0543</v>
      </c>
      <c r="T182" s="254">
        <f t="shared" si="35"/>
        <v>0</v>
      </c>
      <c r="U182" s="272">
        <f t="shared" si="21"/>
        <v>0.9549995005</v>
      </c>
      <c r="V182" s="282"/>
      <c r="W182" s="254">
        <f t="shared" si="22"/>
        <v>-387781.0543</v>
      </c>
      <c r="X182" s="257">
        <f t="shared" si="23"/>
        <v>1.8101872</v>
      </c>
      <c r="Y182" s="254">
        <f t="shared" si="24"/>
        <v>557202.4037</v>
      </c>
      <c r="Z182" s="254">
        <f t="shared" si="25"/>
        <v>169421.3494</v>
      </c>
      <c r="AA182" s="259">
        <f t="shared" si="26"/>
        <v>914028.3865</v>
      </c>
      <c r="AB182" s="258">
        <f t="shared" si="27"/>
        <v>0.9140283865</v>
      </c>
      <c r="AC182" s="275">
        <f t="shared" si="28"/>
        <v>526247.3322</v>
      </c>
      <c r="AD182" s="257">
        <f t="shared" si="29"/>
        <v>0.5262473322</v>
      </c>
      <c r="AE182" s="180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2"/>
    </row>
    <row r="183" ht="19.5" customHeight="1">
      <c r="A183" s="276" t="s">
        <v>277</v>
      </c>
      <c r="B183" s="277">
        <v>78.889999</v>
      </c>
      <c r="C183" s="278">
        <v>83.489998</v>
      </c>
      <c r="D183" s="278">
        <v>76.349998</v>
      </c>
      <c r="E183" s="278">
        <v>82.790001</v>
      </c>
      <c r="F183" s="278">
        <v>75.669327</v>
      </c>
      <c r="G183" s="278">
        <v>8.173537E8</v>
      </c>
      <c r="H183" s="283" t="s">
        <v>277</v>
      </c>
      <c r="I183" s="278">
        <v>5.01</v>
      </c>
      <c r="J183" s="278">
        <v>5.595</v>
      </c>
      <c r="K183" s="278">
        <v>4.68875</v>
      </c>
      <c r="L183" s="278">
        <v>5.5025</v>
      </c>
      <c r="M183" s="278">
        <v>5.426805</v>
      </c>
      <c r="N183" s="278">
        <v>9.615136E8</v>
      </c>
      <c r="O183" s="278"/>
      <c r="P183" s="254">
        <f t="shared" si="31"/>
        <v>453564.3446</v>
      </c>
      <c r="Q183" s="254">
        <f t="shared" si="133"/>
        <v>217344.9162</v>
      </c>
      <c r="R183" s="254">
        <f t="shared" si="134"/>
        <v>253731.3276</v>
      </c>
      <c r="S183" s="254">
        <f t="shared" si="34"/>
        <v>-391063.4753</v>
      </c>
      <c r="T183" s="254">
        <f t="shared" si="35"/>
        <v>0</v>
      </c>
      <c r="U183" s="272">
        <f t="shared" si="21"/>
        <v>0.9606480488</v>
      </c>
      <c r="V183" s="282"/>
      <c r="W183" s="254">
        <f t="shared" si="22"/>
        <v>-391063.4753</v>
      </c>
      <c r="X183" s="257">
        <f t="shared" si="23"/>
        <v>1.80864672</v>
      </c>
      <c r="Y183" s="254">
        <f t="shared" si="24"/>
        <v>561077.1157</v>
      </c>
      <c r="Z183" s="254">
        <f t="shared" si="25"/>
        <v>170013.6403</v>
      </c>
      <c r="AA183" s="259">
        <f t="shared" si="26"/>
        <v>924640.5883</v>
      </c>
      <c r="AB183" s="258">
        <f t="shared" si="27"/>
        <v>0.9246405883</v>
      </c>
      <c r="AC183" s="275">
        <f t="shared" si="28"/>
        <v>533577.113</v>
      </c>
      <c r="AD183" s="257">
        <f t="shared" si="29"/>
        <v>0.533577113</v>
      </c>
      <c r="AE183" s="180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2"/>
    </row>
    <row r="184" ht="19.5" customHeight="1">
      <c r="A184" s="276" t="s">
        <v>278</v>
      </c>
      <c r="B184" s="277">
        <v>83.07</v>
      </c>
      <c r="C184" s="278">
        <v>85.839996</v>
      </c>
      <c r="D184" s="278">
        <v>81.370003</v>
      </c>
      <c r="E184" s="278">
        <v>85.730003</v>
      </c>
      <c r="F184" s="278">
        <v>78.356483</v>
      </c>
      <c r="G184" s="278">
        <v>5.423394E8</v>
      </c>
      <c r="H184" s="283" t="s">
        <v>278</v>
      </c>
      <c r="I184" s="278">
        <v>5.535</v>
      </c>
      <c r="J184" s="278">
        <v>5.905625</v>
      </c>
      <c r="K184" s="278">
        <v>5.31375</v>
      </c>
      <c r="L184" s="278">
        <v>5.8825</v>
      </c>
      <c r="M184" s="278">
        <v>5.801578</v>
      </c>
      <c r="N184" s="278">
        <v>9.258976E8</v>
      </c>
      <c r="O184" s="278"/>
      <c r="P184" s="254">
        <f t="shared" si="31"/>
        <v>483386.1564</v>
      </c>
      <c r="Q184" s="254">
        <f t="shared" si="133"/>
        <v>246316.5126</v>
      </c>
      <c r="R184" s="254">
        <f t="shared" si="134"/>
        <v>254259.9345</v>
      </c>
      <c r="S184" s="254">
        <f t="shared" si="34"/>
        <v>-394359.5731</v>
      </c>
      <c r="T184" s="254">
        <f t="shared" si="35"/>
        <v>0</v>
      </c>
      <c r="U184" s="272">
        <f t="shared" si="21"/>
        <v>0.99192711</v>
      </c>
      <c r="V184" s="282"/>
      <c r="W184" s="254">
        <f t="shared" si="22"/>
        <v>-394359.5731</v>
      </c>
      <c r="X184" s="257">
        <f t="shared" si="23"/>
        <v>1.870491149</v>
      </c>
      <c r="Y184" s="254">
        <f t="shared" si="24"/>
        <v>582459.8466</v>
      </c>
      <c r="Z184" s="254">
        <f t="shared" si="25"/>
        <v>188100.2735</v>
      </c>
      <c r="AA184" s="259">
        <f t="shared" si="26"/>
        <v>983962.6036</v>
      </c>
      <c r="AB184" s="258">
        <f t="shared" si="27"/>
        <v>0.9839626036</v>
      </c>
      <c r="AC184" s="275">
        <f t="shared" si="28"/>
        <v>589603.0304</v>
      </c>
      <c r="AD184" s="257">
        <f t="shared" si="29"/>
        <v>0.5896030304</v>
      </c>
      <c r="AE184" s="180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2"/>
    </row>
    <row r="185" ht="19.5" customHeight="1">
      <c r="A185" s="279" t="s">
        <v>279</v>
      </c>
      <c r="B185" s="280">
        <v>85.830002</v>
      </c>
      <c r="C185" s="281">
        <v>87.959999</v>
      </c>
      <c r="D185" s="281">
        <v>84.050003</v>
      </c>
      <c r="E185" s="281">
        <v>87.959999</v>
      </c>
      <c r="F185" s="281">
        <v>80.394691</v>
      </c>
      <c r="G185" s="281">
        <v>6.516492E8</v>
      </c>
      <c r="H185" s="284" t="s">
        <v>279</v>
      </c>
      <c r="I185" s="281">
        <v>5.90375</v>
      </c>
      <c r="J185" s="281">
        <v>6.225</v>
      </c>
      <c r="K185" s="281">
        <v>5.65125</v>
      </c>
      <c r="L185" s="281">
        <v>6.225</v>
      </c>
      <c r="M185" s="281">
        <v>6.139365</v>
      </c>
      <c r="N185" s="281">
        <v>8.507456E8</v>
      </c>
      <c r="O185" s="281"/>
      <c r="P185" s="254">
        <f t="shared" si="31"/>
        <v>499306.9485</v>
      </c>
      <c r="Q185" s="254">
        <f t="shared" si="133"/>
        <v>261961.1747</v>
      </c>
      <c r="R185" s="254">
        <f t="shared" si="134"/>
        <v>254789.6427</v>
      </c>
      <c r="S185" s="254">
        <f t="shared" si="34"/>
        <v>-397669.4047</v>
      </c>
      <c r="T185" s="254">
        <f t="shared" si="35"/>
        <v>0</v>
      </c>
      <c r="U185" s="272">
        <f t="shared" si="21"/>
        <v>1.007058193</v>
      </c>
      <c r="V185" s="257">
        <f>(E185-B174)/B174</f>
        <v>0.3181476854</v>
      </c>
      <c r="W185" s="254">
        <f t="shared" si="22"/>
        <v>-397669.4047</v>
      </c>
      <c r="X185" s="257">
        <f t="shared" si="23"/>
        <v>1.896290191</v>
      </c>
      <c r="Y185" s="254">
        <f t="shared" si="24"/>
        <v>594112.9209</v>
      </c>
      <c r="Z185" s="254">
        <f t="shared" si="25"/>
        <v>196443.5162</v>
      </c>
      <c r="AA185" s="259">
        <f t="shared" si="26"/>
        <v>1016057.766</v>
      </c>
      <c r="AB185" s="258">
        <f t="shared" si="27"/>
        <v>1.016057766</v>
      </c>
      <c r="AC185" s="275">
        <f t="shared" si="28"/>
        <v>618388.3612</v>
      </c>
      <c r="AD185" s="257">
        <f t="shared" si="29"/>
        <v>0.6183883612</v>
      </c>
      <c r="AE185" s="180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2"/>
    </row>
    <row r="186" ht="19.5" customHeight="1">
      <c r="A186" s="276" t="s">
        <v>280</v>
      </c>
      <c r="B186" s="277">
        <v>87.550003</v>
      </c>
      <c r="C186" s="278">
        <v>89.0</v>
      </c>
      <c r="D186" s="278">
        <v>84.760002</v>
      </c>
      <c r="E186" s="278">
        <v>86.269997</v>
      </c>
      <c r="F186" s="278">
        <v>79.100487</v>
      </c>
      <c r="G186" s="278">
        <v>8.317327E8</v>
      </c>
      <c r="H186" s="283" t="s">
        <v>280</v>
      </c>
      <c r="I186" s="278">
        <v>6.17</v>
      </c>
      <c r="J186" s="278">
        <v>6.363125</v>
      </c>
      <c r="K186" s="278">
        <v>5.766875</v>
      </c>
      <c r="L186" s="278">
        <v>5.97125</v>
      </c>
      <c r="M186" s="278">
        <v>5.889106</v>
      </c>
      <c r="N186" s="278">
        <v>1.1935552E9</v>
      </c>
      <c r="O186" s="278"/>
      <c r="P186" s="254">
        <f t="shared" si="31"/>
        <v>503524.7644</v>
      </c>
      <c r="Q186" s="254">
        <f>(Q174+(Q185-Q174)*(1-$Q$3))*K186/K185</f>
        <v>237342.6616</v>
      </c>
      <c r="R186" s="254">
        <f>R185*(1+($S$5/2/12))+(Q185-Q174)*($Q$3)</f>
        <v>284697.6532</v>
      </c>
      <c r="S186" s="254">
        <f t="shared" si="34"/>
        <v>-400993.0272</v>
      </c>
      <c r="T186" s="254">
        <f t="shared" si="35"/>
        <v>0</v>
      </c>
      <c r="U186" s="272">
        <f t="shared" si="21"/>
        <v>0.953825464</v>
      </c>
      <c r="V186" s="282"/>
      <c r="W186" s="254">
        <f t="shared" si="22"/>
        <v>-400993.0272</v>
      </c>
      <c r="X186" s="257">
        <f t="shared" si="23"/>
        <v>1.965676119</v>
      </c>
      <c r="Y186" s="254">
        <f t="shared" si="24"/>
        <v>625777.0821</v>
      </c>
      <c r="Z186" s="254">
        <f t="shared" si="25"/>
        <v>224784.0549</v>
      </c>
      <c r="AA186" s="259">
        <f t="shared" si="26"/>
        <v>1025565.079</v>
      </c>
      <c r="AB186" s="258">
        <f t="shared" si="27"/>
        <v>1.025565079</v>
      </c>
      <c r="AC186" s="275">
        <f t="shared" si="28"/>
        <v>624572.0519</v>
      </c>
      <c r="AD186" s="257">
        <f t="shared" si="29"/>
        <v>0.6245720519</v>
      </c>
      <c r="AE186" s="180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2"/>
    </row>
    <row r="187" ht="19.5" customHeight="1">
      <c r="A187" s="276" t="s">
        <v>281</v>
      </c>
      <c r="B187" s="277">
        <v>86.110001</v>
      </c>
      <c r="C187" s="278">
        <v>90.959999</v>
      </c>
      <c r="D187" s="278">
        <v>83.739998</v>
      </c>
      <c r="E187" s="278">
        <v>90.339996</v>
      </c>
      <c r="F187" s="278">
        <v>82.832245</v>
      </c>
      <c r="G187" s="278">
        <v>7.135587E8</v>
      </c>
      <c r="H187" s="283" t="s">
        <v>281</v>
      </c>
      <c r="I187" s="278">
        <v>5.953125</v>
      </c>
      <c r="J187" s="278">
        <v>6.67625</v>
      </c>
      <c r="K187" s="278">
        <v>5.620625</v>
      </c>
      <c r="L187" s="278">
        <v>6.58375</v>
      </c>
      <c r="M187" s="278">
        <v>6.493181</v>
      </c>
      <c r="N187" s="278">
        <v>9.816912E8</v>
      </c>
      <c r="O187" s="278"/>
      <c r="P187" s="254">
        <f t="shared" si="31"/>
        <v>497465.3347</v>
      </c>
      <c r="Q187" s="254">
        <f t="shared" ref="Q187:Q197" si="135">Q186*K187/K186</f>
        <v>231323.5673</v>
      </c>
      <c r="R187" s="254">
        <f t="shared" ref="R187:R197" si="136">R186*(1+$S$5/2/12)</f>
        <v>285290.7733</v>
      </c>
      <c r="S187" s="254">
        <f t="shared" si="34"/>
        <v>-404330.4982</v>
      </c>
      <c r="T187" s="254">
        <f t="shared" si="35"/>
        <v>0</v>
      </c>
      <c r="U187" s="272">
        <f t="shared" si="21"/>
        <v>0.9467820849</v>
      </c>
      <c r="V187" s="282"/>
      <c r="W187" s="254">
        <f t="shared" si="22"/>
        <v>-404330.4982</v>
      </c>
      <c r="X187" s="257">
        <f t="shared" si="23"/>
        <v>1.935931401</v>
      </c>
      <c r="Y187" s="254">
        <f t="shared" si="24"/>
        <v>622104.8766</v>
      </c>
      <c r="Z187" s="254">
        <f t="shared" si="25"/>
        <v>217774.3785</v>
      </c>
      <c r="AA187" s="259">
        <f t="shared" si="26"/>
        <v>1014079.675</v>
      </c>
      <c r="AB187" s="258">
        <f t="shared" si="27"/>
        <v>1.014079675</v>
      </c>
      <c r="AC187" s="275">
        <f t="shared" si="28"/>
        <v>609749.1771</v>
      </c>
      <c r="AD187" s="257">
        <f t="shared" si="29"/>
        <v>0.6097491771</v>
      </c>
      <c r="AE187" s="180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2"/>
    </row>
    <row r="188" ht="19.5" customHeight="1">
      <c r="A188" s="276" t="s">
        <v>282</v>
      </c>
      <c r="B188" s="277">
        <v>89.489998</v>
      </c>
      <c r="C188" s="278">
        <v>91.360001</v>
      </c>
      <c r="D188" s="278">
        <v>86.400002</v>
      </c>
      <c r="E188" s="278">
        <v>87.669998</v>
      </c>
      <c r="F188" s="278">
        <v>80.717819</v>
      </c>
      <c r="G188" s="278">
        <v>8.093454E8</v>
      </c>
      <c r="H188" s="283" t="s">
        <v>282</v>
      </c>
      <c r="I188" s="278">
        <v>6.45875</v>
      </c>
      <c r="J188" s="278">
        <v>6.731875</v>
      </c>
      <c r="K188" s="278">
        <v>6.040625</v>
      </c>
      <c r="L188" s="278">
        <v>6.215625</v>
      </c>
      <c r="M188" s="278">
        <v>6.130119</v>
      </c>
      <c r="N188" s="278">
        <v>1.3196624E9</v>
      </c>
      <c r="O188" s="278"/>
      <c r="P188" s="254">
        <f t="shared" si="31"/>
        <v>513267.3386</v>
      </c>
      <c r="Q188" s="254">
        <f t="shared" si="135"/>
        <v>248609.1713</v>
      </c>
      <c r="R188" s="254">
        <f t="shared" si="136"/>
        <v>285885.1291</v>
      </c>
      <c r="S188" s="254">
        <f t="shared" si="34"/>
        <v>-407681.8752</v>
      </c>
      <c r="T188" s="254">
        <f t="shared" si="35"/>
        <v>0</v>
      </c>
      <c r="U188" s="272">
        <f t="shared" si="21"/>
        <v>0.9644232463</v>
      </c>
      <c r="V188" s="282"/>
      <c r="W188" s="254">
        <f t="shared" si="22"/>
        <v>-407681.8752</v>
      </c>
      <c r="X188" s="257">
        <f t="shared" si="23"/>
        <v>1.960235459</v>
      </c>
      <c r="Y188" s="254">
        <f t="shared" si="24"/>
        <v>633736.861</v>
      </c>
      <c r="Z188" s="254">
        <f t="shared" si="25"/>
        <v>226054.9857</v>
      </c>
      <c r="AA188" s="259">
        <f t="shared" si="26"/>
        <v>1047761.639</v>
      </c>
      <c r="AB188" s="258">
        <f t="shared" si="27"/>
        <v>1.047761639</v>
      </c>
      <c r="AC188" s="275">
        <f t="shared" si="28"/>
        <v>640079.7638</v>
      </c>
      <c r="AD188" s="257">
        <f t="shared" si="29"/>
        <v>0.6400797638</v>
      </c>
      <c r="AE188" s="180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2"/>
    </row>
    <row r="189" ht="19.5" customHeight="1">
      <c r="A189" s="276" t="s">
        <v>283</v>
      </c>
      <c r="B189" s="277">
        <v>88.099998</v>
      </c>
      <c r="C189" s="278">
        <v>89.68</v>
      </c>
      <c r="D189" s="278">
        <v>83.279999</v>
      </c>
      <c r="E189" s="278">
        <v>87.389999</v>
      </c>
      <c r="F189" s="278">
        <v>80.64402</v>
      </c>
      <c r="G189" s="278">
        <v>1.1413982E9</v>
      </c>
      <c r="H189" s="283" t="s">
        <v>283</v>
      </c>
      <c r="I189" s="278">
        <v>6.275</v>
      </c>
      <c r="J189" s="278">
        <v>6.50125</v>
      </c>
      <c r="K189" s="278">
        <v>5.5875</v>
      </c>
      <c r="L189" s="278">
        <v>6.148125</v>
      </c>
      <c r="M189" s="278">
        <v>6.063548</v>
      </c>
      <c r="N189" s="278">
        <v>1.2642224E9</v>
      </c>
      <c r="O189" s="278"/>
      <c r="P189" s="254">
        <f t="shared" si="31"/>
        <v>494732.6673</v>
      </c>
      <c r="Q189" s="254">
        <f t="shared" si="135"/>
        <v>229960.2682</v>
      </c>
      <c r="R189" s="254">
        <f t="shared" si="136"/>
        <v>286480.7231</v>
      </c>
      <c r="S189" s="254">
        <f t="shared" si="34"/>
        <v>-411047.2164</v>
      </c>
      <c r="T189" s="254">
        <f t="shared" si="35"/>
        <v>0</v>
      </c>
      <c r="U189" s="272">
        <f t="shared" si="21"/>
        <v>0.9441041067</v>
      </c>
      <c r="V189" s="282"/>
      <c r="W189" s="254">
        <f t="shared" si="22"/>
        <v>-411047.2164</v>
      </c>
      <c r="X189" s="257">
        <f t="shared" si="23"/>
        <v>1.900544169</v>
      </c>
      <c r="Y189" s="254">
        <f t="shared" si="24"/>
        <v>621334.3613</v>
      </c>
      <c r="Z189" s="254">
        <f t="shared" si="25"/>
        <v>210287.1449</v>
      </c>
      <c r="AA189" s="259">
        <f t="shared" si="26"/>
        <v>1011173.659</v>
      </c>
      <c r="AB189" s="258">
        <f t="shared" si="27"/>
        <v>1.011173659</v>
      </c>
      <c r="AC189" s="275">
        <f t="shared" si="28"/>
        <v>600126.4422</v>
      </c>
      <c r="AD189" s="257">
        <f t="shared" si="29"/>
        <v>0.6001264422</v>
      </c>
      <c r="AE189" s="180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2"/>
    </row>
    <row r="190" ht="19.5" customHeight="1">
      <c r="A190" s="276" t="s">
        <v>284</v>
      </c>
      <c r="B190" s="277">
        <v>87.529999</v>
      </c>
      <c r="C190" s="278">
        <v>91.449997</v>
      </c>
      <c r="D190" s="278">
        <v>85.529999</v>
      </c>
      <c r="E190" s="278">
        <v>91.309998</v>
      </c>
      <c r="F190" s="278">
        <v>84.261452</v>
      </c>
      <c r="G190" s="278">
        <v>7.891937E8</v>
      </c>
      <c r="H190" s="283" t="s">
        <v>284</v>
      </c>
      <c r="I190" s="278">
        <v>6.163125</v>
      </c>
      <c r="J190" s="278">
        <v>6.72125</v>
      </c>
      <c r="K190" s="278">
        <v>5.8875</v>
      </c>
      <c r="L190" s="278">
        <v>6.700625</v>
      </c>
      <c r="M190" s="278">
        <v>6.608448</v>
      </c>
      <c r="N190" s="278">
        <v>6.280752E8</v>
      </c>
      <c r="O190" s="278"/>
      <c r="P190" s="254">
        <f t="shared" si="31"/>
        <v>508099.004</v>
      </c>
      <c r="Q190" s="254">
        <f t="shared" si="135"/>
        <v>242307.1282</v>
      </c>
      <c r="R190" s="254">
        <f t="shared" si="136"/>
        <v>287077.558</v>
      </c>
      <c r="S190" s="254">
        <f t="shared" si="34"/>
        <v>-414426.5798</v>
      </c>
      <c r="T190" s="254">
        <f t="shared" si="35"/>
        <v>0</v>
      </c>
      <c r="U190" s="272">
        <f t="shared" si="21"/>
        <v>0.9568471002</v>
      </c>
      <c r="V190" s="282"/>
      <c r="W190" s="254">
        <f t="shared" si="22"/>
        <v>-414426.5798</v>
      </c>
      <c r="X190" s="257">
        <f t="shared" si="23"/>
        <v>1.918739291</v>
      </c>
      <c r="Y190" s="254">
        <f t="shared" si="24"/>
        <v>631263.7584</v>
      </c>
      <c r="Z190" s="254">
        <f t="shared" si="25"/>
        <v>216837.1786</v>
      </c>
      <c r="AA190" s="259">
        <f t="shared" si="26"/>
        <v>1037483.69</v>
      </c>
      <c r="AB190" s="258">
        <f t="shared" si="27"/>
        <v>1.03748369</v>
      </c>
      <c r="AC190" s="275">
        <f t="shared" si="28"/>
        <v>623057.1103</v>
      </c>
      <c r="AD190" s="257">
        <f t="shared" si="29"/>
        <v>0.6230571103</v>
      </c>
      <c r="AE190" s="180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2"/>
    </row>
    <row r="191" ht="19.5" customHeight="1">
      <c r="A191" s="276" t="s">
        <v>285</v>
      </c>
      <c r="B191" s="277">
        <v>91.419998</v>
      </c>
      <c r="C191" s="278">
        <v>94.139999</v>
      </c>
      <c r="D191" s="278">
        <v>90.639999</v>
      </c>
      <c r="E191" s="278">
        <v>93.910004</v>
      </c>
      <c r="F191" s="278">
        <v>86.660728</v>
      </c>
      <c r="G191" s="278">
        <v>5.670129E8</v>
      </c>
      <c r="H191" s="283" t="s">
        <v>285</v>
      </c>
      <c r="I191" s="278">
        <v>6.715625</v>
      </c>
      <c r="J191" s="278">
        <v>7.139375</v>
      </c>
      <c r="K191" s="278">
        <v>6.601875</v>
      </c>
      <c r="L191" s="278">
        <v>7.10625</v>
      </c>
      <c r="M191" s="278">
        <v>7.008492</v>
      </c>
      <c r="N191" s="278">
        <v>3.869664E8</v>
      </c>
      <c r="O191" s="278"/>
      <c r="P191" s="254">
        <f t="shared" si="31"/>
        <v>538455.4396</v>
      </c>
      <c r="Q191" s="254">
        <f t="shared" si="135"/>
        <v>271708.0887</v>
      </c>
      <c r="R191" s="254">
        <f t="shared" si="136"/>
        <v>287675.6362</v>
      </c>
      <c r="S191" s="254">
        <f t="shared" si="34"/>
        <v>-417820.0239</v>
      </c>
      <c r="T191" s="254">
        <f t="shared" si="35"/>
        <v>0</v>
      </c>
      <c r="U191" s="272">
        <f t="shared" si="21"/>
        <v>0.9854554765</v>
      </c>
      <c r="V191" s="282"/>
      <c r="W191" s="254">
        <f t="shared" si="22"/>
        <v>-417820.0239</v>
      </c>
      <c r="X191" s="257">
        <f t="shared" si="23"/>
        <v>1.977241464</v>
      </c>
      <c r="Y191" s="254">
        <f t="shared" si="24"/>
        <v>653087.4185</v>
      </c>
      <c r="Z191" s="254">
        <f t="shared" si="25"/>
        <v>235267.3946</v>
      </c>
      <c r="AA191" s="259">
        <f t="shared" si="26"/>
        <v>1097839.164</v>
      </c>
      <c r="AB191" s="258">
        <f t="shared" si="27"/>
        <v>1.097839164</v>
      </c>
      <c r="AC191" s="275">
        <f t="shared" si="28"/>
        <v>680019.1406</v>
      </c>
      <c r="AD191" s="257">
        <f t="shared" si="29"/>
        <v>0.6800191406</v>
      </c>
      <c r="AE191" s="180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2"/>
    </row>
    <row r="192" ht="19.5" customHeight="1">
      <c r="A192" s="276" t="s">
        <v>286</v>
      </c>
      <c r="B192" s="277">
        <v>94.239998</v>
      </c>
      <c r="C192" s="278">
        <v>97.510002</v>
      </c>
      <c r="D192" s="278">
        <v>93.629997</v>
      </c>
      <c r="E192" s="278">
        <v>95.019997</v>
      </c>
      <c r="F192" s="278">
        <v>87.920654</v>
      </c>
      <c r="G192" s="278">
        <v>6.615304E8</v>
      </c>
      <c r="H192" s="283" t="s">
        <v>286</v>
      </c>
      <c r="I192" s="278">
        <v>7.150625</v>
      </c>
      <c r="J192" s="278">
        <v>7.64625</v>
      </c>
      <c r="K192" s="278">
        <v>7.05625</v>
      </c>
      <c r="L192" s="278">
        <v>7.255</v>
      </c>
      <c r="M192" s="278">
        <v>7.166822</v>
      </c>
      <c r="N192" s="278">
        <v>4.590912E8</v>
      </c>
      <c r="O192" s="278"/>
      <c r="P192" s="254">
        <f t="shared" si="31"/>
        <v>556217.804</v>
      </c>
      <c r="Q192" s="254">
        <f t="shared" si="135"/>
        <v>290408.4371</v>
      </c>
      <c r="R192" s="254">
        <f t="shared" si="136"/>
        <v>288274.9604</v>
      </c>
      <c r="S192" s="254">
        <f t="shared" si="34"/>
        <v>-421227.6073</v>
      </c>
      <c r="T192" s="254">
        <f t="shared" si="35"/>
        <v>0</v>
      </c>
      <c r="U192" s="272">
        <f t="shared" si="21"/>
        <v>1.001879879</v>
      </c>
      <c r="V192" s="282"/>
      <c r="W192" s="254">
        <f t="shared" si="22"/>
        <v>-421227.6073</v>
      </c>
      <c r="X192" s="257">
        <f t="shared" si="23"/>
        <v>2.004837171</v>
      </c>
      <c r="Y192" s="254">
        <f t="shared" si="24"/>
        <v>666096.4248</v>
      </c>
      <c r="Z192" s="254">
        <f t="shared" si="25"/>
        <v>244868.8175</v>
      </c>
      <c r="AA192" s="259">
        <f t="shared" si="26"/>
        <v>1134901.201</v>
      </c>
      <c r="AB192" s="258">
        <f t="shared" si="27"/>
        <v>1.134901201</v>
      </c>
      <c r="AC192" s="275">
        <f t="shared" si="28"/>
        <v>713673.5942</v>
      </c>
      <c r="AD192" s="257">
        <f t="shared" si="29"/>
        <v>0.7136735942</v>
      </c>
      <c r="AE192" s="180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2"/>
    </row>
    <row r="193" ht="19.5" customHeight="1">
      <c r="A193" s="276" t="s">
        <v>287</v>
      </c>
      <c r="B193" s="277">
        <v>94.82</v>
      </c>
      <c r="C193" s="278">
        <v>99.910004</v>
      </c>
      <c r="D193" s="278">
        <v>93.889999</v>
      </c>
      <c r="E193" s="278">
        <v>99.779999</v>
      </c>
      <c r="F193" s="278">
        <v>92.324989</v>
      </c>
      <c r="G193" s="278">
        <v>6.459047E8</v>
      </c>
      <c r="H193" s="283" t="s">
        <v>287</v>
      </c>
      <c r="I193" s="278">
        <v>7.2275</v>
      </c>
      <c r="J193" s="278">
        <v>7.991875</v>
      </c>
      <c r="K193" s="278">
        <v>7.080625</v>
      </c>
      <c r="L193" s="278">
        <v>7.99125</v>
      </c>
      <c r="M193" s="278">
        <v>7.894124</v>
      </c>
      <c r="N193" s="278">
        <v>3.72584E8</v>
      </c>
      <c r="O193" s="278"/>
      <c r="P193" s="254">
        <f t="shared" si="31"/>
        <v>557762.3703</v>
      </c>
      <c r="Q193" s="254">
        <f t="shared" si="135"/>
        <v>291411.6195</v>
      </c>
      <c r="R193" s="254">
        <f t="shared" si="136"/>
        <v>288875.5333</v>
      </c>
      <c r="S193" s="254">
        <f t="shared" si="34"/>
        <v>-424649.389</v>
      </c>
      <c r="T193" s="254">
        <f t="shared" si="35"/>
        <v>0</v>
      </c>
      <c r="U193" s="272">
        <f t="shared" si="21"/>
        <v>1.00222845</v>
      </c>
      <c r="V193" s="282"/>
      <c r="W193" s="254">
        <f t="shared" si="22"/>
        <v>-424649.389</v>
      </c>
      <c r="X193" s="257">
        <f t="shared" si="23"/>
        <v>1.99373395</v>
      </c>
      <c r="Y193" s="254">
        <f t="shared" si="24"/>
        <v>667754.1712</v>
      </c>
      <c r="Z193" s="254">
        <f t="shared" si="25"/>
        <v>243104.7821</v>
      </c>
      <c r="AA193" s="259">
        <f t="shared" si="26"/>
        <v>1138049.523</v>
      </c>
      <c r="AB193" s="258">
        <f t="shared" si="27"/>
        <v>1.138049523</v>
      </c>
      <c r="AC193" s="275">
        <f t="shared" si="28"/>
        <v>713400.134</v>
      </c>
      <c r="AD193" s="257">
        <f t="shared" si="29"/>
        <v>0.713400134</v>
      </c>
      <c r="AE193" s="180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2"/>
    </row>
    <row r="194" ht="19.5" customHeight="1">
      <c r="A194" s="276" t="s">
        <v>288</v>
      </c>
      <c r="B194" s="277">
        <v>100.019997</v>
      </c>
      <c r="C194" s="278">
        <v>100.559998</v>
      </c>
      <c r="D194" s="278">
        <v>97.699997</v>
      </c>
      <c r="E194" s="278">
        <v>98.790001</v>
      </c>
      <c r="F194" s="278">
        <v>91.408981</v>
      </c>
      <c r="G194" s="278">
        <v>7.559587E8</v>
      </c>
      <c r="H194" s="283" t="s">
        <v>288</v>
      </c>
      <c r="I194" s="278">
        <v>8.030625</v>
      </c>
      <c r="J194" s="278">
        <v>8.130625</v>
      </c>
      <c r="K194" s="278">
        <v>7.683125</v>
      </c>
      <c r="L194" s="278">
        <v>7.8575</v>
      </c>
      <c r="M194" s="278">
        <v>7.762</v>
      </c>
      <c r="N194" s="278">
        <v>5.165328E8</v>
      </c>
      <c r="O194" s="278"/>
      <c r="P194" s="254">
        <f t="shared" si="31"/>
        <v>580396.0218</v>
      </c>
      <c r="Q194" s="254">
        <f t="shared" si="135"/>
        <v>316208.23</v>
      </c>
      <c r="R194" s="254">
        <f t="shared" si="136"/>
        <v>289477.3573</v>
      </c>
      <c r="S194" s="254">
        <f t="shared" si="34"/>
        <v>-428085.4281</v>
      </c>
      <c r="T194" s="254">
        <f t="shared" si="35"/>
        <v>0</v>
      </c>
      <c r="U194" s="272">
        <f t="shared" si="21"/>
        <v>1.022537128</v>
      </c>
      <c r="V194" s="282"/>
      <c r="W194" s="254">
        <f t="shared" si="22"/>
        <v>-428085.4281</v>
      </c>
      <c r="X194" s="257">
        <f t="shared" si="23"/>
        <v>2.032008851</v>
      </c>
      <c r="Y194" s="254">
        <f t="shared" si="24"/>
        <v>684175.4783</v>
      </c>
      <c r="Z194" s="254">
        <f t="shared" si="25"/>
        <v>256090.0501</v>
      </c>
      <c r="AA194" s="259">
        <f t="shared" si="26"/>
        <v>1186081.609</v>
      </c>
      <c r="AB194" s="258">
        <f t="shared" si="27"/>
        <v>1.186081609</v>
      </c>
      <c r="AC194" s="275">
        <f t="shared" si="28"/>
        <v>757996.181</v>
      </c>
      <c r="AD194" s="257">
        <f t="shared" si="29"/>
        <v>0.757996181</v>
      </c>
      <c r="AE194" s="180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2"/>
    </row>
    <row r="195" ht="19.5" customHeight="1">
      <c r="A195" s="276" t="s">
        <v>289</v>
      </c>
      <c r="B195" s="277">
        <v>98.510002</v>
      </c>
      <c r="C195" s="278">
        <v>101.75</v>
      </c>
      <c r="D195" s="278">
        <v>90.239998</v>
      </c>
      <c r="E195" s="278">
        <v>101.400002</v>
      </c>
      <c r="F195" s="278">
        <v>94.047188</v>
      </c>
      <c r="G195" s="278">
        <v>1.2850375E9</v>
      </c>
      <c r="H195" s="283" t="s">
        <v>289</v>
      </c>
      <c r="I195" s="278">
        <v>7.8125</v>
      </c>
      <c r="J195" s="278">
        <v>8.284375</v>
      </c>
      <c r="K195" s="278">
        <v>6.528125</v>
      </c>
      <c r="L195" s="278">
        <v>8.22875</v>
      </c>
      <c r="M195" s="278">
        <v>8.128737</v>
      </c>
      <c r="N195" s="278">
        <v>1.031152E9</v>
      </c>
      <c r="O195" s="278"/>
      <c r="P195" s="254">
        <f t="shared" si="31"/>
        <v>536079.196</v>
      </c>
      <c r="Q195" s="254">
        <f t="shared" si="135"/>
        <v>268672.8189</v>
      </c>
      <c r="R195" s="254">
        <f t="shared" si="136"/>
        <v>290080.4351</v>
      </c>
      <c r="S195" s="254">
        <f t="shared" si="34"/>
        <v>-431535.7841</v>
      </c>
      <c r="T195" s="254">
        <f t="shared" si="35"/>
        <v>0</v>
      </c>
      <c r="U195" s="272">
        <f t="shared" si="21"/>
        <v>0.9804466736</v>
      </c>
      <c r="V195" s="282"/>
      <c r="W195" s="254">
        <f t="shared" si="22"/>
        <v>-431535.7841</v>
      </c>
      <c r="X195" s="257">
        <f t="shared" si="23"/>
        <v>1.914463786</v>
      </c>
      <c r="Y195" s="254">
        <f t="shared" si="24"/>
        <v>653732.655</v>
      </c>
      <c r="Z195" s="254">
        <f t="shared" si="25"/>
        <v>222196.8709</v>
      </c>
      <c r="AA195" s="259">
        <f t="shared" si="26"/>
        <v>1094832.45</v>
      </c>
      <c r="AB195" s="258">
        <f t="shared" si="27"/>
        <v>1.09483245</v>
      </c>
      <c r="AC195" s="275">
        <f t="shared" si="28"/>
        <v>663296.666</v>
      </c>
      <c r="AD195" s="257">
        <f t="shared" si="29"/>
        <v>0.663296666</v>
      </c>
      <c r="AE195" s="180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2"/>
    </row>
    <row r="196" ht="19.5" customHeight="1">
      <c r="A196" s="276" t="s">
        <v>290</v>
      </c>
      <c r="B196" s="277">
        <v>101.580002</v>
      </c>
      <c r="C196" s="278">
        <v>106.25</v>
      </c>
      <c r="D196" s="278">
        <v>100.669998</v>
      </c>
      <c r="E196" s="278">
        <v>106.010002</v>
      </c>
      <c r="F196" s="278">
        <v>98.322922</v>
      </c>
      <c r="G196" s="278">
        <v>4.349901E8</v>
      </c>
      <c r="H196" s="283" t="s">
        <v>290</v>
      </c>
      <c r="I196" s="278">
        <v>8.245</v>
      </c>
      <c r="J196" s="278">
        <v>9.02625</v>
      </c>
      <c r="K196" s="278">
        <v>8.11</v>
      </c>
      <c r="L196" s="278">
        <v>8.985</v>
      </c>
      <c r="M196" s="278">
        <v>8.875795</v>
      </c>
      <c r="N196" s="278">
        <v>3.266832E8</v>
      </c>
      <c r="O196" s="278"/>
      <c r="P196" s="254">
        <f t="shared" si="31"/>
        <v>598039.5921</v>
      </c>
      <c r="Q196" s="254">
        <f t="shared" si="135"/>
        <v>333776.783</v>
      </c>
      <c r="R196" s="254">
        <f t="shared" si="136"/>
        <v>290684.7694</v>
      </c>
      <c r="S196" s="254">
        <f t="shared" si="34"/>
        <v>-435000.5165</v>
      </c>
      <c r="T196" s="254">
        <f t="shared" si="35"/>
        <v>0</v>
      </c>
      <c r="U196" s="272">
        <f t="shared" si="21"/>
        <v>1.035249058</v>
      </c>
      <c r="V196" s="282"/>
      <c r="W196" s="254">
        <f t="shared" si="22"/>
        <v>-435000.5165</v>
      </c>
      <c r="X196" s="257">
        <f t="shared" si="23"/>
        <v>2.043042083</v>
      </c>
      <c r="Y196" s="254">
        <f t="shared" si="24"/>
        <v>697685.093</v>
      </c>
      <c r="Z196" s="254">
        <f t="shared" si="25"/>
        <v>262684.5765</v>
      </c>
      <c r="AA196" s="259">
        <f t="shared" si="26"/>
        <v>1222501.144</v>
      </c>
      <c r="AB196" s="258">
        <f t="shared" si="27"/>
        <v>1.222501144</v>
      </c>
      <c r="AC196" s="275">
        <f t="shared" si="28"/>
        <v>787500.6279</v>
      </c>
      <c r="AD196" s="257">
        <f t="shared" si="29"/>
        <v>0.7875006279</v>
      </c>
      <c r="AE196" s="180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2"/>
    </row>
    <row r="197" ht="19.5" customHeight="1">
      <c r="A197" s="279" t="s">
        <v>291</v>
      </c>
      <c r="B197" s="280">
        <v>105.720001</v>
      </c>
      <c r="C197" s="281">
        <v>105.919998</v>
      </c>
      <c r="D197" s="281">
        <v>99.919998</v>
      </c>
      <c r="E197" s="281">
        <v>103.25</v>
      </c>
      <c r="F197" s="281">
        <v>95.763062</v>
      </c>
      <c r="G197" s="281">
        <v>8.157022E8</v>
      </c>
      <c r="H197" s="284" t="s">
        <v>291</v>
      </c>
      <c r="I197" s="281">
        <v>8.93625</v>
      </c>
      <c r="J197" s="281">
        <v>8.96875</v>
      </c>
      <c r="K197" s="281">
        <v>7.96875</v>
      </c>
      <c r="L197" s="281">
        <v>8.54625</v>
      </c>
      <c r="M197" s="281">
        <v>8.44238</v>
      </c>
      <c r="N197" s="281">
        <v>4.611296E8</v>
      </c>
      <c r="O197" s="281"/>
      <c r="P197" s="254">
        <f t="shared" si="31"/>
        <v>593584.1465</v>
      </c>
      <c r="Q197" s="254">
        <f t="shared" si="135"/>
        <v>327963.4697</v>
      </c>
      <c r="R197" s="254">
        <f t="shared" si="136"/>
        <v>291290.3626</v>
      </c>
      <c r="S197" s="254">
        <f t="shared" si="34"/>
        <v>-438479.6853</v>
      </c>
      <c r="T197" s="254">
        <f t="shared" si="35"/>
        <v>0</v>
      </c>
      <c r="U197" s="272">
        <f t="shared" si="21"/>
        <v>1.030237433</v>
      </c>
      <c r="V197" s="257">
        <f>(E197-B186)/B186</f>
        <v>0.179326059</v>
      </c>
      <c r="W197" s="254">
        <f t="shared" si="22"/>
        <v>-438479.6853</v>
      </c>
      <c r="X197" s="257">
        <f t="shared" si="23"/>
        <v>2.018051323</v>
      </c>
      <c r="Y197" s="254">
        <f t="shared" si="24"/>
        <v>695147.6507</v>
      </c>
      <c r="Z197" s="254">
        <f t="shared" si="25"/>
        <v>256667.9654</v>
      </c>
      <c r="AA197" s="259">
        <f t="shared" si="26"/>
        <v>1212837.979</v>
      </c>
      <c r="AB197" s="258">
        <f t="shared" si="27"/>
        <v>1.212837979</v>
      </c>
      <c r="AC197" s="275">
        <f t="shared" si="28"/>
        <v>774358.2936</v>
      </c>
      <c r="AD197" s="257">
        <f t="shared" si="29"/>
        <v>0.7743582936</v>
      </c>
      <c r="AE197" s="180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2"/>
    </row>
    <row r="198" ht="19.5" customHeight="1">
      <c r="A198" s="276" t="s">
        <v>292</v>
      </c>
      <c r="B198" s="277">
        <v>103.760002</v>
      </c>
      <c r="C198" s="278">
        <v>104.580002</v>
      </c>
      <c r="D198" s="278">
        <v>99.360001</v>
      </c>
      <c r="E198" s="278">
        <v>101.099998</v>
      </c>
      <c r="F198" s="278">
        <v>94.118324</v>
      </c>
      <c r="G198" s="278">
        <v>8.262916E8</v>
      </c>
      <c r="H198" s="283" t="s">
        <v>292</v>
      </c>
      <c r="I198" s="278">
        <v>8.63125</v>
      </c>
      <c r="J198" s="278">
        <v>8.75125</v>
      </c>
      <c r="K198" s="278">
        <v>7.908125</v>
      </c>
      <c r="L198" s="278">
        <v>8.174375</v>
      </c>
      <c r="M198" s="278">
        <v>8.079652</v>
      </c>
      <c r="N198" s="278">
        <v>5.83728E8</v>
      </c>
      <c r="O198" s="278"/>
      <c r="P198" s="254">
        <f t="shared" si="31"/>
        <v>590257.4317</v>
      </c>
      <c r="Q198" s="254">
        <f>(Q186+(Q197-Q186)*(1-$Q$3))*K198/K197</f>
        <v>298488.9613</v>
      </c>
      <c r="R198" s="254">
        <f>R197*(1+($S$5/2/12))+(Q197-Q186)*($Q$3)</f>
        <v>319083.46</v>
      </c>
      <c r="S198" s="254">
        <f t="shared" si="34"/>
        <v>-441973.3507</v>
      </c>
      <c r="T198" s="254">
        <f t="shared" si="35"/>
        <v>0</v>
      </c>
      <c r="U198" s="272">
        <f t="shared" si="21"/>
        <v>0.9829491723</v>
      </c>
      <c r="V198" s="282"/>
      <c r="W198" s="254">
        <f t="shared" si="22"/>
        <v>-441973.3507</v>
      </c>
      <c r="X198" s="257">
        <f t="shared" si="23"/>
        <v>2.057456383</v>
      </c>
      <c r="Y198" s="254">
        <f t="shared" si="24"/>
        <v>719500.3238</v>
      </c>
      <c r="Z198" s="254">
        <f t="shared" si="25"/>
        <v>277526.9731</v>
      </c>
      <c r="AA198" s="259">
        <f t="shared" si="26"/>
        <v>1207829.853</v>
      </c>
      <c r="AB198" s="258">
        <f t="shared" si="27"/>
        <v>1.207829853</v>
      </c>
      <c r="AC198" s="275">
        <f t="shared" si="28"/>
        <v>765856.5023</v>
      </c>
      <c r="AD198" s="257">
        <f t="shared" si="29"/>
        <v>0.7658565023</v>
      </c>
      <c r="AE198" s="180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2"/>
    </row>
    <row r="199" ht="19.5" customHeight="1">
      <c r="A199" s="276" t="s">
        <v>293</v>
      </c>
      <c r="B199" s="277">
        <v>101.330002</v>
      </c>
      <c r="C199" s="278">
        <v>108.940002</v>
      </c>
      <c r="D199" s="278">
        <v>99.75</v>
      </c>
      <c r="E199" s="278">
        <v>108.400002</v>
      </c>
      <c r="F199" s="278">
        <v>100.91423</v>
      </c>
      <c r="G199" s="278">
        <v>4.724565E8</v>
      </c>
      <c r="H199" s="283" t="s">
        <v>293</v>
      </c>
      <c r="I199" s="278">
        <v>8.204375</v>
      </c>
      <c r="J199" s="278">
        <v>9.47</v>
      </c>
      <c r="K199" s="278">
        <v>7.955625</v>
      </c>
      <c r="L199" s="278">
        <v>9.37875</v>
      </c>
      <c r="M199" s="278">
        <v>9.270071</v>
      </c>
      <c r="N199" s="278">
        <v>3.683216E8</v>
      </c>
      <c r="O199" s="278"/>
      <c r="P199" s="254">
        <f t="shared" si="31"/>
        <v>592574.2574</v>
      </c>
      <c r="Q199" s="254">
        <f t="shared" ref="Q199:Q209" si="137">Q198*K199/K198</f>
        <v>300281.8295</v>
      </c>
      <c r="R199" s="254">
        <f t="shared" ref="R199:R209" si="138">R198*(1+$S$5/2/12)</f>
        <v>319748.2172</v>
      </c>
      <c r="S199" s="254">
        <f t="shared" si="34"/>
        <v>-445481.573</v>
      </c>
      <c r="T199" s="254">
        <f t="shared" si="35"/>
        <v>0</v>
      </c>
      <c r="U199" s="272">
        <f t="shared" si="21"/>
        <v>0.9839466282</v>
      </c>
      <c r="V199" s="282"/>
      <c r="W199" s="254">
        <f t="shared" si="22"/>
        <v>-445481.573</v>
      </c>
      <c r="X199" s="257">
        <f t="shared" si="23"/>
        <v>2.047946604</v>
      </c>
      <c r="Y199" s="254">
        <f t="shared" si="24"/>
        <v>721760.2687</v>
      </c>
      <c r="Z199" s="254">
        <f t="shared" si="25"/>
        <v>276278.6957</v>
      </c>
      <c r="AA199" s="259">
        <f t="shared" si="26"/>
        <v>1212604.304</v>
      </c>
      <c r="AB199" s="258">
        <f t="shared" si="27"/>
        <v>1.212604304</v>
      </c>
      <c r="AC199" s="275">
        <f t="shared" si="28"/>
        <v>767122.7311</v>
      </c>
      <c r="AD199" s="257">
        <f t="shared" si="29"/>
        <v>0.7671227311</v>
      </c>
      <c r="AE199" s="180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2"/>
    </row>
    <row r="200" ht="19.5" customHeight="1">
      <c r="A200" s="276" t="s">
        <v>294</v>
      </c>
      <c r="B200" s="277">
        <v>108.610001</v>
      </c>
      <c r="C200" s="278">
        <v>109.419998</v>
      </c>
      <c r="D200" s="278">
        <v>104.239998</v>
      </c>
      <c r="E200" s="278">
        <v>105.599998</v>
      </c>
      <c r="F200" s="278">
        <v>98.307579</v>
      </c>
      <c r="G200" s="278">
        <v>6.336356E8</v>
      </c>
      <c r="H200" s="283" t="s">
        <v>294</v>
      </c>
      <c r="I200" s="278">
        <v>9.410625</v>
      </c>
      <c r="J200" s="278">
        <v>9.5525</v>
      </c>
      <c r="K200" s="278">
        <v>8.685625</v>
      </c>
      <c r="L200" s="278">
        <v>8.909375</v>
      </c>
      <c r="M200" s="278">
        <v>8.806135</v>
      </c>
      <c r="N200" s="278">
        <v>4.663744E8</v>
      </c>
      <c r="O200" s="278"/>
      <c r="P200" s="254">
        <f t="shared" si="31"/>
        <v>619247.5129</v>
      </c>
      <c r="Q200" s="254">
        <f t="shared" si="137"/>
        <v>327835.3825</v>
      </c>
      <c r="R200" s="254">
        <f t="shared" si="138"/>
        <v>320414.3593</v>
      </c>
      <c r="S200" s="254">
        <f t="shared" si="34"/>
        <v>-449004.4129</v>
      </c>
      <c r="T200" s="254">
        <f t="shared" si="35"/>
        <v>0</v>
      </c>
      <c r="U200" s="272">
        <f t="shared" si="21"/>
        <v>1.005854863</v>
      </c>
      <c r="V200" s="282"/>
      <c r="W200" s="254">
        <f t="shared" si="22"/>
        <v>-449004.4129</v>
      </c>
      <c r="X200" s="257">
        <f t="shared" si="23"/>
        <v>2.092767566</v>
      </c>
      <c r="Y200" s="254">
        <f t="shared" si="24"/>
        <v>741071.044</v>
      </c>
      <c r="Z200" s="254">
        <f t="shared" si="25"/>
        <v>292066.6311</v>
      </c>
      <c r="AA200" s="259">
        <f t="shared" si="26"/>
        <v>1267497.255</v>
      </c>
      <c r="AB200" s="258">
        <f t="shared" si="27"/>
        <v>1.267497255</v>
      </c>
      <c r="AC200" s="275">
        <f t="shared" si="28"/>
        <v>818492.8419</v>
      </c>
      <c r="AD200" s="257">
        <f t="shared" si="29"/>
        <v>0.8184928419</v>
      </c>
      <c r="AE200" s="180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2"/>
    </row>
    <row r="201" ht="19.5" customHeight="1">
      <c r="A201" s="276" t="s">
        <v>295</v>
      </c>
      <c r="B201" s="277">
        <v>105.599998</v>
      </c>
      <c r="C201" s="278">
        <v>111.160004</v>
      </c>
      <c r="D201" s="278">
        <v>104.339996</v>
      </c>
      <c r="E201" s="278">
        <v>107.629997</v>
      </c>
      <c r="F201" s="278">
        <v>100.427818</v>
      </c>
      <c r="G201" s="278">
        <v>5.686993E8</v>
      </c>
      <c r="H201" s="283" t="s">
        <v>295</v>
      </c>
      <c r="I201" s="278">
        <v>8.90625</v>
      </c>
      <c r="J201" s="278">
        <v>9.8525</v>
      </c>
      <c r="K201" s="278">
        <v>8.6975</v>
      </c>
      <c r="L201" s="278">
        <v>9.22875</v>
      </c>
      <c r="M201" s="278">
        <v>9.126643</v>
      </c>
      <c r="N201" s="278">
        <v>4.135088E8</v>
      </c>
      <c r="O201" s="278"/>
      <c r="P201" s="254">
        <f t="shared" si="31"/>
        <v>619841.5604</v>
      </c>
      <c r="Q201" s="254">
        <f t="shared" si="137"/>
        <v>328283.5996</v>
      </c>
      <c r="R201" s="254">
        <f t="shared" si="138"/>
        <v>321081.8892</v>
      </c>
      <c r="S201" s="254">
        <f t="shared" si="34"/>
        <v>-452541.9312</v>
      </c>
      <c r="T201" s="254">
        <f t="shared" si="35"/>
        <v>0</v>
      </c>
      <c r="U201" s="272">
        <f t="shared" si="21"/>
        <v>1.005674181</v>
      </c>
      <c r="V201" s="282"/>
      <c r="W201" s="254">
        <f t="shared" si="22"/>
        <v>-452541.9312</v>
      </c>
      <c r="X201" s="257">
        <f t="shared" si="23"/>
        <v>2.079196169</v>
      </c>
      <c r="Y201" s="254">
        <f t="shared" si="24"/>
        <v>742127.706</v>
      </c>
      <c r="Z201" s="254">
        <f t="shared" si="25"/>
        <v>289585.7747</v>
      </c>
      <c r="AA201" s="259">
        <f t="shared" si="26"/>
        <v>1269207.049</v>
      </c>
      <c r="AB201" s="258">
        <f t="shared" si="27"/>
        <v>1.269207049</v>
      </c>
      <c r="AC201" s="275">
        <f t="shared" si="28"/>
        <v>816665.118</v>
      </c>
      <c r="AD201" s="257">
        <f t="shared" si="29"/>
        <v>0.816665118</v>
      </c>
      <c r="AE201" s="180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2"/>
    </row>
    <row r="202" ht="19.5" customHeight="1">
      <c r="A202" s="276" t="s">
        <v>296</v>
      </c>
      <c r="B202" s="277">
        <v>108.050003</v>
      </c>
      <c r="C202" s="278">
        <v>111.080002</v>
      </c>
      <c r="D202" s="278">
        <v>106.0</v>
      </c>
      <c r="E202" s="278">
        <v>110.050003</v>
      </c>
      <c r="F202" s="278">
        <v>102.685875</v>
      </c>
      <c r="G202" s="278">
        <v>5.182335E8</v>
      </c>
      <c r="H202" s="283" t="s">
        <v>296</v>
      </c>
      <c r="I202" s="278">
        <v>9.304375</v>
      </c>
      <c r="J202" s="278">
        <v>9.81125</v>
      </c>
      <c r="K202" s="278">
        <v>8.948125</v>
      </c>
      <c r="L202" s="278">
        <v>9.6375</v>
      </c>
      <c r="M202" s="278">
        <v>9.530869</v>
      </c>
      <c r="N202" s="278">
        <v>3.268368E8</v>
      </c>
      <c r="O202" s="278"/>
      <c r="P202" s="254">
        <f t="shared" si="31"/>
        <v>629702.9703</v>
      </c>
      <c r="Q202" s="254">
        <f t="shared" si="137"/>
        <v>337743.3383</v>
      </c>
      <c r="R202" s="254">
        <f t="shared" si="138"/>
        <v>321750.8098</v>
      </c>
      <c r="S202" s="254">
        <f t="shared" si="34"/>
        <v>-456094.1893</v>
      </c>
      <c r="T202" s="254">
        <f t="shared" si="35"/>
        <v>0</v>
      </c>
      <c r="U202" s="272">
        <f t="shared" si="21"/>
        <v>1.01240503</v>
      </c>
      <c r="V202" s="282"/>
      <c r="W202" s="254">
        <f t="shared" si="22"/>
        <v>-456094.1893</v>
      </c>
      <c r="X202" s="257">
        <f t="shared" si="23"/>
        <v>2.086090554</v>
      </c>
      <c r="Y202" s="254">
        <f t="shared" si="24"/>
        <v>749672.8567</v>
      </c>
      <c r="Z202" s="254">
        <f t="shared" si="25"/>
        <v>293578.6674</v>
      </c>
      <c r="AA202" s="259">
        <f t="shared" si="26"/>
        <v>1289197.118</v>
      </c>
      <c r="AB202" s="258">
        <f t="shared" si="27"/>
        <v>1.289197118</v>
      </c>
      <c r="AC202" s="275">
        <f t="shared" si="28"/>
        <v>833102.9291</v>
      </c>
      <c r="AD202" s="257">
        <f t="shared" si="29"/>
        <v>0.8331029291</v>
      </c>
      <c r="AE202" s="180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2"/>
    </row>
    <row r="203" ht="19.5" customHeight="1">
      <c r="A203" s="276" t="s">
        <v>297</v>
      </c>
      <c r="B203" s="277">
        <v>110.639999</v>
      </c>
      <c r="C203" s="278">
        <v>111.129997</v>
      </c>
      <c r="D203" s="278">
        <v>106.639999</v>
      </c>
      <c r="E203" s="278">
        <v>107.07</v>
      </c>
      <c r="F203" s="278">
        <v>99.905289</v>
      </c>
      <c r="G203" s="278">
        <v>5.770306E8</v>
      </c>
      <c r="H203" s="283" t="s">
        <v>297</v>
      </c>
      <c r="I203" s="278">
        <v>9.73125</v>
      </c>
      <c r="J203" s="278">
        <v>9.84875</v>
      </c>
      <c r="K203" s="278">
        <v>9.06625</v>
      </c>
      <c r="L203" s="278">
        <v>9.14375</v>
      </c>
      <c r="M203" s="278">
        <v>9.042585</v>
      </c>
      <c r="N203" s="278">
        <v>3.028272E8</v>
      </c>
      <c r="O203" s="278"/>
      <c r="P203" s="254">
        <f t="shared" si="31"/>
        <v>633504.9446</v>
      </c>
      <c r="Q203" s="254">
        <f t="shared" si="137"/>
        <v>342201.9183</v>
      </c>
      <c r="R203" s="254">
        <f t="shared" si="138"/>
        <v>322421.124</v>
      </c>
      <c r="S203" s="254">
        <f t="shared" si="34"/>
        <v>-459661.2484</v>
      </c>
      <c r="T203" s="254">
        <f t="shared" si="35"/>
        <v>0</v>
      </c>
      <c r="U203" s="272">
        <f t="shared" si="21"/>
        <v>1.015237938</v>
      </c>
      <c r="V203" s="282"/>
      <c r="W203" s="254">
        <f t="shared" si="22"/>
        <v>-459661.2484</v>
      </c>
      <c r="X203" s="257">
        <f t="shared" si="23"/>
        <v>2.079631624</v>
      </c>
      <c r="Y203" s="254">
        <f t="shared" si="24"/>
        <v>752977.7403</v>
      </c>
      <c r="Z203" s="254">
        <f t="shared" si="25"/>
        <v>293316.4918</v>
      </c>
      <c r="AA203" s="259">
        <f t="shared" si="26"/>
        <v>1298127.987</v>
      </c>
      <c r="AB203" s="258">
        <f t="shared" si="27"/>
        <v>1.298127987</v>
      </c>
      <c r="AC203" s="275">
        <f t="shared" si="28"/>
        <v>838466.7385</v>
      </c>
      <c r="AD203" s="257">
        <f t="shared" si="29"/>
        <v>0.8384667385</v>
      </c>
      <c r="AE203" s="180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2"/>
    </row>
    <row r="204" ht="19.5" customHeight="1">
      <c r="A204" s="276" t="s">
        <v>298</v>
      </c>
      <c r="B204" s="277">
        <v>108.129997</v>
      </c>
      <c r="C204" s="278">
        <v>114.389999</v>
      </c>
      <c r="D204" s="278">
        <v>105.830002</v>
      </c>
      <c r="E204" s="278">
        <v>111.949997</v>
      </c>
      <c r="F204" s="278">
        <v>104.698997</v>
      </c>
      <c r="G204" s="278">
        <v>6.448857E8</v>
      </c>
      <c r="H204" s="283" t="s">
        <v>298</v>
      </c>
      <c r="I204" s="278">
        <v>9.32125</v>
      </c>
      <c r="J204" s="278">
        <v>10.4075</v>
      </c>
      <c r="K204" s="278">
        <v>8.9225</v>
      </c>
      <c r="L204" s="278">
        <v>9.95875</v>
      </c>
      <c r="M204" s="278">
        <v>9.848567</v>
      </c>
      <c r="N204" s="278">
        <v>3.287216E8</v>
      </c>
      <c r="O204" s="278"/>
      <c r="P204" s="254">
        <f t="shared" si="31"/>
        <v>628693.0812</v>
      </c>
      <c r="Q204" s="254">
        <f t="shared" si="137"/>
        <v>336776.1331</v>
      </c>
      <c r="R204" s="254">
        <f t="shared" si="138"/>
        <v>323092.8347</v>
      </c>
      <c r="S204" s="254">
        <f t="shared" si="34"/>
        <v>-463243.1703</v>
      </c>
      <c r="T204" s="254">
        <f t="shared" si="35"/>
        <v>0</v>
      </c>
      <c r="U204" s="272">
        <f t="shared" si="21"/>
        <v>1.010619045</v>
      </c>
      <c r="V204" s="282"/>
      <c r="W204" s="254">
        <f t="shared" si="22"/>
        <v>-463243.1703</v>
      </c>
      <c r="X204" s="257">
        <f t="shared" si="23"/>
        <v>2.054614028</v>
      </c>
      <c r="Y204" s="254">
        <f t="shared" si="24"/>
        <v>750254.2782</v>
      </c>
      <c r="Z204" s="254">
        <f t="shared" si="25"/>
        <v>287011.1079</v>
      </c>
      <c r="AA204" s="259">
        <f t="shared" si="26"/>
        <v>1288562.049</v>
      </c>
      <c r="AB204" s="258">
        <f t="shared" si="27"/>
        <v>1.288562049</v>
      </c>
      <c r="AC204" s="275">
        <f t="shared" si="28"/>
        <v>825318.8787</v>
      </c>
      <c r="AD204" s="257">
        <f t="shared" si="29"/>
        <v>0.8253188787</v>
      </c>
      <c r="AE204" s="180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2"/>
    </row>
    <row r="205" ht="19.5" customHeight="1">
      <c r="A205" s="276" t="s">
        <v>299</v>
      </c>
      <c r="B205" s="277">
        <v>111.970001</v>
      </c>
      <c r="C205" s="278">
        <v>113.0</v>
      </c>
      <c r="D205" s="278">
        <v>84.739998</v>
      </c>
      <c r="E205" s="278">
        <v>104.309998</v>
      </c>
      <c r="F205" s="278">
        <v>97.553833</v>
      </c>
      <c r="G205" s="278">
        <v>1.0103048E9</v>
      </c>
      <c r="H205" s="283" t="s">
        <v>299</v>
      </c>
      <c r="I205" s="278">
        <v>9.96125</v>
      </c>
      <c r="J205" s="278">
        <v>10.14125</v>
      </c>
      <c r="K205" s="278">
        <v>6.875</v>
      </c>
      <c r="L205" s="278">
        <v>8.56375</v>
      </c>
      <c r="M205" s="278">
        <v>8.469001</v>
      </c>
      <c r="N205" s="278">
        <v>4.280792E8</v>
      </c>
      <c r="O205" s="278"/>
      <c r="P205" s="254">
        <f t="shared" si="31"/>
        <v>503405.9287</v>
      </c>
      <c r="Q205" s="254">
        <f t="shared" si="137"/>
        <v>259494.0784</v>
      </c>
      <c r="R205" s="254">
        <f t="shared" si="138"/>
        <v>323765.9448</v>
      </c>
      <c r="S205" s="254">
        <f t="shared" si="34"/>
        <v>-466840.0168</v>
      </c>
      <c r="T205" s="254">
        <f t="shared" si="35"/>
        <v>0</v>
      </c>
      <c r="U205" s="272">
        <f t="shared" si="21"/>
        <v>0.9408540718</v>
      </c>
      <c r="V205" s="282"/>
      <c r="W205" s="254">
        <f t="shared" si="22"/>
        <v>-466840.0168</v>
      </c>
      <c r="X205" s="257">
        <f t="shared" si="23"/>
        <v>1.771852977</v>
      </c>
      <c r="Y205" s="254">
        <f t="shared" si="24"/>
        <v>663199.4571</v>
      </c>
      <c r="Z205" s="254">
        <f t="shared" si="25"/>
        <v>196359.4403</v>
      </c>
      <c r="AA205" s="259">
        <f t="shared" si="26"/>
        <v>1086665.952</v>
      </c>
      <c r="AB205" s="258">
        <f t="shared" si="27"/>
        <v>1.086665952</v>
      </c>
      <c r="AC205" s="275">
        <f t="shared" si="28"/>
        <v>619825.9351</v>
      </c>
      <c r="AD205" s="257">
        <f t="shared" si="29"/>
        <v>0.6198259351</v>
      </c>
      <c r="AE205" s="180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2"/>
    </row>
    <row r="206" ht="19.5" customHeight="1">
      <c r="A206" s="276" t="s">
        <v>300</v>
      </c>
      <c r="B206" s="277">
        <v>101.709999</v>
      </c>
      <c r="C206" s="278">
        <v>108.730003</v>
      </c>
      <c r="D206" s="278">
        <v>98.75</v>
      </c>
      <c r="E206" s="278">
        <v>101.760002</v>
      </c>
      <c r="F206" s="278">
        <v>95.169006</v>
      </c>
      <c r="G206" s="278">
        <v>8.812015E8</v>
      </c>
      <c r="H206" s="283" t="s">
        <v>300</v>
      </c>
      <c r="I206" s="278">
        <v>8.145</v>
      </c>
      <c r="J206" s="278">
        <v>9.265</v>
      </c>
      <c r="K206" s="278">
        <v>7.66875</v>
      </c>
      <c r="L206" s="278">
        <v>8.13125</v>
      </c>
      <c r="M206" s="278">
        <v>8.041286</v>
      </c>
      <c r="N206" s="278">
        <v>3.535144E8</v>
      </c>
      <c r="O206" s="278"/>
      <c r="P206" s="254">
        <f t="shared" si="31"/>
        <v>586633.6634</v>
      </c>
      <c r="Q206" s="254">
        <f t="shared" si="137"/>
        <v>289453.8493</v>
      </c>
      <c r="R206" s="254">
        <f t="shared" si="138"/>
        <v>324440.4572</v>
      </c>
      <c r="S206" s="254">
        <f t="shared" si="34"/>
        <v>-470451.8502</v>
      </c>
      <c r="T206" s="254">
        <f t="shared" si="35"/>
        <v>0</v>
      </c>
      <c r="U206" s="272">
        <f t="shared" si="21"/>
        <v>0.9708573155</v>
      </c>
      <c r="V206" s="282"/>
      <c r="W206" s="254">
        <f t="shared" si="22"/>
        <v>-470451.8502</v>
      </c>
      <c r="X206" s="257">
        <f t="shared" si="23"/>
        <v>1.936593766</v>
      </c>
      <c r="Y206" s="254">
        <f t="shared" si="24"/>
        <v>722106.4032</v>
      </c>
      <c r="Z206" s="254">
        <f t="shared" si="25"/>
        <v>251654.553</v>
      </c>
      <c r="AA206" s="259">
        <f t="shared" si="26"/>
        <v>1200527.97</v>
      </c>
      <c r="AB206" s="258">
        <f t="shared" si="27"/>
        <v>1.20052797</v>
      </c>
      <c r="AC206" s="275">
        <f t="shared" si="28"/>
        <v>730076.1196</v>
      </c>
      <c r="AD206" s="257">
        <f t="shared" si="29"/>
        <v>0.7300761196</v>
      </c>
      <c r="AE206" s="180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2"/>
    </row>
    <row r="207" ht="19.5" customHeight="1">
      <c r="A207" s="276" t="s">
        <v>301</v>
      </c>
      <c r="B207" s="277">
        <v>101.940002</v>
      </c>
      <c r="C207" s="278">
        <v>114.080002</v>
      </c>
      <c r="D207" s="278">
        <v>100.480003</v>
      </c>
      <c r="E207" s="278">
        <v>113.330002</v>
      </c>
      <c r="F207" s="278">
        <v>106.24749</v>
      </c>
      <c r="G207" s="278">
        <v>7.406272E8</v>
      </c>
      <c r="H207" s="283" t="s">
        <v>301</v>
      </c>
      <c r="I207" s="278">
        <v>8.16125</v>
      </c>
      <c r="J207" s="278">
        <v>10.19875</v>
      </c>
      <c r="K207" s="278">
        <v>7.93375</v>
      </c>
      <c r="L207" s="278">
        <v>10.0675</v>
      </c>
      <c r="M207" s="278">
        <v>9.956113</v>
      </c>
      <c r="N207" s="278">
        <v>3.188688E8</v>
      </c>
      <c r="O207" s="278"/>
      <c r="P207" s="254">
        <f t="shared" si="31"/>
        <v>596910.9089</v>
      </c>
      <c r="Q207" s="254">
        <f t="shared" si="137"/>
        <v>299456.1665</v>
      </c>
      <c r="R207" s="254">
        <f t="shared" si="138"/>
        <v>325116.3748</v>
      </c>
      <c r="S207" s="254">
        <f t="shared" si="34"/>
        <v>-474078.7329</v>
      </c>
      <c r="T207" s="254">
        <f t="shared" si="35"/>
        <v>0</v>
      </c>
      <c r="U207" s="272">
        <f t="shared" si="21"/>
        <v>0.9789925862</v>
      </c>
      <c r="V207" s="282"/>
      <c r="W207" s="254">
        <f t="shared" si="22"/>
        <v>-474078.7329</v>
      </c>
      <c r="X207" s="257">
        <f t="shared" si="23"/>
        <v>1.944882189</v>
      </c>
      <c r="Y207" s="254">
        <f t="shared" si="24"/>
        <v>729949.356</v>
      </c>
      <c r="Z207" s="254">
        <f t="shared" si="25"/>
        <v>255870.6231</v>
      </c>
      <c r="AA207" s="259">
        <f t="shared" si="26"/>
        <v>1221483.45</v>
      </c>
      <c r="AB207" s="258">
        <f t="shared" si="27"/>
        <v>1.22148345</v>
      </c>
      <c r="AC207" s="275">
        <f t="shared" si="28"/>
        <v>747404.7173</v>
      </c>
      <c r="AD207" s="257">
        <f t="shared" si="29"/>
        <v>0.7474047173</v>
      </c>
      <c r="AE207" s="180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2"/>
    </row>
    <row r="208" ht="19.5" customHeight="1">
      <c r="A208" s="276" t="s">
        <v>302</v>
      </c>
      <c r="B208" s="277">
        <v>113.629997</v>
      </c>
      <c r="C208" s="278">
        <v>115.470001</v>
      </c>
      <c r="D208" s="278">
        <v>109.480003</v>
      </c>
      <c r="E208" s="278">
        <v>114.019997</v>
      </c>
      <c r="F208" s="278">
        <v>106.894386</v>
      </c>
      <c r="G208" s="278">
        <v>5.434133E8</v>
      </c>
      <c r="H208" s="283" t="s">
        <v>302</v>
      </c>
      <c r="I208" s="278">
        <v>10.12125</v>
      </c>
      <c r="J208" s="278">
        <v>10.4425</v>
      </c>
      <c r="K208" s="278">
        <v>9.38375</v>
      </c>
      <c r="L208" s="278">
        <v>10.16375</v>
      </c>
      <c r="M208" s="278">
        <v>10.051297</v>
      </c>
      <c r="N208" s="278">
        <v>1.950984E8</v>
      </c>
      <c r="O208" s="278"/>
      <c r="P208" s="254">
        <f t="shared" si="31"/>
        <v>650376.2554</v>
      </c>
      <c r="Q208" s="254">
        <f t="shared" si="137"/>
        <v>354185.8267</v>
      </c>
      <c r="R208" s="254">
        <f t="shared" si="138"/>
        <v>325793.7006</v>
      </c>
      <c r="S208" s="254">
        <f t="shared" si="34"/>
        <v>-477720.7277</v>
      </c>
      <c r="T208" s="254">
        <f t="shared" si="35"/>
        <v>0</v>
      </c>
      <c r="U208" s="272">
        <f t="shared" si="21"/>
        <v>1.021341754</v>
      </c>
      <c r="V208" s="282"/>
      <c r="W208" s="254">
        <f t="shared" si="22"/>
        <v>-477720.7277</v>
      </c>
      <c r="X208" s="257">
        <f t="shared" si="23"/>
        <v>2.043390415</v>
      </c>
      <c r="Y208" s="254">
        <f t="shared" si="24"/>
        <v>768025.3314</v>
      </c>
      <c r="Z208" s="254">
        <f t="shared" si="25"/>
        <v>290304.6037</v>
      </c>
      <c r="AA208" s="259">
        <f t="shared" si="26"/>
        <v>1330355.783</v>
      </c>
      <c r="AB208" s="258">
        <f t="shared" si="27"/>
        <v>1.330355783</v>
      </c>
      <c r="AC208" s="275">
        <f t="shared" si="28"/>
        <v>852635.055</v>
      </c>
      <c r="AD208" s="257">
        <f t="shared" si="29"/>
        <v>0.852635055</v>
      </c>
      <c r="AE208" s="180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2"/>
    </row>
    <row r="209" ht="19.5" customHeight="1">
      <c r="A209" s="279" t="s">
        <v>303</v>
      </c>
      <c r="B209" s="280">
        <v>114.480003</v>
      </c>
      <c r="C209" s="281">
        <v>115.75</v>
      </c>
      <c r="D209" s="281">
        <v>109.379997</v>
      </c>
      <c r="E209" s="281">
        <v>111.860001</v>
      </c>
      <c r="F209" s="281">
        <v>104.86937</v>
      </c>
      <c r="G209" s="281">
        <v>7.574975E8</v>
      </c>
      <c r="H209" s="284" t="s">
        <v>303</v>
      </c>
      <c r="I209" s="281">
        <v>10.24125</v>
      </c>
      <c r="J209" s="281">
        <v>10.47125</v>
      </c>
      <c r="K209" s="281">
        <v>9.33</v>
      </c>
      <c r="L209" s="281">
        <v>9.795</v>
      </c>
      <c r="M209" s="281">
        <v>9.686628</v>
      </c>
      <c r="N209" s="281">
        <v>2.490936E8</v>
      </c>
      <c r="O209" s="281"/>
      <c r="P209" s="254">
        <f t="shared" si="31"/>
        <v>649782.1604</v>
      </c>
      <c r="Q209" s="254">
        <f t="shared" si="137"/>
        <v>352157.0548</v>
      </c>
      <c r="R209" s="254">
        <f t="shared" si="138"/>
        <v>326472.4374</v>
      </c>
      <c r="S209" s="254">
        <f t="shared" si="34"/>
        <v>-481377.8974</v>
      </c>
      <c r="T209" s="254">
        <f t="shared" si="35"/>
        <v>0</v>
      </c>
      <c r="U209" s="272">
        <f t="shared" si="21"/>
        <v>1.019334833</v>
      </c>
      <c r="V209" s="257">
        <f>(E209-B198)/B198</f>
        <v>0.0780647537</v>
      </c>
      <c r="W209" s="254">
        <f t="shared" si="22"/>
        <v>-481377.8974</v>
      </c>
      <c r="X209" s="257">
        <f t="shared" si="23"/>
        <v>2.028042009</v>
      </c>
      <c r="Y209" s="254">
        <f t="shared" si="24"/>
        <v>768261.0522</v>
      </c>
      <c r="Z209" s="254">
        <f t="shared" si="25"/>
        <v>286883.1549</v>
      </c>
      <c r="AA209" s="259">
        <f t="shared" si="26"/>
        <v>1328411.653</v>
      </c>
      <c r="AB209" s="258">
        <f t="shared" si="27"/>
        <v>1.328411653</v>
      </c>
      <c r="AC209" s="275">
        <f t="shared" si="28"/>
        <v>847033.7553</v>
      </c>
      <c r="AD209" s="257">
        <f t="shared" si="29"/>
        <v>0.8470337553</v>
      </c>
      <c r="AE209" s="180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2"/>
    </row>
    <row r="210" ht="19.5" customHeight="1">
      <c r="A210" s="276" t="s">
        <v>304</v>
      </c>
      <c r="B210" s="277">
        <v>109.449997</v>
      </c>
      <c r="C210" s="278">
        <v>110.18</v>
      </c>
      <c r="D210" s="278">
        <v>97.25</v>
      </c>
      <c r="E210" s="278">
        <v>104.129997</v>
      </c>
      <c r="F210" s="278">
        <v>97.920593</v>
      </c>
      <c r="G210" s="278">
        <v>1.0773082E9</v>
      </c>
      <c r="H210" s="283" t="s">
        <v>304</v>
      </c>
      <c r="I210" s="278">
        <v>9.3575</v>
      </c>
      <c r="J210" s="278">
        <v>9.4925</v>
      </c>
      <c r="K210" s="278">
        <v>7.35</v>
      </c>
      <c r="L210" s="278">
        <v>8.415</v>
      </c>
      <c r="M210" s="278">
        <v>8.32685</v>
      </c>
      <c r="N210" s="278">
        <v>3.941464E8</v>
      </c>
      <c r="O210" s="278"/>
      <c r="P210" s="254">
        <f t="shared" si="31"/>
        <v>577722.7723</v>
      </c>
      <c r="Q210" s="254">
        <f>(Q198+(Q209-Q198)*(1-$Q$3))*K210/K209</f>
        <v>264739.1433</v>
      </c>
      <c r="R210" s="254">
        <f>R209*(1+($S$5/2/12))+(Q209-Q198)*($Q$3)</f>
        <v>343253.0164</v>
      </c>
      <c r="S210" s="254">
        <f t="shared" si="34"/>
        <v>-485050.3053</v>
      </c>
      <c r="T210" s="254">
        <f t="shared" si="35"/>
        <v>0</v>
      </c>
      <c r="U210" s="272">
        <f t="shared" si="21"/>
        <v>0.9337835166</v>
      </c>
      <c r="V210" s="282"/>
      <c r="W210" s="254">
        <f t="shared" si="22"/>
        <v>-485050.3053</v>
      </c>
      <c r="X210" s="257">
        <f t="shared" si="23"/>
        <v>1.898722212</v>
      </c>
      <c r="Y210" s="254">
        <f t="shared" si="24"/>
        <v>733928.8363</v>
      </c>
      <c r="Z210" s="254">
        <f t="shared" si="25"/>
        <v>248878.5311</v>
      </c>
      <c r="AA210" s="259">
        <f t="shared" si="26"/>
        <v>1185714.932</v>
      </c>
      <c r="AB210" s="258">
        <f t="shared" si="27"/>
        <v>1.185714932</v>
      </c>
      <c r="AC210" s="275">
        <f t="shared" si="28"/>
        <v>700664.6267</v>
      </c>
      <c r="AD210" s="257">
        <f t="shared" si="29"/>
        <v>0.7006646267</v>
      </c>
      <c r="AE210" s="180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2"/>
    </row>
    <row r="211" ht="19.5" customHeight="1">
      <c r="A211" s="276" t="s">
        <v>305</v>
      </c>
      <c r="B211" s="277">
        <v>103.629997</v>
      </c>
      <c r="C211" s="278">
        <v>104.800003</v>
      </c>
      <c r="D211" s="278">
        <v>94.839996</v>
      </c>
      <c r="E211" s="278">
        <v>102.5</v>
      </c>
      <c r="F211" s="278">
        <v>96.387787</v>
      </c>
      <c r="G211" s="278">
        <v>9.422596E8</v>
      </c>
      <c r="H211" s="283" t="s">
        <v>305</v>
      </c>
      <c r="I211" s="278">
        <v>8.32875</v>
      </c>
      <c r="J211" s="278">
        <v>8.5225</v>
      </c>
      <c r="K211" s="278">
        <v>6.95375</v>
      </c>
      <c r="L211" s="278">
        <v>8.11</v>
      </c>
      <c r="M211" s="278">
        <v>8.025043</v>
      </c>
      <c r="N211" s="278">
        <v>4.445416E8</v>
      </c>
      <c r="O211" s="278"/>
      <c r="P211" s="254">
        <f t="shared" si="31"/>
        <v>563405.9168</v>
      </c>
      <c r="Q211" s="254">
        <f t="shared" ref="Q211:Q221" si="139">Q210*K211/K210</f>
        <v>250466.6418</v>
      </c>
      <c r="R211" s="254">
        <f t="shared" ref="R211:R221" si="140">R210*(1+$S$5/2/12)</f>
        <v>343968.1269</v>
      </c>
      <c r="S211" s="254">
        <f t="shared" si="34"/>
        <v>-488738.0149</v>
      </c>
      <c r="T211" s="254">
        <f t="shared" si="35"/>
        <v>0</v>
      </c>
      <c r="U211" s="272">
        <f t="shared" si="21"/>
        <v>0.9192449478</v>
      </c>
      <c r="V211" s="282"/>
      <c r="W211" s="254">
        <f t="shared" si="22"/>
        <v>-488738.0149</v>
      </c>
      <c r="X211" s="257">
        <f t="shared" si="23"/>
        <v>1.856565309</v>
      </c>
      <c r="Y211" s="254">
        <f t="shared" si="24"/>
        <v>724593.5436</v>
      </c>
      <c r="Z211" s="254">
        <f t="shared" si="25"/>
        <v>235855.5287</v>
      </c>
      <c r="AA211" s="259">
        <f t="shared" si="26"/>
        <v>1157840.686</v>
      </c>
      <c r="AB211" s="258">
        <f t="shared" si="27"/>
        <v>1.157840686</v>
      </c>
      <c r="AC211" s="275">
        <f t="shared" si="28"/>
        <v>669102.6706</v>
      </c>
      <c r="AD211" s="257">
        <f t="shared" si="29"/>
        <v>0.6691026706</v>
      </c>
      <c r="AE211" s="180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2"/>
    </row>
    <row r="212" ht="19.5" customHeight="1">
      <c r="A212" s="276" t="s">
        <v>306</v>
      </c>
      <c r="B212" s="277">
        <v>103.480003</v>
      </c>
      <c r="C212" s="278">
        <v>110.040001</v>
      </c>
      <c r="D212" s="278">
        <v>103.160004</v>
      </c>
      <c r="E212" s="278">
        <v>109.199997</v>
      </c>
      <c r="F212" s="278">
        <v>102.688255</v>
      </c>
      <c r="G212" s="278">
        <v>6.016051E8</v>
      </c>
      <c r="H212" s="283" t="s">
        <v>306</v>
      </c>
      <c r="I212" s="278">
        <v>8.25625</v>
      </c>
      <c r="J212" s="278">
        <v>9.3625</v>
      </c>
      <c r="K212" s="278">
        <v>8.215</v>
      </c>
      <c r="L212" s="278">
        <v>9.225</v>
      </c>
      <c r="M212" s="278">
        <v>9.128366</v>
      </c>
      <c r="N212" s="278">
        <v>3.035736E8</v>
      </c>
      <c r="O212" s="278"/>
      <c r="P212" s="254">
        <f t="shared" si="31"/>
        <v>612831.7069</v>
      </c>
      <c r="Q212" s="254">
        <f t="shared" si="139"/>
        <v>295895.5186</v>
      </c>
      <c r="R212" s="254">
        <f t="shared" si="140"/>
        <v>344684.7271</v>
      </c>
      <c r="S212" s="254">
        <f t="shared" si="34"/>
        <v>-492441.0899</v>
      </c>
      <c r="T212" s="254">
        <f t="shared" si="35"/>
        <v>0</v>
      </c>
      <c r="U212" s="272">
        <f t="shared" si="21"/>
        <v>0.9610748817</v>
      </c>
      <c r="V212" s="282"/>
      <c r="W212" s="254">
        <f t="shared" si="22"/>
        <v>-492441.0899</v>
      </c>
      <c r="X212" s="257">
        <f t="shared" si="23"/>
        <v>1.944428387</v>
      </c>
      <c r="Y212" s="254">
        <f t="shared" si="24"/>
        <v>759879.5329</v>
      </c>
      <c r="Z212" s="254">
        <f t="shared" si="25"/>
        <v>267438.4429</v>
      </c>
      <c r="AA212" s="259">
        <f t="shared" si="26"/>
        <v>1253411.953</v>
      </c>
      <c r="AB212" s="258">
        <f t="shared" si="27"/>
        <v>1.253411953</v>
      </c>
      <c r="AC212" s="275">
        <f t="shared" si="28"/>
        <v>760970.8627</v>
      </c>
      <c r="AD212" s="257">
        <f t="shared" si="29"/>
        <v>0.7609708627</v>
      </c>
      <c r="AE212" s="180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2"/>
    </row>
    <row r="213" ht="19.5" customHeight="1">
      <c r="A213" s="276" t="s">
        <v>307</v>
      </c>
      <c r="B213" s="277">
        <v>108.540001</v>
      </c>
      <c r="C213" s="278">
        <v>111.440002</v>
      </c>
      <c r="D213" s="278">
        <v>104.879997</v>
      </c>
      <c r="E213" s="278">
        <v>105.720001</v>
      </c>
      <c r="F213" s="278">
        <v>99.71067</v>
      </c>
      <c r="G213" s="278">
        <v>5.592538E8</v>
      </c>
      <c r="H213" s="283" t="s">
        <v>307</v>
      </c>
      <c r="I213" s="278">
        <v>9.11</v>
      </c>
      <c r="J213" s="278">
        <v>9.61</v>
      </c>
      <c r="K213" s="278">
        <v>8.48875</v>
      </c>
      <c r="L213" s="278">
        <v>8.62</v>
      </c>
      <c r="M213" s="278">
        <v>8.529703</v>
      </c>
      <c r="N213" s="278">
        <v>2.323536E8</v>
      </c>
      <c r="O213" s="278"/>
      <c r="P213" s="254">
        <f t="shared" si="31"/>
        <v>623049.4871</v>
      </c>
      <c r="Q213" s="254">
        <f t="shared" si="139"/>
        <v>305755.701</v>
      </c>
      <c r="R213" s="254">
        <f t="shared" si="140"/>
        <v>345402.8203</v>
      </c>
      <c r="S213" s="254">
        <f t="shared" si="34"/>
        <v>-496159.5945</v>
      </c>
      <c r="T213" s="254">
        <f t="shared" si="35"/>
        <v>0</v>
      </c>
      <c r="U213" s="272">
        <f t="shared" si="21"/>
        <v>0.9688848924</v>
      </c>
      <c r="V213" s="282"/>
      <c r="W213" s="254">
        <f t="shared" si="22"/>
        <v>-496159.5945</v>
      </c>
      <c r="X213" s="257">
        <f t="shared" si="23"/>
        <v>1.951896765</v>
      </c>
      <c r="Y213" s="254">
        <f t="shared" si="24"/>
        <v>767721.3485</v>
      </c>
      <c r="Z213" s="254">
        <f t="shared" si="25"/>
        <v>271561.754</v>
      </c>
      <c r="AA213" s="259">
        <f t="shared" si="26"/>
        <v>1274208.008</v>
      </c>
      <c r="AB213" s="258">
        <f t="shared" si="27"/>
        <v>1.274208008</v>
      </c>
      <c r="AC213" s="275">
        <f t="shared" si="28"/>
        <v>778048.4139</v>
      </c>
      <c r="AD213" s="257">
        <f t="shared" si="29"/>
        <v>0.7780484139</v>
      </c>
      <c r="AE213" s="180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2"/>
    </row>
    <row r="214" ht="19.5" customHeight="1">
      <c r="A214" s="276" t="s">
        <v>308</v>
      </c>
      <c r="B214" s="277">
        <v>105.989998</v>
      </c>
      <c r="C214" s="278">
        <v>110.510002</v>
      </c>
      <c r="D214" s="278">
        <v>104.400002</v>
      </c>
      <c r="E214" s="278">
        <v>110.339996</v>
      </c>
      <c r="F214" s="278">
        <v>104.068062</v>
      </c>
      <c r="G214" s="278">
        <v>5.364827E8</v>
      </c>
      <c r="H214" s="283" t="s">
        <v>308</v>
      </c>
      <c r="I214" s="278">
        <v>8.65375</v>
      </c>
      <c r="J214" s="278">
        <v>9.39375</v>
      </c>
      <c r="K214" s="278">
        <v>8.4025</v>
      </c>
      <c r="L214" s="278">
        <v>9.3675</v>
      </c>
      <c r="M214" s="278">
        <v>9.269373</v>
      </c>
      <c r="N214" s="278">
        <v>1.860816E8</v>
      </c>
      <c r="O214" s="278"/>
      <c r="P214" s="254">
        <f t="shared" si="31"/>
        <v>620198.0317</v>
      </c>
      <c r="Q214" s="254">
        <f t="shared" si="139"/>
        <v>302649.0682</v>
      </c>
      <c r="R214" s="254">
        <f t="shared" si="140"/>
        <v>346122.4095</v>
      </c>
      <c r="S214" s="254">
        <f t="shared" si="34"/>
        <v>-499893.5928</v>
      </c>
      <c r="T214" s="254">
        <f t="shared" si="35"/>
        <v>0</v>
      </c>
      <c r="U214" s="272">
        <f t="shared" si="21"/>
        <v>0.9657412247</v>
      </c>
      <c r="V214" s="282"/>
      <c r="W214" s="254">
        <f t="shared" si="22"/>
        <v>-499893.5928</v>
      </c>
      <c r="X214" s="257">
        <f t="shared" si="23"/>
        <v>1.933052264</v>
      </c>
      <c r="Y214" s="254">
        <f t="shared" si="24"/>
        <v>766416.1353</v>
      </c>
      <c r="Z214" s="254">
        <f t="shared" si="25"/>
        <v>266522.5425</v>
      </c>
      <c r="AA214" s="259">
        <f t="shared" si="26"/>
        <v>1268969.509</v>
      </c>
      <c r="AB214" s="258">
        <f t="shared" si="27"/>
        <v>1.268969509</v>
      </c>
      <c r="AC214" s="275">
        <f t="shared" si="28"/>
        <v>769075.9166</v>
      </c>
      <c r="AD214" s="257">
        <f t="shared" si="29"/>
        <v>0.7690759166</v>
      </c>
      <c r="AE214" s="180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2"/>
    </row>
    <row r="215" ht="19.5" customHeight="1">
      <c r="A215" s="276" t="s">
        <v>309</v>
      </c>
      <c r="B215" s="277">
        <v>110.0</v>
      </c>
      <c r="C215" s="278">
        <v>110.75</v>
      </c>
      <c r="D215" s="278">
        <v>101.75</v>
      </c>
      <c r="E215" s="278">
        <v>107.540001</v>
      </c>
      <c r="F215" s="278">
        <v>101.427223</v>
      </c>
      <c r="G215" s="278">
        <v>5.779263E8</v>
      </c>
      <c r="H215" s="283" t="s">
        <v>309</v>
      </c>
      <c r="I215" s="278">
        <v>9.30375</v>
      </c>
      <c r="J215" s="278">
        <v>9.43125</v>
      </c>
      <c r="K215" s="278">
        <v>7.9725</v>
      </c>
      <c r="L215" s="278">
        <v>8.895</v>
      </c>
      <c r="M215" s="278">
        <v>8.801822</v>
      </c>
      <c r="N215" s="278">
        <v>2.15028E8</v>
      </c>
      <c r="O215" s="278"/>
      <c r="P215" s="254">
        <f t="shared" si="31"/>
        <v>604455.4455</v>
      </c>
      <c r="Q215" s="254">
        <f t="shared" si="139"/>
        <v>287160.9278</v>
      </c>
      <c r="R215" s="254">
        <f t="shared" si="140"/>
        <v>346843.4979</v>
      </c>
      <c r="S215" s="254">
        <f t="shared" si="34"/>
        <v>-503643.1494</v>
      </c>
      <c r="T215" s="254">
        <f t="shared" si="35"/>
        <v>0</v>
      </c>
      <c r="U215" s="272">
        <f t="shared" si="21"/>
        <v>0.9518090401</v>
      </c>
      <c r="V215" s="282"/>
      <c r="W215" s="254">
        <f t="shared" si="22"/>
        <v>-503643.1494</v>
      </c>
      <c r="X215" s="257">
        <f t="shared" si="23"/>
        <v>1.888835269</v>
      </c>
      <c r="Y215" s="254">
        <f t="shared" si="24"/>
        <v>756088.5698</v>
      </c>
      <c r="Z215" s="254">
        <f t="shared" si="25"/>
        <v>252445.4204</v>
      </c>
      <c r="AA215" s="259">
        <f t="shared" si="26"/>
        <v>1238459.871</v>
      </c>
      <c r="AB215" s="258">
        <f t="shared" si="27"/>
        <v>1.238459871</v>
      </c>
      <c r="AC215" s="275">
        <f t="shared" si="28"/>
        <v>734816.7218</v>
      </c>
      <c r="AD215" s="257">
        <f t="shared" si="29"/>
        <v>0.7348167218</v>
      </c>
      <c r="AE215" s="180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2"/>
    </row>
    <row r="216" ht="19.5" customHeight="1">
      <c r="A216" s="276" t="s">
        <v>310</v>
      </c>
      <c r="B216" s="277">
        <v>107.489998</v>
      </c>
      <c r="C216" s="278">
        <v>115.540001</v>
      </c>
      <c r="D216" s="278">
        <v>106.57</v>
      </c>
      <c r="E216" s="278">
        <v>115.230003</v>
      </c>
      <c r="F216" s="278">
        <v>108.969566</v>
      </c>
      <c r="G216" s="278">
        <v>4.210726E8</v>
      </c>
      <c r="H216" s="283" t="s">
        <v>310</v>
      </c>
      <c r="I216" s="278">
        <v>8.8925</v>
      </c>
      <c r="J216" s="278">
        <v>10.24875</v>
      </c>
      <c r="K216" s="278">
        <v>8.735</v>
      </c>
      <c r="L216" s="278">
        <v>10.19375</v>
      </c>
      <c r="M216" s="278">
        <v>10.092622</v>
      </c>
      <c r="N216" s="278">
        <v>1.512384E8</v>
      </c>
      <c r="O216" s="278"/>
      <c r="P216" s="254">
        <f t="shared" si="31"/>
        <v>633089.1089</v>
      </c>
      <c r="Q216" s="254">
        <f t="shared" si="139"/>
        <v>314625.3628</v>
      </c>
      <c r="R216" s="254">
        <f t="shared" si="140"/>
        <v>347566.0885</v>
      </c>
      <c r="S216" s="254">
        <f t="shared" si="34"/>
        <v>-507408.3292</v>
      </c>
      <c r="T216" s="254">
        <f t="shared" si="35"/>
        <v>0</v>
      </c>
      <c r="U216" s="272">
        <f t="shared" si="21"/>
        <v>0.9745686558</v>
      </c>
      <c r="V216" s="282"/>
      <c r="W216" s="254">
        <f t="shared" si="22"/>
        <v>-507408.3292</v>
      </c>
      <c r="X216" s="257">
        <f t="shared" si="23"/>
        <v>1.932674615</v>
      </c>
      <c r="Y216" s="254">
        <f t="shared" si="24"/>
        <v>776825.8212</v>
      </c>
      <c r="Z216" s="254">
        <f t="shared" si="25"/>
        <v>269417.492</v>
      </c>
      <c r="AA216" s="259">
        <f t="shared" si="26"/>
        <v>1295280.56</v>
      </c>
      <c r="AB216" s="258">
        <f t="shared" si="27"/>
        <v>1.29528056</v>
      </c>
      <c r="AC216" s="275">
        <f t="shared" si="28"/>
        <v>787872.2309</v>
      </c>
      <c r="AD216" s="257">
        <f t="shared" si="29"/>
        <v>0.7878722309</v>
      </c>
      <c r="AE216" s="180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2"/>
    </row>
    <row r="217" ht="19.5" customHeight="1">
      <c r="A217" s="276" t="s">
        <v>311</v>
      </c>
      <c r="B217" s="277">
        <v>115.309998</v>
      </c>
      <c r="C217" s="278">
        <v>118.010002</v>
      </c>
      <c r="D217" s="278">
        <v>114.220001</v>
      </c>
      <c r="E217" s="278">
        <v>116.440002</v>
      </c>
      <c r="F217" s="278">
        <v>110.113861</v>
      </c>
      <c r="G217" s="278">
        <v>3.692699E8</v>
      </c>
      <c r="H217" s="283" t="s">
        <v>311</v>
      </c>
      <c r="I217" s="278">
        <v>10.20875</v>
      </c>
      <c r="J217" s="278">
        <v>10.68125</v>
      </c>
      <c r="K217" s="278">
        <v>10.01375</v>
      </c>
      <c r="L217" s="278">
        <v>10.38875</v>
      </c>
      <c r="M217" s="278">
        <v>10.285686</v>
      </c>
      <c r="N217" s="278">
        <v>1.53288E8</v>
      </c>
      <c r="O217" s="278"/>
      <c r="P217" s="254">
        <f t="shared" si="31"/>
        <v>678534.6594</v>
      </c>
      <c r="Q217" s="254">
        <f t="shared" si="139"/>
        <v>360684.5709</v>
      </c>
      <c r="R217" s="254">
        <f t="shared" si="140"/>
        <v>348290.1845</v>
      </c>
      <c r="S217" s="254">
        <f t="shared" si="34"/>
        <v>-511189.1973</v>
      </c>
      <c r="T217" s="254">
        <f t="shared" si="35"/>
        <v>0</v>
      </c>
      <c r="U217" s="272">
        <f t="shared" si="21"/>
        <v>1.00893283</v>
      </c>
      <c r="V217" s="282"/>
      <c r="W217" s="254">
        <f t="shared" si="22"/>
        <v>-511189.1973</v>
      </c>
      <c r="X217" s="257">
        <f t="shared" si="23"/>
        <v>2.008698246</v>
      </c>
      <c r="Y217" s="254">
        <f t="shared" si="24"/>
        <v>809332.8387</v>
      </c>
      <c r="Z217" s="254">
        <f t="shared" si="25"/>
        <v>298143.6415</v>
      </c>
      <c r="AA217" s="259">
        <f t="shared" si="26"/>
        <v>1387509.415</v>
      </c>
      <c r="AB217" s="258">
        <f t="shared" si="27"/>
        <v>1.387509415</v>
      </c>
      <c r="AC217" s="275">
        <f t="shared" si="28"/>
        <v>876320.2175</v>
      </c>
      <c r="AD217" s="257">
        <f t="shared" si="29"/>
        <v>0.8763202175</v>
      </c>
      <c r="AE217" s="180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2"/>
    </row>
    <row r="218" ht="19.5" customHeight="1">
      <c r="A218" s="276" t="s">
        <v>312</v>
      </c>
      <c r="B218" s="277">
        <v>116.480003</v>
      </c>
      <c r="C218" s="278">
        <v>119.220001</v>
      </c>
      <c r="D218" s="278">
        <v>113.629997</v>
      </c>
      <c r="E218" s="278">
        <v>118.720001</v>
      </c>
      <c r="F218" s="278">
        <v>112.269974</v>
      </c>
      <c r="G218" s="278">
        <v>5.407566E8</v>
      </c>
      <c r="H218" s="283" t="s">
        <v>312</v>
      </c>
      <c r="I218" s="278">
        <v>10.4025</v>
      </c>
      <c r="J218" s="278">
        <v>10.92375</v>
      </c>
      <c r="K218" s="278">
        <v>9.885</v>
      </c>
      <c r="L218" s="278">
        <v>10.8175</v>
      </c>
      <c r="M218" s="278">
        <v>10.710185</v>
      </c>
      <c r="N218" s="278">
        <v>2.0234E8</v>
      </c>
      <c r="O218" s="278"/>
      <c r="P218" s="254">
        <f t="shared" si="31"/>
        <v>675029.6851</v>
      </c>
      <c r="Q218" s="254">
        <f t="shared" si="139"/>
        <v>356047.1335</v>
      </c>
      <c r="R218" s="254">
        <f t="shared" si="140"/>
        <v>349015.789</v>
      </c>
      <c r="S218" s="254">
        <f t="shared" si="34"/>
        <v>-514985.8189</v>
      </c>
      <c r="T218" s="254">
        <f t="shared" si="35"/>
        <v>0</v>
      </c>
      <c r="U218" s="272">
        <f t="shared" si="21"/>
        <v>1.005094835</v>
      </c>
      <c r="V218" s="282"/>
      <c r="W218" s="254">
        <f t="shared" si="22"/>
        <v>-514985.8189</v>
      </c>
      <c r="X218" s="257">
        <f t="shared" si="23"/>
        <v>1.988492569</v>
      </c>
      <c r="Y218" s="254">
        <f t="shared" si="24"/>
        <v>807575.9371</v>
      </c>
      <c r="Z218" s="254">
        <f t="shared" si="25"/>
        <v>292590.1182</v>
      </c>
      <c r="AA218" s="259">
        <f t="shared" si="26"/>
        <v>1380092.608</v>
      </c>
      <c r="AB218" s="258">
        <f t="shared" si="27"/>
        <v>1.380092608</v>
      </c>
      <c r="AC218" s="275">
        <f t="shared" si="28"/>
        <v>865106.7888</v>
      </c>
      <c r="AD218" s="257">
        <f t="shared" si="29"/>
        <v>0.8651067888</v>
      </c>
      <c r="AE218" s="180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2"/>
    </row>
    <row r="219" ht="19.5" customHeight="1">
      <c r="A219" s="276" t="s">
        <v>313</v>
      </c>
      <c r="B219" s="277">
        <v>118.57</v>
      </c>
      <c r="C219" s="278">
        <v>119.660004</v>
      </c>
      <c r="D219" s="278">
        <v>115.940002</v>
      </c>
      <c r="E219" s="278">
        <v>116.989998</v>
      </c>
      <c r="F219" s="278">
        <v>110.911156</v>
      </c>
      <c r="G219" s="278">
        <v>4.069418E8</v>
      </c>
      <c r="H219" s="283" t="s">
        <v>313</v>
      </c>
      <c r="I219" s="278">
        <v>10.7875</v>
      </c>
      <c r="J219" s="278">
        <v>10.98</v>
      </c>
      <c r="K219" s="278">
        <v>10.31625</v>
      </c>
      <c r="L219" s="278">
        <v>10.48625</v>
      </c>
      <c r="M219" s="278">
        <v>10.382219</v>
      </c>
      <c r="N219" s="278">
        <v>1.57292E8</v>
      </c>
      <c r="O219" s="278"/>
      <c r="P219" s="254">
        <f t="shared" si="31"/>
        <v>688752.4871</v>
      </c>
      <c r="Q219" s="254">
        <f t="shared" si="139"/>
        <v>371580.2975</v>
      </c>
      <c r="R219" s="254">
        <f t="shared" si="140"/>
        <v>349742.9053</v>
      </c>
      <c r="S219" s="254">
        <f t="shared" si="34"/>
        <v>-518798.2598</v>
      </c>
      <c r="T219" s="254">
        <f t="shared" si="35"/>
        <v>0</v>
      </c>
      <c r="U219" s="272">
        <f t="shared" si="21"/>
        <v>1.015486681</v>
      </c>
      <c r="V219" s="282"/>
      <c r="W219" s="254">
        <f t="shared" si="22"/>
        <v>-518798.2598</v>
      </c>
      <c r="X219" s="257">
        <f t="shared" si="23"/>
        <v>2.001732606</v>
      </c>
      <c r="Y219" s="254">
        <f t="shared" si="24"/>
        <v>817879.9301</v>
      </c>
      <c r="Z219" s="254">
        <f t="shared" si="25"/>
        <v>299081.6702</v>
      </c>
      <c r="AA219" s="259">
        <f t="shared" si="26"/>
        <v>1410075.69</v>
      </c>
      <c r="AB219" s="258">
        <f t="shared" si="27"/>
        <v>1.41007569</v>
      </c>
      <c r="AC219" s="275">
        <f t="shared" si="28"/>
        <v>891277.4301</v>
      </c>
      <c r="AD219" s="257">
        <f t="shared" si="29"/>
        <v>0.8912774301</v>
      </c>
      <c r="AE219" s="180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2"/>
    </row>
    <row r="220" ht="19.5" customHeight="1">
      <c r="A220" s="276" t="s">
        <v>314</v>
      </c>
      <c r="B220" s="277">
        <v>117.190002</v>
      </c>
      <c r="C220" s="278">
        <v>119.510002</v>
      </c>
      <c r="D220" s="278">
        <v>113.449997</v>
      </c>
      <c r="E220" s="278">
        <v>117.5</v>
      </c>
      <c r="F220" s="278">
        <v>111.394638</v>
      </c>
      <c r="G220" s="278">
        <v>5.981188E8</v>
      </c>
      <c r="H220" s="283" t="s">
        <v>314</v>
      </c>
      <c r="I220" s="278">
        <v>10.525</v>
      </c>
      <c r="J220" s="278">
        <v>10.91625</v>
      </c>
      <c r="K220" s="278">
        <v>9.86</v>
      </c>
      <c r="L220" s="278">
        <v>10.54625</v>
      </c>
      <c r="M220" s="278">
        <v>10.441625</v>
      </c>
      <c r="N220" s="278">
        <v>1.861656E8</v>
      </c>
      <c r="O220" s="278"/>
      <c r="P220" s="254">
        <f t="shared" si="31"/>
        <v>673960.3782</v>
      </c>
      <c r="Q220" s="254">
        <f t="shared" si="139"/>
        <v>355146.6602</v>
      </c>
      <c r="R220" s="254">
        <f t="shared" si="140"/>
        <v>350471.5363</v>
      </c>
      <c r="S220" s="254">
        <f t="shared" si="34"/>
        <v>-522626.5859</v>
      </c>
      <c r="T220" s="254">
        <f t="shared" si="35"/>
        <v>0</v>
      </c>
      <c r="U220" s="272">
        <f t="shared" si="21"/>
        <v>1.003388806</v>
      </c>
      <c r="V220" s="282"/>
      <c r="W220" s="254">
        <f t="shared" si="22"/>
        <v>-522626.5859</v>
      </c>
      <c r="X220" s="257">
        <f t="shared" si="23"/>
        <v>1.960160356</v>
      </c>
      <c r="Y220" s="254">
        <f t="shared" si="24"/>
        <v>808224.9396</v>
      </c>
      <c r="Z220" s="254">
        <f t="shared" si="25"/>
        <v>285598.3537</v>
      </c>
      <c r="AA220" s="259">
        <f t="shared" si="26"/>
        <v>1379578.575</v>
      </c>
      <c r="AB220" s="258">
        <f t="shared" si="27"/>
        <v>1.379578575</v>
      </c>
      <c r="AC220" s="275">
        <f t="shared" si="28"/>
        <v>856951.9888</v>
      </c>
      <c r="AD220" s="257">
        <f t="shared" si="29"/>
        <v>0.8569519888</v>
      </c>
      <c r="AE220" s="180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2"/>
    </row>
    <row r="221" ht="19.5" customHeight="1">
      <c r="A221" s="279" t="s">
        <v>315</v>
      </c>
      <c r="B221" s="280">
        <v>117.459999</v>
      </c>
      <c r="C221" s="281">
        <v>121.519997</v>
      </c>
      <c r="D221" s="281">
        <v>115.220001</v>
      </c>
      <c r="E221" s="281">
        <v>118.480003</v>
      </c>
      <c r="F221" s="281">
        <v>112.323723</v>
      </c>
      <c r="G221" s="281">
        <v>4.984143E8</v>
      </c>
      <c r="H221" s="284" t="s">
        <v>315</v>
      </c>
      <c r="I221" s="281">
        <v>10.54625</v>
      </c>
      <c r="J221" s="281">
        <v>11.31875</v>
      </c>
      <c r="K221" s="281">
        <v>10.14125</v>
      </c>
      <c r="L221" s="281">
        <v>10.765</v>
      </c>
      <c r="M221" s="281">
        <v>10.658204</v>
      </c>
      <c r="N221" s="281">
        <v>1.538632E8</v>
      </c>
      <c r="O221" s="281"/>
      <c r="P221" s="254">
        <f t="shared" si="31"/>
        <v>684475.2535</v>
      </c>
      <c r="Q221" s="254">
        <f t="shared" si="139"/>
        <v>365276.9846</v>
      </c>
      <c r="R221" s="254">
        <f t="shared" si="140"/>
        <v>351201.6854</v>
      </c>
      <c r="S221" s="254">
        <f t="shared" si="34"/>
        <v>-526470.8633</v>
      </c>
      <c r="T221" s="254">
        <f t="shared" si="35"/>
        <v>0</v>
      </c>
      <c r="U221" s="272">
        <f t="shared" si="21"/>
        <v>1.010046939</v>
      </c>
      <c r="V221" s="257">
        <f>(E221-B210)/B210</f>
        <v>0.0825034833</v>
      </c>
      <c r="W221" s="254">
        <f t="shared" si="22"/>
        <v>-526470.8633</v>
      </c>
      <c r="X221" s="257">
        <f t="shared" si="23"/>
        <v>1.967206565</v>
      </c>
      <c r="Y221" s="254">
        <f t="shared" si="24"/>
        <v>816286.2954</v>
      </c>
      <c r="Z221" s="254">
        <f t="shared" si="25"/>
        <v>289815.432</v>
      </c>
      <c r="AA221" s="259">
        <f t="shared" si="26"/>
        <v>1400953.923</v>
      </c>
      <c r="AB221" s="258">
        <f t="shared" si="27"/>
        <v>1.400953923</v>
      </c>
      <c r="AC221" s="275">
        <f t="shared" si="28"/>
        <v>874483.06</v>
      </c>
      <c r="AD221" s="257">
        <f t="shared" si="29"/>
        <v>0.87448306</v>
      </c>
      <c r="AE221" s="180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2"/>
    </row>
    <row r="222" ht="19.5" customHeight="1">
      <c r="A222" s="276" t="s">
        <v>316</v>
      </c>
      <c r="B222" s="277">
        <v>119.269997</v>
      </c>
      <c r="C222" s="278">
        <v>125.919998</v>
      </c>
      <c r="D222" s="278">
        <v>118.889999</v>
      </c>
      <c r="E222" s="278">
        <v>124.57</v>
      </c>
      <c r="F222" s="278">
        <v>118.446533</v>
      </c>
      <c r="G222" s="278">
        <v>3.662546E8</v>
      </c>
      <c r="H222" s="283" t="s">
        <v>316</v>
      </c>
      <c r="I222" s="278">
        <v>10.90875</v>
      </c>
      <c r="J222" s="278">
        <v>12.12875</v>
      </c>
      <c r="K222" s="278">
        <v>10.83375</v>
      </c>
      <c r="L222" s="278">
        <v>11.87125</v>
      </c>
      <c r="M222" s="278">
        <v>11.761251</v>
      </c>
      <c r="N222" s="278">
        <v>1.295288E8</v>
      </c>
      <c r="O222" s="278"/>
      <c r="P222" s="254">
        <f t="shared" si="31"/>
        <v>706277.2218</v>
      </c>
      <c r="Q222" s="254">
        <f>(Q210+(Q221-Q210)*(1-$Q$3))*K222/K221</f>
        <v>357999.1599</v>
      </c>
      <c r="R222" s="254">
        <f>R221*(1+($S$5/2/12))+(Q221-Q210)*($Q$3)</f>
        <v>382094.7079</v>
      </c>
      <c r="S222" s="254">
        <f t="shared" si="34"/>
        <v>-530331.1586</v>
      </c>
      <c r="T222" s="254">
        <f t="shared" si="35"/>
        <v>0</v>
      </c>
      <c r="U222" s="272">
        <f t="shared" si="21"/>
        <v>0.9833406874</v>
      </c>
      <c r="V222" s="282"/>
      <c r="W222" s="254">
        <f t="shared" si="22"/>
        <v>-530331.1586</v>
      </c>
      <c r="X222" s="257">
        <f t="shared" si="23"/>
        <v>2.052249641</v>
      </c>
      <c r="Y222" s="254">
        <f t="shared" si="24"/>
        <v>861204.9749</v>
      </c>
      <c r="Z222" s="254">
        <f t="shared" si="25"/>
        <v>330873.8163</v>
      </c>
      <c r="AA222" s="259">
        <f t="shared" si="26"/>
        <v>1446371.09</v>
      </c>
      <c r="AB222" s="258">
        <f t="shared" si="27"/>
        <v>1.44637109</v>
      </c>
      <c r="AC222" s="275">
        <f t="shared" si="28"/>
        <v>916039.931</v>
      </c>
      <c r="AD222" s="257">
        <f t="shared" si="29"/>
        <v>0.916039931</v>
      </c>
      <c r="AE222" s="180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2"/>
    </row>
    <row r="223" ht="19.5" customHeight="1">
      <c r="A223" s="276" t="s">
        <v>317</v>
      </c>
      <c r="B223" s="277">
        <v>125.449997</v>
      </c>
      <c r="C223" s="278">
        <v>130.699997</v>
      </c>
      <c r="D223" s="278">
        <v>124.860001</v>
      </c>
      <c r="E223" s="278">
        <v>130.020004</v>
      </c>
      <c r="F223" s="278">
        <v>123.628624</v>
      </c>
      <c r="G223" s="278">
        <v>3.074376E8</v>
      </c>
      <c r="H223" s="283" t="s">
        <v>317</v>
      </c>
      <c r="I223" s="278">
        <v>12.02875</v>
      </c>
      <c r="J223" s="278">
        <v>13.04625</v>
      </c>
      <c r="K223" s="278">
        <v>11.9225</v>
      </c>
      <c r="L223" s="278">
        <v>12.91125</v>
      </c>
      <c r="M223" s="278">
        <v>12.791615</v>
      </c>
      <c r="N223" s="278">
        <v>1.395168E8</v>
      </c>
      <c r="O223" s="278"/>
      <c r="P223" s="254">
        <f t="shared" si="31"/>
        <v>741742.5802</v>
      </c>
      <c r="Q223" s="254">
        <f t="shared" ref="Q223:Q233" si="141">Q222*K223/K222</f>
        <v>393976.6917</v>
      </c>
      <c r="R223" s="254">
        <f t="shared" ref="R223:R233" si="142">R222*(1+$S$5/2/12)</f>
        <v>382890.7386</v>
      </c>
      <c r="S223" s="254">
        <f t="shared" si="34"/>
        <v>-534207.5384</v>
      </c>
      <c r="T223" s="254">
        <f t="shared" si="35"/>
        <v>0</v>
      </c>
      <c r="U223" s="272">
        <f t="shared" si="21"/>
        <v>1.007300066</v>
      </c>
      <c r="V223" s="282"/>
      <c r="W223" s="254">
        <f t="shared" si="22"/>
        <v>-534207.5384</v>
      </c>
      <c r="X223" s="257">
        <f t="shared" si="23"/>
        <v>2.105236706</v>
      </c>
      <c r="Y223" s="254">
        <f t="shared" si="24"/>
        <v>886794.9152</v>
      </c>
      <c r="Z223" s="254">
        <f t="shared" si="25"/>
        <v>352587.3767</v>
      </c>
      <c r="AA223" s="259">
        <f t="shared" si="26"/>
        <v>1518610.01</v>
      </c>
      <c r="AB223" s="258">
        <f t="shared" si="27"/>
        <v>1.51861001</v>
      </c>
      <c r="AC223" s="275">
        <f t="shared" si="28"/>
        <v>984402.472</v>
      </c>
      <c r="AD223" s="257">
        <f t="shared" si="29"/>
        <v>0.984402472</v>
      </c>
      <c r="AE223" s="180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2"/>
    </row>
    <row r="224" ht="19.5" customHeight="1">
      <c r="A224" s="276" t="s">
        <v>318</v>
      </c>
      <c r="B224" s="277">
        <v>130.850006</v>
      </c>
      <c r="C224" s="278">
        <v>132.740005</v>
      </c>
      <c r="D224" s="278">
        <v>129.399994</v>
      </c>
      <c r="E224" s="278">
        <v>132.380005</v>
      </c>
      <c r="F224" s="278">
        <v>125.872597</v>
      </c>
      <c r="G224" s="278">
        <v>4.429635E8</v>
      </c>
      <c r="H224" s="283" t="s">
        <v>318</v>
      </c>
      <c r="I224" s="278">
        <v>13.07</v>
      </c>
      <c r="J224" s="278">
        <v>13.4775</v>
      </c>
      <c r="K224" s="278">
        <v>12.815</v>
      </c>
      <c r="L224" s="278">
        <v>13.4075</v>
      </c>
      <c r="M224" s="278">
        <v>13.283266</v>
      </c>
      <c r="N224" s="278">
        <v>1.309488E8</v>
      </c>
      <c r="O224" s="278"/>
      <c r="P224" s="254">
        <f t="shared" si="31"/>
        <v>768712.8356</v>
      </c>
      <c r="Q224" s="254">
        <f t="shared" si="141"/>
        <v>423469.1804</v>
      </c>
      <c r="R224" s="254">
        <f t="shared" si="142"/>
        <v>383688.4276</v>
      </c>
      <c r="S224" s="254">
        <f t="shared" si="34"/>
        <v>-538100.0698</v>
      </c>
      <c r="T224" s="254">
        <f t="shared" si="35"/>
        <v>0</v>
      </c>
      <c r="U224" s="272">
        <f t="shared" si="21"/>
        <v>1.02524367</v>
      </c>
      <c r="V224" s="282"/>
      <c r="W224" s="254">
        <f t="shared" si="22"/>
        <v>-538100.0698</v>
      </c>
      <c r="X224" s="257">
        <f t="shared" si="23"/>
        <v>2.141611436</v>
      </c>
      <c r="Y224" s="254">
        <f t="shared" si="24"/>
        <v>906439.8755</v>
      </c>
      <c r="Z224" s="254">
        <f t="shared" si="25"/>
        <v>368339.8056</v>
      </c>
      <c r="AA224" s="259">
        <f t="shared" si="26"/>
        <v>1575870.444</v>
      </c>
      <c r="AB224" s="258">
        <f t="shared" si="27"/>
        <v>1.575870444</v>
      </c>
      <c r="AC224" s="275">
        <f t="shared" si="28"/>
        <v>1037770.374</v>
      </c>
      <c r="AD224" s="257">
        <f t="shared" si="29"/>
        <v>1.037770374</v>
      </c>
      <c r="AE224" s="180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2"/>
    </row>
    <row r="225" ht="19.5" customHeight="1">
      <c r="A225" s="276" t="s">
        <v>319</v>
      </c>
      <c r="B225" s="277">
        <v>132.490005</v>
      </c>
      <c r="C225" s="278">
        <v>136.339996</v>
      </c>
      <c r="D225" s="278">
        <v>130.380005</v>
      </c>
      <c r="E225" s="278">
        <v>135.990005</v>
      </c>
      <c r="F225" s="278">
        <v>129.574097</v>
      </c>
      <c r="G225" s="278">
        <v>3.882481E8</v>
      </c>
      <c r="H225" s="283" t="s">
        <v>319</v>
      </c>
      <c r="I225" s="278">
        <v>13.42875</v>
      </c>
      <c r="J225" s="278">
        <v>14.19375</v>
      </c>
      <c r="K225" s="278">
        <v>12.995</v>
      </c>
      <c r="L225" s="278">
        <v>14.12125</v>
      </c>
      <c r="M225" s="278">
        <v>13.992979</v>
      </c>
      <c r="N225" s="278">
        <v>1.0924E8</v>
      </c>
      <c r="O225" s="278"/>
      <c r="P225" s="254">
        <f t="shared" si="31"/>
        <v>774534.6832</v>
      </c>
      <c r="Q225" s="254">
        <f t="shared" si="141"/>
        <v>429417.2454</v>
      </c>
      <c r="R225" s="254">
        <f t="shared" si="142"/>
        <v>384487.7785</v>
      </c>
      <c r="S225" s="254">
        <f t="shared" si="34"/>
        <v>-542008.8201</v>
      </c>
      <c r="T225" s="254">
        <f t="shared" si="35"/>
        <v>0</v>
      </c>
      <c r="U225" s="272">
        <f t="shared" si="21"/>
        <v>1.028285283</v>
      </c>
      <c r="V225" s="282"/>
      <c r="W225" s="254">
        <f t="shared" si="22"/>
        <v>-542008.8201</v>
      </c>
      <c r="X225" s="257">
        <f t="shared" si="23"/>
        <v>2.138383027</v>
      </c>
      <c r="Y225" s="254">
        <f t="shared" si="24"/>
        <v>911282.5456</v>
      </c>
      <c r="Z225" s="254">
        <f t="shared" si="25"/>
        <v>369273.7254</v>
      </c>
      <c r="AA225" s="259">
        <f t="shared" si="26"/>
        <v>1588439.707</v>
      </c>
      <c r="AB225" s="258">
        <f t="shared" si="27"/>
        <v>1.588439707</v>
      </c>
      <c r="AC225" s="275">
        <f t="shared" si="28"/>
        <v>1046430.887</v>
      </c>
      <c r="AD225" s="257">
        <f t="shared" si="29"/>
        <v>1.046430887</v>
      </c>
      <c r="AE225" s="180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2"/>
    </row>
    <row r="226" ht="19.5" customHeight="1">
      <c r="A226" s="276" t="s">
        <v>320</v>
      </c>
      <c r="B226" s="277">
        <v>136.440002</v>
      </c>
      <c r="C226" s="278">
        <v>141.839996</v>
      </c>
      <c r="D226" s="278">
        <v>135.869995</v>
      </c>
      <c r="E226" s="278">
        <v>141.289993</v>
      </c>
      <c r="F226" s="278">
        <v>134.624054</v>
      </c>
      <c r="G226" s="278">
        <v>5.324897E8</v>
      </c>
      <c r="H226" s="283" t="s">
        <v>320</v>
      </c>
      <c r="I226" s="278">
        <v>14.21375</v>
      </c>
      <c r="J226" s="278">
        <v>15.3175</v>
      </c>
      <c r="K226" s="278">
        <v>14.07125</v>
      </c>
      <c r="L226" s="278">
        <v>15.1975</v>
      </c>
      <c r="M226" s="278">
        <v>15.059453</v>
      </c>
      <c r="N226" s="278">
        <v>1.168984E8</v>
      </c>
      <c r="O226" s="278"/>
      <c r="P226" s="254">
        <f t="shared" si="31"/>
        <v>807148.4851</v>
      </c>
      <c r="Q226" s="254">
        <f t="shared" si="141"/>
        <v>464981.7172</v>
      </c>
      <c r="R226" s="254">
        <f t="shared" si="142"/>
        <v>385288.7947</v>
      </c>
      <c r="S226" s="254">
        <f t="shared" si="34"/>
        <v>-545933.8569</v>
      </c>
      <c r="T226" s="254">
        <f t="shared" si="35"/>
        <v>0</v>
      </c>
      <c r="U226" s="272">
        <f t="shared" si="21"/>
        <v>1.048082544</v>
      </c>
      <c r="V226" s="282"/>
      <c r="W226" s="254">
        <f t="shared" si="22"/>
        <v>-545933.8569</v>
      </c>
      <c r="X226" s="257">
        <f t="shared" si="23"/>
        <v>2.184215661</v>
      </c>
      <c r="Y226" s="254">
        <f t="shared" si="24"/>
        <v>934881.1825</v>
      </c>
      <c r="Z226" s="254">
        <f t="shared" si="25"/>
        <v>388947.3256</v>
      </c>
      <c r="AA226" s="259">
        <f t="shared" si="26"/>
        <v>1657418.997</v>
      </c>
      <c r="AB226" s="258">
        <f t="shared" si="27"/>
        <v>1.657418997</v>
      </c>
      <c r="AC226" s="275">
        <f t="shared" si="28"/>
        <v>1111485.14</v>
      </c>
      <c r="AD226" s="257">
        <f t="shared" si="29"/>
        <v>1.11148514</v>
      </c>
      <c r="AE226" s="180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2"/>
    </row>
    <row r="227" ht="19.5" customHeight="1">
      <c r="A227" s="276" t="s">
        <v>321</v>
      </c>
      <c r="B227" s="277">
        <v>141.580002</v>
      </c>
      <c r="C227" s="278">
        <v>143.899994</v>
      </c>
      <c r="D227" s="278">
        <v>136.25</v>
      </c>
      <c r="E227" s="278">
        <v>137.639999</v>
      </c>
      <c r="F227" s="278">
        <v>131.146271</v>
      </c>
      <c r="G227" s="278">
        <v>1.0460032E9</v>
      </c>
      <c r="H227" s="283" t="s">
        <v>321</v>
      </c>
      <c r="I227" s="278">
        <v>15.265</v>
      </c>
      <c r="J227" s="278">
        <v>15.75875</v>
      </c>
      <c r="K227" s="278">
        <v>14.14875</v>
      </c>
      <c r="L227" s="278">
        <v>14.415</v>
      </c>
      <c r="M227" s="278">
        <v>14.284061</v>
      </c>
      <c r="N227" s="278">
        <v>2.258592E8</v>
      </c>
      <c r="O227" s="278"/>
      <c r="P227" s="254">
        <f t="shared" si="31"/>
        <v>809405.9406</v>
      </c>
      <c r="Q227" s="254">
        <f t="shared" si="141"/>
        <v>467542.6896</v>
      </c>
      <c r="R227" s="254">
        <f t="shared" si="142"/>
        <v>386091.4797</v>
      </c>
      <c r="S227" s="254">
        <f t="shared" si="34"/>
        <v>-549875.248</v>
      </c>
      <c r="T227" s="254">
        <f t="shared" si="35"/>
        <v>0</v>
      </c>
      <c r="U227" s="272">
        <f t="shared" si="21"/>
        <v>1.048977297</v>
      </c>
      <c r="V227" s="282"/>
      <c r="W227" s="254">
        <f t="shared" si="22"/>
        <v>-549875.248</v>
      </c>
      <c r="X227" s="257">
        <f t="shared" si="23"/>
        <v>2.174124812</v>
      </c>
      <c r="Y227" s="254">
        <f t="shared" si="24"/>
        <v>937231.9789</v>
      </c>
      <c r="Z227" s="254">
        <f t="shared" si="25"/>
        <v>387356.731</v>
      </c>
      <c r="AA227" s="259">
        <f t="shared" si="26"/>
        <v>1663040.11</v>
      </c>
      <c r="AB227" s="258">
        <f t="shared" si="27"/>
        <v>1.66304011</v>
      </c>
      <c r="AC227" s="275">
        <f t="shared" si="28"/>
        <v>1113164.862</v>
      </c>
      <c r="AD227" s="257">
        <f t="shared" si="29"/>
        <v>1.113164862</v>
      </c>
      <c r="AE227" s="180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2"/>
    </row>
    <row r="228" ht="19.5" customHeight="1">
      <c r="A228" s="276" t="s">
        <v>322</v>
      </c>
      <c r="B228" s="277">
        <v>138.270004</v>
      </c>
      <c r="C228" s="278">
        <v>145.960007</v>
      </c>
      <c r="D228" s="278">
        <v>135.800003</v>
      </c>
      <c r="E228" s="278">
        <v>143.229996</v>
      </c>
      <c r="F228" s="278">
        <v>136.844269</v>
      </c>
      <c r="G228" s="278">
        <v>7.050023E8</v>
      </c>
      <c r="H228" s="283" t="s">
        <v>322</v>
      </c>
      <c r="I228" s="278">
        <v>14.56625</v>
      </c>
      <c r="J228" s="278">
        <v>16.202499</v>
      </c>
      <c r="K228" s="278">
        <v>14.05125</v>
      </c>
      <c r="L228" s="278">
        <v>15.5975</v>
      </c>
      <c r="M228" s="278">
        <v>15.456731</v>
      </c>
      <c r="N228" s="278">
        <v>1.152524E8</v>
      </c>
      <c r="O228" s="278"/>
      <c r="P228" s="254">
        <f t="shared" si="31"/>
        <v>806732.6911</v>
      </c>
      <c r="Q228" s="254">
        <f t="shared" si="141"/>
        <v>464320.8211</v>
      </c>
      <c r="R228" s="254">
        <f t="shared" si="142"/>
        <v>386895.8369</v>
      </c>
      <c r="S228" s="254">
        <f t="shared" si="34"/>
        <v>-553833.0615</v>
      </c>
      <c r="T228" s="254">
        <f t="shared" si="35"/>
        <v>0</v>
      </c>
      <c r="U228" s="272">
        <f t="shared" si="21"/>
        <v>1.046699246</v>
      </c>
      <c r="V228" s="282"/>
      <c r="W228" s="254">
        <f t="shared" si="22"/>
        <v>-553833.0615</v>
      </c>
      <c r="X228" s="257">
        <f t="shared" si="23"/>
        <v>2.155213567</v>
      </c>
      <c r="Y228" s="254">
        <f t="shared" si="24"/>
        <v>936132.8872</v>
      </c>
      <c r="Z228" s="254">
        <f t="shared" si="25"/>
        <v>382299.8257</v>
      </c>
      <c r="AA228" s="259">
        <f t="shared" si="26"/>
        <v>1657949.349</v>
      </c>
      <c r="AB228" s="258">
        <f t="shared" si="27"/>
        <v>1.657949349</v>
      </c>
      <c r="AC228" s="275">
        <f t="shared" si="28"/>
        <v>1104116.288</v>
      </c>
      <c r="AD228" s="257">
        <f t="shared" si="29"/>
        <v>1.104116288</v>
      </c>
      <c r="AE228" s="180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2"/>
    </row>
    <row r="229" ht="19.5" customHeight="1">
      <c r="A229" s="276" t="s">
        <v>323</v>
      </c>
      <c r="B229" s="277">
        <v>143.720001</v>
      </c>
      <c r="C229" s="278">
        <v>146.210007</v>
      </c>
      <c r="D229" s="278">
        <v>140.179993</v>
      </c>
      <c r="E229" s="278">
        <v>146.199997</v>
      </c>
      <c r="F229" s="278">
        <v>139.681915</v>
      </c>
      <c r="G229" s="278">
        <v>8.107719E8</v>
      </c>
      <c r="H229" s="283" t="s">
        <v>323</v>
      </c>
      <c r="I229" s="278">
        <v>15.695</v>
      </c>
      <c r="J229" s="278">
        <v>16.192499</v>
      </c>
      <c r="K229" s="278">
        <v>14.9025</v>
      </c>
      <c r="L229" s="278">
        <v>16.155001</v>
      </c>
      <c r="M229" s="278">
        <v>16.009197</v>
      </c>
      <c r="N229" s="278">
        <v>1.393044E8</v>
      </c>
      <c r="O229" s="278"/>
      <c r="P229" s="254">
        <f t="shared" si="31"/>
        <v>832752.4337</v>
      </c>
      <c r="Q229" s="254">
        <f t="shared" si="141"/>
        <v>492450.2116</v>
      </c>
      <c r="R229" s="254">
        <f t="shared" si="142"/>
        <v>387701.8699</v>
      </c>
      <c r="S229" s="254">
        <f t="shared" si="34"/>
        <v>-557807.3659</v>
      </c>
      <c r="T229" s="254">
        <f t="shared" si="35"/>
        <v>0</v>
      </c>
      <c r="U229" s="272">
        <f t="shared" si="21"/>
        <v>1.06115247</v>
      </c>
      <c r="V229" s="282"/>
      <c r="W229" s="254">
        <f t="shared" si="22"/>
        <v>-557807.3659</v>
      </c>
      <c r="X229" s="257">
        <f t="shared" si="23"/>
        <v>2.187949422</v>
      </c>
      <c r="Y229" s="254">
        <f t="shared" si="24"/>
        <v>955120.4987</v>
      </c>
      <c r="Z229" s="254">
        <f t="shared" si="25"/>
        <v>397313.1328</v>
      </c>
      <c r="AA229" s="259">
        <f t="shared" si="26"/>
        <v>1712904.515</v>
      </c>
      <c r="AB229" s="258">
        <f t="shared" si="27"/>
        <v>1.712904515</v>
      </c>
      <c r="AC229" s="275">
        <f t="shared" si="28"/>
        <v>1155097.149</v>
      </c>
      <c r="AD229" s="257">
        <f t="shared" si="29"/>
        <v>1.155097149</v>
      </c>
      <c r="AE229" s="180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2"/>
    </row>
    <row r="230" ht="19.5" customHeight="1">
      <c r="A230" s="276" t="s">
        <v>324</v>
      </c>
      <c r="B230" s="277">
        <v>146.389999</v>
      </c>
      <c r="C230" s="278">
        <v>146.589996</v>
      </c>
      <c r="D230" s="278">
        <v>142.100006</v>
      </c>
      <c r="E230" s="278">
        <v>145.449997</v>
      </c>
      <c r="F230" s="278">
        <v>138.965317</v>
      </c>
      <c r="G230" s="278">
        <v>6.31562E8</v>
      </c>
      <c r="H230" s="283" t="s">
        <v>324</v>
      </c>
      <c r="I230" s="278">
        <v>16.235001</v>
      </c>
      <c r="J230" s="278">
        <v>16.2775</v>
      </c>
      <c r="K230" s="278">
        <v>15.3325</v>
      </c>
      <c r="L230" s="278">
        <v>16.055</v>
      </c>
      <c r="M230" s="278">
        <v>15.910101</v>
      </c>
      <c r="N230" s="278">
        <v>8.72872E7</v>
      </c>
      <c r="O230" s="278"/>
      <c r="P230" s="254">
        <f t="shared" si="31"/>
        <v>844158.4515</v>
      </c>
      <c r="Q230" s="254">
        <f t="shared" si="141"/>
        <v>506659.4779</v>
      </c>
      <c r="R230" s="254">
        <f t="shared" si="142"/>
        <v>388509.5822</v>
      </c>
      <c r="S230" s="254">
        <f t="shared" si="34"/>
        <v>-561798.2299</v>
      </c>
      <c r="T230" s="254">
        <f t="shared" si="35"/>
        <v>0</v>
      </c>
      <c r="U230" s="272">
        <f t="shared" si="21"/>
        <v>1.067928492</v>
      </c>
      <c r="V230" s="282"/>
      <c r="W230" s="254">
        <f t="shared" si="22"/>
        <v>-561798.2299</v>
      </c>
      <c r="X230" s="257">
        <f t="shared" si="23"/>
        <v>2.194147236</v>
      </c>
      <c r="Y230" s="254">
        <f t="shared" si="24"/>
        <v>963880.1149</v>
      </c>
      <c r="Z230" s="254">
        <f t="shared" si="25"/>
        <v>402081.885</v>
      </c>
      <c r="AA230" s="259">
        <f t="shared" si="26"/>
        <v>1739327.512</v>
      </c>
      <c r="AB230" s="258">
        <f t="shared" si="27"/>
        <v>1.739327512</v>
      </c>
      <c r="AC230" s="275">
        <f t="shared" si="28"/>
        <v>1177529.282</v>
      </c>
      <c r="AD230" s="257">
        <f t="shared" si="29"/>
        <v>1.177529282</v>
      </c>
      <c r="AE230" s="180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2"/>
    </row>
    <row r="231" ht="19.5" customHeight="1">
      <c r="A231" s="276" t="s">
        <v>325</v>
      </c>
      <c r="B231" s="277">
        <v>145.669998</v>
      </c>
      <c r="C231" s="278">
        <v>152.369995</v>
      </c>
      <c r="D231" s="278">
        <v>144.929993</v>
      </c>
      <c r="E231" s="278">
        <v>152.149994</v>
      </c>
      <c r="F231" s="278">
        <v>145.684814</v>
      </c>
      <c r="G231" s="278">
        <v>5.490946E8</v>
      </c>
      <c r="H231" s="283" t="s">
        <v>325</v>
      </c>
      <c r="I231" s="278">
        <v>16.1075</v>
      </c>
      <c r="J231" s="278">
        <v>17.57</v>
      </c>
      <c r="K231" s="278">
        <v>15.945</v>
      </c>
      <c r="L231" s="278">
        <v>17.52</v>
      </c>
      <c r="M231" s="278">
        <v>17.361881</v>
      </c>
      <c r="N231" s="278">
        <v>7.9744E7</v>
      </c>
      <c r="O231" s="278"/>
      <c r="P231" s="254">
        <f t="shared" si="31"/>
        <v>860970.2554</v>
      </c>
      <c r="Q231" s="254">
        <f t="shared" si="141"/>
        <v>526899.4212</v>
      </c>
      <c r="R231" s="254">
        <f t="shared" si="142"/>
        <v>389318.9771</v>
      </c>
      <c r="S231" s="254">
        <f t="shared" si="34"/>
        <v>-565805.7226</v>
      </c>
      <c r="T231" s="254">
        <f t="shared" si="35"/>
        <v>0</v>
      </c>
      <c r="U231" s="272">
        <f t="shared" si="21"/>
        <v>1.077414654</v>
      </c>
      <c r="V231" s="282"/>
      <c r="W231" s="254">
        <f t="shared" si="22"/>
        <v>-565805.7226</v>
      </c>
      <c r="X231" s="257">
        <f t="shared" si="23"/>
        <v>2.209750066</v>
      </c>
      <c r="Y231" s="254">
        <f t="shared" si="24"/>
        <v>976425.3969</v>
      </c>
      <c r="Z231" s="254">
        <f t="shared" si="25"/>
        <v>410619.6743</v>
      </c>
      <c r="AA231" s="259">
        <f t="shared" si="26"/>
        <v>1777188.654</v>
      </c>
      <c r="AB231" s="258">
        <f t="shared" si="27"/>
        <v>1.777188654</v>
      </c>
      <c r="AC231" s="275">
        <f t="shared" si="28"/>
        <v>1211382.931</v>
      </c>
      <c r="AD231" s="257">
        <f t="shared" si="29"/>
        <v>1.211382931</v>
      </c>
      <c r="AE231" s="180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2"/>
    </row>
    <row r="232" ht="19.5" customHeight="1">
      <c r="A232" s="276" t="s">
        <v>326</v>
      </c>
      <c r="B232" s="277">
        <v>152.759995</v>
      </c>
      <c r="C232" s="278">
        <v>156.690002</v>
      </c>
      <c r="D232" s="278">
        <v>150.770004</v>
      </c>
      <c r="E232" s="278">
        <v>155.149994</v>
      </c>
      <c r="F232" s="278">
        <v>148.557297</v>
      </c>
      <c r="G232" s="278">
        <v>5.841984E8</v>
      </c>
      <c r="H232" s="283" t="s">
        <v>326</v>
      </c>
      <c r="I232" s="278">
        <v>17.65</v>
      </c>
      <c r="J232" s="278">
        <v>18.535</v>
      </c>
      <c r="K232" s="278">
        <v>17.205</v>
      </c>
      <c r="L232" s="278">
        <v>18.17</v>
      </c>
      <c r="M232" s="278">
        <v>18.006014</v>
      </c>
      <c r="N232" s="278">
        <v>8.29024E7</v>
      </c>
      <c r="O232" s="278"/>
      <c r="P232" s="254">
        <f t="shared" si="31"/>
        <v>895663.3901</v>
      </c>
      <c r="Q232" s="254">
        <f t="shared" si="141"/>
        <v>568535.8759</v>
      </c>
      <c r="R232" s="254">
        <f t="shared" si="142"/>
        <v>390130.0583</v>
      </c>
      <c r="S232" s="254">
        <f t="shared" si="34"/>
        <v>-569829.9131</v>
      </c>
      <c r="T232" s="254">
        <f t="shared" si="35"/>
        <v>0</v>
      </c>
      <c r="U232" s="272">
        <f t="shared" si="21"/>
        <v>1.096210428</v>
      </c>
      <c r="V232" s="282"/>
      <c r="W232" s="254">
        <f t="shared" si="22"/>
        <v>-569829.9131</v>
      </c>
      <c r="X232" s="257">
        <f t="shared" si="23"/>
        <v>2.256451301</v>
      </c>
      <c r="Y232" s="254">
        <f t="shared" si="24"/>
        <v>1001489.229</v>
      </c>
      <c r="Z232" s="254">
        <f t="shared" si="25"/>
        <v>431659.316</v>
      </c>
      <c r="AA232" s="259">
        <f t="shared" si="26"/>
        <v>1854329.324</v>
      </c>
      <c r="AB232" s="258">
        <f t="shared" si="27"/>
        <v>1.854329324</v>
      </c>
      <c r="AC232" s="290">
        <f t="shared" si="28"/>
        <v>1284499.411</v>
      </c>
      <c r="AD232" s="257">
        <f t="shared" si="29"/>
        <v>1.284499411</v>
      </c>
      <c r="AE232" s="180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2"/>
    </row>
    <row r="233" ht="19.5" customHeight="1">
      <c r="A233" s="279" t="s">
        <v>327</v>
      </c>
      <c r="B233" s="280">
        <v>154.199997</v>
      </c>
      <c r="C233" s="281">
        <v>158.770004</v>
      </c>
      <c r="D233" s="281">
        <v>152.059998</v>
      </c>
      <c r="E233" s="281">
        <v>155.759995</v>
      </c>
      <c r="F233" s="281">
        <v>149.141373</v>
      </c>
      <c r="G233" s="281">
        <v>6.223839E8</v>
      </c>
      <c r="H233" s="284" t="s">
        <v>327</v>
      </c>
      <c r="I233" s="281">
        <v>17.934999</v>
      </c>
      <c r="J233" s="281">
        <v>19.0725</v>
      </c>
      <c r="K233" s="281">
        <v>17.440001</v>
      </c>
      <c r="L233" s="281">
        <v>18.3325</v>
      </c>
      <c r="M233" s="281">
        <v>18.167048</v>
      </c>
      <c r="N233" s="281">
        <v>9.40588E7</v>
      </c>
      <c r="O233" s="281"/>
      <c r="P233" s="254">
        <f t="shared" si="31"/>
        <v>903326.7208</v>
      </c>
      <c r="Q233" s="254">
        <f t="shared" si="141"/>
        <v>576301.4382</v>
      </c>
      <c r="R233" s="254">
        <f t="shared" si="142"/>
        <v>390942.8293</v>
      </c>
      <c r="S233" s="254">
        <f t="shared" si="34"/>
        <v>-573870.871</v>
      </c>
      <c r="T233" s="254">
        <f t="shared" si="35"/>
        <v>0</v>
      </c>
      <c r="U233" s="272">
        <f t="shared" si="21"/>
        <v>1.099091994</v>
      </c>
      <c r="V233" s="257">
        <f>(E233-B222)/B222</f>
        <v>0.3059444866</v>
      </c>
      <c r="W233" s="254">
        <f t="shared" si="22"/>
        <v>-573870.871</v>
      </c>
      <c r="X233" s="257">
        <f t="shared" si="23"/>
        <v>2.255332367</v>
      </c>
      <c r="Y233" s="254">
        <f t="shared" si="24"/>
        <v>1007633.821</v>
      </c>
      <c r="Z233" s="254">
        <f t="shared" si="25"/>
        <v>433762.9496</v>
      </c>
      <c r="AA233" s="259">
        <f t="shared" si="26"/>
        <v>1870570.988</v>
      </c>
      <c r="AB233" s="258">
        <f t="shared" si="27"/>
        <v>1.870570988</v>
      </c>
      <c r="AC233" s="275">
        <f t="shared" si="28"/>
        <v>1296700.117</v>
      </c>
      <c r="AD233" s="257">
        <f t="shared" si="29"/>
        <v>1.296700117</v>
      </c>
      <c r="AE233" s="180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2"/>
    </row>
    <row r="234" ht="19.5" customHeight="1">
      <c r="A234" s="276" t="s">
        <v>328</v>
      </c>
      <c r="B234" s="277">
        <v>156.559998</v>
      </c>
      <c r="C234" s="278">
        <v>170.949997</v>
      </c>
      <c r="D234" s="278">
        <v>156.169998</v>
      </c>
      <c r="E234" s="278">
        <v>169.399994</v>
      </c>
      <c r="F234" s="278">
        <v>162.541</v>
      </c>
      <c r="G234" s="278">
        <v>6.983949E8</v>
      </c>
      <c r="H234" s="283" t="s">
        <v>328</v>
      </c>
      <c r="I234" s="278">
        <v>18.514999</v>
      </c>
      <c r="J234" s="278">
        <v>22.002501</v>
      </c>
      <c r="K234" s="278">
        <v>18.434999</v>
      </c>
      <c r="L234" s="278">
        <v>21.602501</v>
      </c>
      <c r="M234" s="278">
        <v>21.407537</v>
      </c>
      <c r="N234" s="278">
        <v>1.2376E8</v>
      </c>
      <c r="O234" s="278"/>
      <c r="P234" s="254">
        <f t="shared" si="31"/>
        <v>927742.5624</v>
      </c>
      <c r="Q234" s="254">
        <f>(Q222+(Q233-Q222)*(1-$Q$3))*K234/K233</f>
        <v>539953.8539</v>
      </c>
      <c r="R234" s="254">
        <f>R233*(1+($S$5/2/12))+(Q233-Q222)*($Q$3)</f>
        <v>457247.977</v>
      </c>
      <c r="S234" s="254">
        <f t="shared" si="34"/>
        <v>-577928.6663</v>
      </c>
      <c r="T234" s="254">
        <f t="shared" si="35"/>
        <v>0</v>
      </c>
      <c r="U234" s="272">
        <f t="shared" si="21"/>
        <v>1.042965333</v>
      </c>
      <c r="V234" s="282"/>
      <c r="W234" s="254">
        <f t="shared" si="22"/>
        <v>-577928.6663</v>
      </c>
      <c r="X234" s="257">
        <f t="shared" si="23"/>
        <v>2.396473164</v>
      </c>
      <c r="Y234" s="254">
        <f t="shared" si="24"/>
        <v>1088377.852</v>
      </c>
      <c r="Z234" s="254">
        <f t="shared" si="25"/>
        <v>510449.1853</v>
      </c>
      <c r="AA234" s="259">
        <f t="shared" si="26"/>
        <v>1924944.393</v>
      </c>
      <c r="AB234" s="258">
        <f t="shared" si="27"/>
        <v>1.924944393</v>
      </c>
      <c r="AC234" s="275">
        <f t="shared" si="28"/>
        <v>1347015.727</v>
      </c>
      <c r="AD234" s="257">
        <f t="shared" si="29"/>
        <v>1.347015727</v>
      </c>
      <c r="AE234" s="180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2"/>
    </row>
    <row r="235" ht="19.5" customHeight="1">
      <c r="A235" s="276" t="s">
        <v>329</v>
      </c>
      <c r="B235" s="277">
        <v>168.100006</v>
      </c>
      <c r="C235" s="278">
        <v>170.729996</v>
      </c>
      <c r="D235" s="278">
        <v>150.130005</v>
      </c>
      <c r="E235" s="278">
        <v>167.210007</v>
      </c>
      <c r="F235" s="278">
        <v>160.439682</v>
      </c>
      <c r="G235" s="278">
        <v>1.1798412E9</v>
      </c>
      <c r="H235" s="283" t="s">
        <v>329</v>
      </c>
      <c r="I235" s="278">
        <v>21.280001</v>
      </c>
      <c r="J235" s="278">
        <v>21.76</v>
      </c>
      <c r="K235" s="278">
        <v>16.870001</v>
      </c>
      <c r="L235" s="278">
        <v>20.862499</v>
      </c>
      <c r="M235" s="278">
        <v>20.674213</v>
      </c>
      <c r="N235" s="278">
        <v>2.0399E8</v>
      </c>
      <c r="O235" s="278"/>
      <c r="P235" s="254">
        <f t="shared" si="31"/>
        <v>891861.4158</v>
      </c>
      <c r="Q235" s="254">
        <f t="shared" ref="Q235:Q245" si="143">Q234*K235/K234</f>
        <v>494115.6794</v>
      </c>
      <c r="R235" s="254">
        <f t="shared" ref="R235:R245" si="144">R234*(1+$S$5/2/12)</f>
        <v>458200.577</v>
      </c>
      <c r="S235" s="254">
        <f t="shared" si="34"/>
        <v>-582003.3691</v>
      </c>
      <c r="T235" s="254">
        <f t="shared" si="35"/>
        <v>0</v>
      </c>
      <c r="U235" s="272">
        <f t="shared" si="21"/>
        <v>1.01947486</v>
      </c>
      <c r="V235" s="282"/>
      <c r="W235" s="254">
        <f t="shared" si="22"/>
        <v>-582003.3691</v>
      </c>
      <c r="X235" s="257">
        <f t="shared" si="23"/>
        <v>2.319680717</v>
      </c>
      <c r="Y235" s="254">
        <f t="shared" si="24"/>
        <v>1064175.545</v>
      </c>
      <c r="Z235" s="254">
        <f t="shared" si="25"/>
        <v>482172.1759</v>
      </c>
      <c r="AA235" s="259">
        <f t="shared" si="26"/>
        <v>1844177.672</v>
      </c>
      <c r="AB235" s="258">
        <f t="shared" si="27"/>
        <v>1.844177672</v>
      </c>
      <c r="AC235" s="275">
        <f t="shared" si="28"/>
        <v>1262174.303</v>
      </c>
      <c r="AD235" s="257">
        <f t="shared" si="29"/>
        <v>1.262174303</v>
      </c>
      <c r="AE235" s="180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2"/>
    </row>
    <row r="236" ht="19.5" customHeight="1">
      <c r="A236" s="276" t="s">
        <v>330</v>
      </c>
      <c r="B236" s="277">
        <v>167.300003</v>
      </c>
      <c r="C236" s="278">
        <v>175.210007</v>
      </c>
      <c r="D236" s="278">
        <v>156.039993</v>
      </c>
      <c r="E236" s="278">
        <v>160.130005</v>
      </c>
      <c r="F236" s="278">
        <v>153.646378</v>
      </c>
      <c r="G236" s="278">
        <v>1.0853067E9</v>
      </c>
      <c r="H236" s="283" t="s">
        <v>330</v>
      </c>
      <c r="I236" s="278">
        <v>20.8925</v>
      </c>
      <c r="J236" s="278">
        <v>22.870001</v>
      </c>
      <c r="K236" s="278">
        <v>18.09</v>
      </c>
      <c r="L236" s="278">
        <v>19.049999</v>
      </c>
      <c r="M236" s="278">
        <v>18.878073</v>
      </c>
      <c r="N236" s="278">
        <v>2.062544E8</v>
      </c>
      <c r="O236" s="278"/>
      <c r="P236" s="254">
        <f t="shared" si="31"/>
        <v>926970.2554</v>
      </c>
      <c r="Q236" s="254">
        <f t="shared" si="143"/>
        <v>529848.9692</v>
      </c>
      <c r="R236" s="254">
        <f t="shared" si="144"/>
        <v>459155.1615</v>
      </c>
      <c r="S236" s="254">
        <f t="shared" si="34"/>
        <v>-586095.0498</v>
      </c>
      <c r="T236" s="254">
        <f t="shared" si="35"/>
        <v>0</v>
      </c>
      <c r="U236" s="272">
        <f t="shared" si="21"/>
        <v>1.036897053</v>
      </c>
      <c r="V236" s="282"/>
      <c r="W236" s="254">
        <f t="shared" si="22"/>
        <v>-586095.0498</v>
      </c>
      <c r="X236" s="257">
        <f t="shared" si="23"/>
        <v>2.365018127</v>
      </c>
      <c r="Y236" s="254">
        <f t="shared" si="24"/>
        <v>1089668.134</v>
      </c>
      <c r="Z236" s="254">
        <f t="shared" si="25"/>
        <v>503573.084</v>
      </c>
      <c r="AA236" s="259">
        <f t="shared" si="26"/>
        <v>1915974.386</v>
      </c>
      <c r="AB236" s="258">
        <f t="shared" si="27"/>
        <v>1.915974386</v>
      </c>
      <c r="AC236" s="275">
        <f t="shared" si="28"/>
        <v>1329879.336</v>
      </c>
      <c r="AD236" s="257">
        <f t="shared" si="29"/>
        <v>1.329879336</v>
      </c>
      <c r="AE236" s="180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2"/>
    </row>
    <row r="237" ht="19.5" customHeight="1">
      <c r="A237" s="276" t="s">
        <v>331</v>
      </c>
      <c r="B237" s="277">
        <v>158.990005</v>
      </c>
      <c r="C237" s="278">
        <v>167.0</v>
      </c>
      <c r="D237" s="278">
        <v>153.880005</v>
      </c>
      <c r="E237" s="278">
        <v>160.940002</v>
      </c>
      <c r="F237" s="278">
        <v>154.674103</v>
      </c>
      <c r="G237" s="278">
        <v>9.873805E8</v>
      </c>
      <c r="H237" s="283" t="s">
        <v>331</v>
      </c>
      <c r="I237" s="278">
        <v>18.772499</v>
      </c>
      <c r="J237" s="278">
        <v>20.622499</v>
      </c>
      <c r="K237" s="278">
        <v>17.555</v>
      </c>
      <c r="L237" s="278">
        <v>19.1</v>
      </c>
      <c r="M237" s="278">
        <v>18.92762</v>
      </c>
      <c r="N237" s="278">
        <v>1.744092E8</v>
      </c>
      <c r="O237" s="278"/>
      <c r="P237" s="254">
        <f t="shared" si="31"/>
        <v>914138.6436</v>
      </c>
      <c r="Q237" s="254">
        <f t="shared" si="143"/>
        <v>514179.0301</v>
      </c>
      <c r="R237" s="254">
        <f t="shared" si="144"/>
        <v>460111.7348</v>
      </c>
      <c r="S237" s="254">
        <f t="shared" si="34"/>
        <v>-590203.7792</v>
      </c>
      <c r="T237" s="254">
        <f t="shared" si="35"/>
        <v>0</v>
      </c>
      <c r="U237" s="272">
        <f t="shared" si="21"/>
        <v>1.028630827</v>
      </c>
      <c r="V237" s="282"/>
      <c r="W237" s="254">
        <f t="shared" si="22"/>
        <v>-590203.7792</v>
      </c>
      <c r="X237" s="257">
        <f t="shared" si="23"/>
        <v>2.328433715</v>
      </c>
      <c r="Y237" s="254">
        <f t="shared" si="24"/>
        <v>1081604.316</v>
      </c>
      <c r="Z237" s="254">
        <f t="shared" si="25"/>
        <v>491400.5367</v>
      </c>
      <c r="AA237" s="259">
        <f t="shared" si="26"/>
        <v>1888429.408</v>
      </c>
      <c r="AB237" s="258">
        <f t="shared" si="27"/>
        <v>1.888429408</v>
      </c>
      <c r="AC237" s="275">
        <f t="shared" si="28"/>
        <v>1298225.629</v>
      </c>
      <c r="AD237" s="257">
        <f t="shared" si="29"/>
        <v>1.298225629</v>
      </c>
      <c r="AE237" s="180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2"/>
    </row>
    <row r="238" ht="19.5" customHeight="1">
      <c r="A238" s="276" t="s">
        <v>332</v>
      </c>
      <c r="B238" s="277">
        <v>160.520004</v>
      </c>
      <c r="C238" s="278">
        <v>171.199997</v>
      </c>
      <c r="D238" s="278">
        <v>159.220001</v>
      </c>
      <c r="E238" s="278">
        <v>170.070007</v>
      </c>
      <c r="F238" s="278">
        <v>163.448654</v>
      </c>
      <c r="G238" s="278">
        <v>6.87987E8</v>
      </c>
      <c r="H238" s="283" t="s">
        <v>332</v>
      </c>
      <c r="I238" s="278">
        <v>19.01</v>
      </c>
      <c r="J238" s="278">
        <v>21.532499</v>
      </c>
      <c r="K238" s="278">
        <v>18.684999</v>
      </c>
      <c r="L238" s="278">
        <v>21.252501</v>
      </c>
      <c r="M238" s="278">
        <v>21.060694</v>
      </c>
      <c r="N238" s="278">
        <v>1.287104E8</v>
      </c>
      <c r="O238" s="278"/>
      <c r="P238" s="254">
        <f t="shared" si="31"/>
        <v>945861.3921</v>
      </c>
      <c r="Q238" s="254">
        <f t="shared" si="143"/>
        <v>547276.2554</v>
      </c>
      <c r="R238" s="254">
        <f t="shared" si="144"/>
        <v>461070.3009</v>
      </c>
      <c r="S238" s="254">
        <f t="shared" si="34"/>
        <v>-594329.6283</v>
      </c>
      <c r="T238" s="254">
        <f t="shared" si="35"/>
        <v>0</v>
      </c>
      <c r="U238" s="272">
        <f t="shared" si="21"/>
        <v>1.044112989</v>
      </c>
      <c r="V238" s="282"/>
      <c r="W238" s="254">
        <f t="shared" si="22"/>
        <v>-594329.6283</v>
      </c>
      <c r="X238" s="257">
        <f t="shared" si="23"/>
        <v>2.367258212</v>
      </c>
      <c r="Y238" s="254">
        <f t="shared" si="24"/>
        <v>1104730.463</v>
      </c>
      <c r="Z238" s="254">
        <f t="shared" si="25"/>
        <v>510400.835</v>
      </c>
      <c r="AA238" s="259">
        <f t="shared" si="26"/>
        <v>1954207.948</v>
      </c>
      <c r="AB238" s="258">
        <f t="shared" si="27"/>
        <v>1.954207948</v>
      </c>
      <c r="AC238" s="275">
        <f t="shared" si="28"/>
        <v>1359878.32</v>
      </c>
      <c r="AD238" s="257">
        <f t="shared" si="29"/>
        <v>1.35987832</v>
      </c>
      <c r="AE238" s="180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2"/>
    </row>
    <row r="239" ht="19.5" customHeight="1">
      <c r="A239" s="276" t="s">
        <v>333</v>
      </c>
      <c r="B239" s="277">
        <v>170.919998</v>
      </c>
      <c r="C239" s="278">
        <v>177.979996</v>
      </c>
      <c r="D239" s="278">
        <v>169.169998</v>
      </c>
      <c r="E239" s="278">
        <v>171.649994</v>
      </c>
      <c r="F239" s="278">
        <v>164.967102</v>
      </c>
      <c r="G239" s="278">
        <v>7.843385E8</v>
      </c>
      <c r="H239" s="283" t="s">
        <v>333</v>
      </c>
      <c r="I239" s="278">
        <v>21.459999</v>
      </c>
      <c r="J239" s="278">
        <v>23.3225</v>
      </c>
      <c r="K239" s="278">
        <v>21.040001</v>
      </c>
      <c r="L239" s="278">
        <v>21.615</v>
      </c>
      <c r="M239" s="278">
        <v>21.419918</v>
      </c>
      <c r="N239" s="278">
        <v>1.172916E8</v>
      </c>
      <c r="O239" s="278"/>
      <c r="P239" s="254">
        <f t="shared" si="31"/>
        <v>1004970.285</v>
      </c>
      <c r="Q239" s="254">
        <f t="shared" si="143"/>
        <v>616253.3356</v>
      </c>
      <c r="R239" s="254">
        <f t="shared" si="144"/>
        <v>462030.864</v>
      </c>
      <c r="S239" s="254">
        <f t="shared" si="34"/>
        <v>-598472.6684</v>
      </c>
      <c r="T239" s="254">
        <f t="shared" si="35"/>
        <v>0</v>
      </c>
      <c r="U239" s="272">
        <f t="shared" si="21"/>
        <v>1.074029588</v>
      </c>
      <c r="V239" s="282"/>
      <c r="W239" s="254">
        <f t="shared" si="22"/>
        <v>-598472.6684</v>
      </c>
      <c r="X239" s="257">
        <f t="shared" si="23"/>
        <v>2.45124168</v>
      </c>
      <c r="Y239" s="254">
        <f t="shared" si="24"/>
        <v>1147028.829</v>
      </c>
      <c r="Z239" s="254">
        <f t="shared" si="25"/>
        <v>548556.1607</v>
      </c>
      <c r="AA239" s="259">
        <f t="shared" si="26"/>
        <v>2083254.485</v>
      </c>
      <c r="AB239" s="258">
        <f t="shared" si="27"/>
        <v>2.083254485</v>
      </c>
      <c r="AC239" s="275">
        <f t="shared" si="28"/>
        <v>1484781.816</v>
      </c>
      <c r="AD239" s="257">
        <f t="shared" si="29"/>
        <v>1.484781816</v>
      </c>
      <c r="AE239" s="180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2"/>
    </row>
    <row r="240" ht="19.5" customHeight="1">
      <c r="A240" s="276" t="s">
        <v>334</v>
      </c>
      <c r="B240" s="277">
        <v>170.039993</v>
      </c>
      <c r="C240" s="278">
        <v>182.929993</v>
      </c>
      <c r="D240" s="278">
        <v>169.669998</v>
      </c>
      <c r="E240" s="278">
        <v>176.449997</v>
      </c>
      <c r="F240" s="278">
        <v>169.943237</v>
      </c>
      <c r="G240" s="278">
        <v>7.080105E8</v>
      </c>
      <c r="H240" s="283" t="s">
        <v>334</v>
      </c>
      <c r="I240" s="278">
        <v>21.247499</v>
      </c>
      <c r="J240" s="278">
        <v>24.5075</v>
      </c>
      <c r="K240" s="278">
        <v>21.157499</v>
      </c>
      <c r="L240" s="278">
        <v>22.705</v>
      </c>
      <c r="M240" s="278">
        <v>22.500082</v>
      </c>
      <c r="N240" s="278">
        <v>1.054764E8</v>
      </c>
      <c r="O240" s="278"/>
      <c r="P240" s="254">
        <f t="shared" si="31"/>
        <v>1007940.582</v>
      </c>
      <c r="Q240" s="254">
        <f t="shared" si="143"/>
        <v>619694.8057</v>
      </c>
      <c r="R240" s="254">
        <f t="shared" si="144"/>
        <v>462993.4283</v>
      </c>
      <c r="S240" s="254">
        <f t="shared" si="34"/>
        <v>-602632.9712</v>
      </c>
      <c r="T240" s="254">
        <f t="shared" si="35"/>
        <v>0</v>
      </c>
      <c r="U240" s="272">
        <f t="shared" si="21"/>
        <v>1.074954184</v>
      </c>
      <c r="V240" s="282"/>
      <c r="W240" s="254">
        <f t="shared" si="22"/>
        <v>-602632.9712</v>
      </c>
      <c r="X240" s="257">
        <f t="shared" si="23"/>
        <v>2.440845557</v>
      </c>
      <c r="Y240" s="254">
        <f t="shared" si="24"/>
        <v>1150032.099</v>
      </c>
      <c r="Z240" s="254">
        <f t="shared" si="25"/>
        <v>547399.1275</v>
      </c>
      <c r="AA240" s="259">
        <f t="shared" si="26"/>
        <v>2090628.816</v>
      </c>
      <c r="AB240" s="258">
        <f t="shared" si="27"/>
        <v>2.090628816</v>
      </c>
      <c r="AC240" s="275">
        <f t="shared" si="28"/>
        <v>1487995.845</v>
      </c>
      <c r="AD240" s="257">
        <f t="shared" si="29"/>
        <v>1.487995845</v>
      </c>
      <c r="AE240" s="180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2"/>
    </row>
    <row r="241" ht="19.5" customHeight="1">
      <c r="A241" s="276" t="s">
        <v>335</v>
      </c>
      <c r="B241" s="277">
        <v>176.860001</v>
      </c>
      <c r="C241" s="278">
        <v>187.520004</v>
      </c>
      <c r="D241" s="278">
        <v>175.789993</v>
      </c>
      <c r="E241" s="278">
        <v>186.649994</v>
      </c>
      <c r="F241" s="278">
        <v>179.767044</v>
      </c>
      <c r="G241" s="278">
        <v>6.67523E8</v>
      </c>
      <c r="H241" s="283" t="s">
        <v>335</v>
      </c>
      <c r="I241" s="278">
        <v>22.889999</v>
      </c>
      <c r="J241" s="278">
        <v>25.627501</v>
      </c>
      <c r="K241" s="278">
        <v>22.6</v>
      </c>
      <c r="L241" s="278">
        <v>25.379999</v>
      </c>
      <c r="M241" s="278">
        <v>25.150936</v>
      </c>
      <c r="N241" s="278">
        <v>9.92216E7</v>
      </c>
      <c r="O241" s="278"/>
      <c r="P241" s="254">
        <f t="shared" si="31"/>
        <v>1044296.988</v>
      </c>
      <c r="Q241" s="254">
        <f t="shared" si="143"/>
        <v>661945.0914</v>
      </c>
      <c r="R241" s="254">
        <f t="shared" si="144"/>
        <v>463957.9979</v>
      </c>
      <c r="S241" s="254">
        <f t="shared" si="34"/>
        <v>-606810.6086</v>
      </c>
      <c r="T241" s="254">
        <f t="shared" si="35"/>
        <v>0</v>
      </c>
      <c r="U241" s="272">
        <f t="shared" si="21"/>
        <v>1.09122988</v>
      </c>
      <c r="V241" s="282"/>
      <c r="W241" s="254">
        <f t="shared" si="22"/>
        <v>-606810.6086</v>
      </c>
      <c r="X241" s="257">
        <f t="shared" si="23"/>
        <v>2.485544855</v>
      </c>
      <c r="Y241" s="254">
        <f t="shared" si="24"/>
        <v>1176407.57</v>
      </c>
      <c r="Z241" s="254">
        <f t="shared" si="25"/>
        <v>569596.9612</v>
      </c>
      <c r="AA241" s="259">
        <f t="shared" si="26"/>
        <v>2170200.077</v>
      </c>
      <c r="AB241" s="258">
        <f t="shared" si="27"/>
        <v>2.170200077</v>
      </c>
      <c r="AC241" s="275">
        <f t="shared" si="28"/>
        <v>1563389.469</v>
      </c>
      <c r="AD241" s="257">
        <f t="shared" si="29"/>
        <v>1.563389469</v>
      </c>
      <c r="AE241" s="180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2"/>
    </row>
    <row r="242" ht="19.5" customHeight="1">
      <c r="A242" s="276" t="s">
        <v>336</v>
      </c>
      <c r="B242" s="277">
        <v>186.080002</v>
      </c>
      <c r="C242" s="278">
        <v>186.490005</v>
      </c>
      <c r="D242" s="278">
        <v>180.440002</v>
      </c>
      <c r="E242" s="278">
        <v>185.789993</v>
      </c>
      <c r="F242" s="278">
        <v>178.938828</v>
      </c>
      <c r="G242" s="278">
        <v>6.455344E8</v>
      </c>
      <c r="H242" s="283" t="s">
        <v>336</v>
      </c>
      <c r="I242" s="278">
        <v>25.24</v>
      </c>
      <c r="J242" s="278">
        <v>25.344999</v>
      </c>
      <c r="K242" s="278">
        <v>23.7075</v>
      </c>
      <c r="L242" s="278">
        <v>25.17</v>
      </c>
      <c r="M242" s="278">
        <v>24.942839</v>
      </c>
      <c r="N242" s="278">
        <v>8.13508E7</v>
      </c>
      <c r="O242" s="278"/>
      <c r="P242" s="254">
        <f t="shared" si="31"/>
        <v>1071920.804</v>
      </c>
      <c r="Q242" s="254">
        <f t="shared" si="143"/>
        <v>694383.3299</v>
      </c>
      <c r="R242" s="254">
        <f t="shared" si="144"/>
        <v>464924.5771</v>
      </c>
      <c r="S242" s="254">
        <f t="shared" si="34"/>
        <v>-611005.6528</v>
      </c>
      <c r="T242" s="254">
        <f t="shared" si="35"/>
        <v>0</v>
      </c>
      <c r="U242" s="272">
        <f t="shared" si="21"/>
        <v>1.102839638</v>
      </c>
      <c r="V242" s="282"/>
      <c r="W242" s="254">
        <f t="shared" si="22"/>
        <v>-611005.6528</v>
      </c>
      <c r="X242" s="257">
        <f t="shared" si="23"/>
        <v>2.515271952</v>
      </c>
      <c r="Y242" s="254">
        <f t="shared" si="24"/>
        <v>1196672.157</v>
      </c>
      <c r="Z242" s="254">
        <f t="shared" si="25"/>
        <v>585666.504</v>
      </c>
      <c r="AA242" s="259">
        <f t="shared" si="26"/>
        <v>2231228.711</v>
      </c>
      <c r="AB242" s="258">
        <f t="shared" si="27"/>
        <v>2.231228711</v>
      </c>
      <c r="AC242" s="275">
        <f t="shared" si="28"/>
        <v>1620223.058</v>
      </c>
      <c r="AD242" s="257">
        <f t="shared" si="29"/>
        <v>1.620223058</v>
      </c>
      <c r="AE242" s="180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2"/>
    </row>
    <row r="243" ht="19.5" customHeight="1">
      <c r="A243" s="276" t="s">
        <v>337</v>
      </c>
      <c r="B243" s="277">
        <v>186.869995</v>
      </c>
      <c r="C243" s="278">
        <v>187.529999</v>
      </c>
      <c r="D243" s="278">
        <v>160.089996</v>
      </c>
      <c r="E243" s="278">
        <v>169.820007</v>
      </c>
      <c r="F243" s="278">
        <v>163.85199</v>
      </c>
      <c r="G243" s="278">
        <v>1.8170706E9</v>
      </c>
      <c r="H243" s="283" t="s">
        <v>337</v>
      </c>
      <c r="I243" s="278">
        <v>25.442499</v>
      </c>
      <c r="J243" s="278">
        <v>25.625</v>
      </c>
      <c r="K243" s="278">
        <v>18.4275</v>
      </c>
      <c r="L243" s="278">
        <v>20.702499</v>
      </c>
      <c r="M243" s="278">
        <v>20.515654</v>
      </c>
      <c r="N243" s="278">
        <v>2.35472E8</v>
      </c>
      <c r="O243" s="278"/>
      <c r="P243" s="254">
        <f t="shared" si="31"/>
        <v>951029.6792</v>
      </c>
      <c r="Q243" s="254">
        <f t="shared" si="143"/>
        <v>539734.2112</v>
      </c>
      <c r="R243" s="254">
        <f t="shared" si="144"/>
        <v>465893.17</v>
      </c>
      <c r="S243" s="254">
        <f t="shared" si="34"/>
        <v>-615218.1763</v>
      </c>
      <c r="T243" s="254">
        <f t="shared" si="35"/>
        <v>0</v>
      </c>
      <c r="U243" s="272">
        <f t="shared" si="21"/>
        <v>1.037738366</v>
      </c>
      <c r="V243" s="282"/>
      <c r="W243" s="254">
        <f t="shared" si="22"/>
        <v>-615218.1763</v>
      </c>
      <c r="X243" s="257">
        <f t="shared" si="23"/>
        <v>2.30312254</v>
      </c>
      <c r="Y243" s="254">
        <f t="shared" si="24"/>
        <v>1112978.219</v>
      </c>
      <c r="Z243" s="254">
        <f t="shared" si="25"/>
        <v>497760.0423</v>
      </c>
      <c r="AA243" s="259">
        <f t="shared" si="26"/>
        <v>1956657.06</v>
      </c>
      <c r="AB243" s="258">
        <f t="shared" si="27"/>
        <v>1.95665706</v>
      </c>
      <c r="AC243" s="275">
        <f t="shared" si="28"/>
        <v>1341438.884</v>
      </c>
      <c r="AD243" s="257">
        <f t="shared" si="29"/>
        <v>1.341438884</v>
      </c>
      <c r="AE243" s="180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2"/>
    </row>
    <row r="244" ht="19.5" customHeight="1">
      <c r="A244" s="276" t="s">
        <v>338</v>
      </c>
      <c r="B244" s="277">
        <v>170.070007</v>
      </c>
      <c r="C244" s="278">
        <v>175.580002</v>
      </c>
      <c r="D244" s="278">
        <v>157.130005</v>
      </c>
      <c r="E244" s="278">
        <v>169.369995</v>
      </c>
      <c r="F244" s="278">
        <v>163.417831</v>
      </c>
      <c r="G244" s="278">
        <v>1.1521215E9</v>
      </c>
      <c r="H244" s="283" t="s">
        <v>338</v>
      </c>
      <c r="I244" s="278">
        <v>20.805</v>
      </c>
      <c r="J244" s="278">
        <v>22.115</v>
      </c>
      <c r="K244" s="278">
        <v>17.625</v>
      </c>
      <c r="L244" s="278">
        <v>20.459999</v>
      </c>
      <c r="M244" s="278">
        <v>20.275343</v>
      </c>
      <c r="N244" s="278">
        <v>1.49764E8</v>
      </c>
      <c r="O244" s="278"/>
      <c r="P244" s="254">
        <f t="shared" si="31"/>
        <v>933445.5743</v>
      </c>
      <c r="Q244" s="254">
        <f t="shared" si="143"/>
        <v>516229.3025</v>
      </c>
      <c r="R244" s="254">
        <f t="shared" si="144"/>
        <v>466863.7807</v>
      </c>
      <c r="S244" s="254">
        <f t="shared" si="34"/>
        <v>-619448.252</v>
      </c>
      <c r="T244" s="254">
        <f t="shared" si="35"/>
        <v>0</v>
      </c>
      <c r="U244" s="272">
        <f t="shared" si="21"/>
        <v>1.025757645</v>
      </c>
      <c r="V244" s="282"/>
      <c r="W244" s="254">
        <f t="shared" si="22"/>
        <v>-619448.252</v>
      </c>
      <c r="X244" s="257">
        <f t="shared" si="23"/>
        <v>2.260575198</v>
      </c>
      <c r="Y244" s="254">
        <f t="shared" si="24"/>
        <v>1101601.131</v>
      </c>
      <c r="Z244" s="254">
        <f t="shared" si="25"/>
        <v>482152.8794</v>
      </c>
      <c r="AA244" s="259">
        <f t="shared" si="26"/>
        <v>1916538.657</v>
      </c>
      <c r="AB244" s="258">
        <f t="shared" si="27"/>
        <v>1.916538657</v>
      </c>
      <c r="AC244" s="275">
        <f t="shared" si="28"/>
        <v>1297090.405</v>
      </c>
      <c r="AD244" s="257">
        <f t="shared" si="29"/>
        <v>1.297090405</v>
      </c>
      <c r="AE244" s="180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2"/>
    </row>
    <row r="245" ht="19.5" customHeight="1">
      <c r="A245" s="279" t="s">
        <v>339</v>
      </c>
      <c r="B245" s="280">
        <v>173.110001</v>
      </c>
      <c r="C245" s="281">
        <v>173.309998</v>
      </c>
      <c r="D245" s="281">
        <v>143.460007</v>
      </c>
      <c r="E245" s="281">
        <v>154.259995</v>
      </c>
      <c r="F245" s="281">
        <v>148.838852</v>
      </c>
      <c r="G245" s="281">
        <v>1.3955449E9</v>
      </c>
      <c r="H245" s="284" t="s">
        <v>339</v>
      </c>
      <c r="I245" s="281">
        <v>21.34</v>
      </c>
      <c r="J245" s="281">
        <v>21.385</v>
      </c>
      <c r="K245" s="281">
        <v>14.61</v>
      </c>
      <c r="L245" s="281">
        <v>16.797501</v>
      </c>
      <c r="M245" s="281">
        <v>16.645899</v>
      </c>
      <c r="N245" s="281">
        <v>2.174544E8</v>
      </c>
      <c r="O245" s="281"/>
      <c r="P245" s="254">
        <f t="shared" si="31"/>
        <v>852237.6653</v>
      </c>
      <c r="Q245" s="254">
        <f t="shared" si="143"/>
        <v>427921.141</v>
      </c>
      <c r="R245" s="254">
        <f t="shared" si="144"/>
        <v>467836.4136</v>
      </c>
      <c r="S245" s="254">
        <f t="shared" si="34"/>
        <v>-623695.9531</v>
      </c>
      <c r="T245" s="254">
        <f t="shared" si="35"/>
        <v>0</v>
      </c>
      <c r="U245" s="272">
        <f t="shared" si="21"/>
        <v>0.9771651134</v>
      </c>
      <c r="V245" s="257">
        <f>(E245-B234)/B234</f>
        <v>-0.0146908727</v>
      </c>
      <c r="W245" s="254">
        <f t="shared" si="22"/>
        <v>-623695.9531</v>
      </c>
      <c r="X245" s="257">
        <f t="shared" si="23"/>
        <v>2.116534623</v>
      </c>
      <c r="Y245" s="254">
        <f t="shared" si="24"/>
        <v>1045689.323</v>
      </c>
      <c r="Z245" s="254">
        <f t="shared" si="25"/>
        <v>421993.3697</v>
      </c>
      <c r="AA245" s="259">
        <f t="shared" si="26"/>
        <v>1747995.22</v>
      </c>
      <c r="AB245" s="258">
        <f t="shared" si="27"/>
        <v>1.74799522</v>
      </c>
      <c r="AC245" s="275">
        <f t="shared" si="28"/>
        <v>1124299.267</v>
      </c>
      <c r="AD245" s="257">
        <f t="shared" si="29"/>
        <v>1.124299267</v>
      </c>
      <c r="AE245" s="180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2"/>
    </row>
    <row r="246" ht="19.5" customHeight="1">
      <c r="A246" s="276" t="s">
        <v>340</v>
      </c>
      <c r="B246" s="277">
        <v>150.990005</v>
      </c>
      <c r="C246" s="278">
        <v>168.990005</v>
      </c>
      <c r="D246" s="278">
        <v>149.490005</v>
      </c>
      <c r="E246" s="278">
        <v>168.160004</v>
      </c>
      <c r="F246" s="278">
        <v>162.714554</v>
      </c>
      <c r="G246" s="278">
        <v>9.337065E8</v>
      </c>
      <c r="H246" s="283" t="s">
        <v>340</v>
      </c>
      <c r="I246" s="278">
        <v>16.084999</v>
      </c>
      <c r="J246" s="278">
        <v>19.967501</v>
      </c>
      <c r="K246" s="278">
        <v>15.7425</v>
      </c>
      <c r="L246" s="278">
        <v>19.7925</v>
      </c>
      <c r="M246" s="278">
        <v>19.627283</v>
      </c>
      <c r="N246" s="278">
        <v>1.66696E8</v>
      </c>
      <c r="O246" s="278"/>
      <c r="P246" s="254">
        <f t="shared" si="31"/>
        <v>888059.4356</v>
      </c>
      <c r="Q246" s="254">
        <f>(Q245+$S$3)*K246/K245</f>
        <v>482641.9275</v>
      </c>
      <c r="R246" s="254">
        <f>R245*(1+($S$5)/2/12)-$S$3</f>
        <v>448811.0728</v>
      </c>
      <c r="S246" s="254">
        <f t="shared" si="34"/>
        <v>-627961.3529</v>
      </c>
      <c r="T246" s="254">
        <f t="shared" si="35"/>
        <v>0</v>
      </c>
      <c r="U246" s="272">
        <f t="shared" si="21"/>
        <v>1.018593363</v>
      </c>
      <c r="V246" s="282"/>
      <c r="W246" s="254">
        <f t="shared" si="22"/>
        <v>-627961.3529</v>
      </c>
      <c r="X246" s="257">
        <f t="shared" si="23"/>
        <v>2.128905708</v>
      </c>
      <c r="Y246" s="254">
        <f t="shared" si="24"/>
        <v>1052500.235</v>
      </c>
      <c r="Z246" s="254">
        <f t="shared" si="25"/>
        <v>424538.882</v>
      </c>
      <c r="AA246" s="259">
        <f t="shared" si="26"/>
        <v>1819512.436</v>
      </c>
      <c r="AB246" s="258">
        <f t="shared" si="27"/>
        <v>1.819512436</v>
      </c>
      <c r="AC246" s="275">
        <f t="shared" si="28"/>
        <v>1191551.083</v>
      </c>
      <c r="AD246" s="257">
        <f t="shared" si="29"/>
        <v>1.191551083</v>
      </c>
      <c r="AE246" s="180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2"/>
    </row>
    <row r="247" ht="19.5" customHeight="1">
      <c r="A247" s="276" t="s">
        <v>341</v>
      </c>
      <c r="B247" s="277">
        <v>167.330002</v>
      </c>
      <c r="C247" s="278">
        <v>174.660004</v>
      </c>
      <c r="D247" s="278">
        <v>166.570007</v>
      </c>
      <c r="E247" s="278">
        <v>173.190002</v>
      </c>
      <c r="F247" s="278">
        <v>167.581696</v>
      </c>
      <c r="G247" s="278">
        <v>5.359641E8</v>
      </c>
      <c r="H247" s="283" t="s">
        <v>341</v>
      </c>
      <c r="I247" s="278">
        <v>19.594999</v>
      </c>
      <c r="J247" s="278">
        <v>21.275</v>
      </c>
      <c r="K247" s="278">
        <v>19.3825</v>
      </c>
      <c r="L247" s="278">
        <v>20.905001</v>
      </c>
      <c r="M247" s="278">
        <v>20.730501</v>
      </c>
      <c r="N247" s="278">
        <v>1.092192E8</v>
      </c>
      <c r="O247" s="278"/>
      <c r="P247" s="254">
        <f t="shared" si="31"/>
        <v>989524.7941</v>
      </c>
      <c r="Q247" s="254">
        <f t="shared" ref="Q247:Q257" si="145">Q246*K247/K246</f>
        <v>594238.9811</v>
      </c>
      <c r="R247" s="254">
        <f t="shared" ref="R247:R257" si="146">R246*(1+$S$5/2/12)</f>
        <v>449746.0959</v>
      </c>
      <c r="S247" s="254">
        <f t="shared" si="34"/>
        <v>-632244.5252</v>
      </c>
      <c r="T247" s="254">
        <f t="shared" si="35"/>
        <v>0</v>
      </c>
      <c r="U247" s="272">
        <f t="shared" si="21"/>
        <v>1.071055906</v>
      </c>
      <c r="V247" s="282"/>
      <c r="W247" s="254">
        <f t="shared" si="22"/>
        <v>-632244.5252</v>
      </c>
      <c r="X247" s="257">
        <f t="shared" si="23"/>
        <v>2.276446584</v>
      </c>
      <c r="Y247" s="254">
        <f t="shared" si="24"/>
        <v>1124423.608</v>
      </c>
      <c r="Z247" s="254">
        <f t="shared" si="25"/>
        <v>492179.0827</v>
      </c>
      <c r="AA247" s="259">
        <f t="shared" si="26"/>
        <v>2033509.871</v>
      </c>
      <c r="AB247" s="258">
        <f t="shared" si="27"/>
        <v>2.033509871</v>
      </c>
      <c r="AC247" s="275">
        <f t="shared" si="28"/>
        <v>1401265.346</v>
      </c>
      <c r="AD247" s="257">
        <f t="shared" si="29"/>
        <v>1.401265346</v>
      </c>
      <c r="AE247" s="180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2"/>
    </row>
    <row r="248" ht="19.5" customHeight="1">
      <c r="A248" s="276" t="s">
        <v>342</v>
      </c>
      <c r="B248" s="277">
        <v>174.440002</v>
      </c>
      <c r="C248" s="278">
        <v>182.830002</v>
      </c>
      <c r="D248" s="278">
        <v>169.339996</v>
      </c>
      <c r="E248" s="278">
        <v>179.660004</v>
      </c>
      <c r="F248" s="278">
        <v>173.842194</v>
      </c>
      <c r="G248" s="278">
        <v>7.819727E8</v>
      </c>
      <c r="H248" s="283" t="s">
        <v>342</v>
      </c>
      <c r="I248" s="278">
        <v>21.2075</v>
      </c>
      <c r="J248" s="278">
        <v>23.290001</v>
      </c>
      <c r="K248" s="278">
        <v>19.9625</v>
      </c>
      <c r="L248" s="278">
        <v>22.4825</v>
      </c>
      <c r="M248" s="278">
        <v>22.29483</v>
      </c>
      <c r="N248" s="278">
        <v>1.219928E8</v>
      </c>
      <c r="O248" s="278"/>
      <c r="P248" s="254">
        <f t="shared" si="31"/>
        <v>1005980.174</v>
      </c>
      <c r="Q248" s="254">
        <f t="shared" si="145"/>
        <v>612020.9292</v>
      </c>
      <c r="R248" s="254">
        <f t="shared" si="146"/>
        <v>450683.0669</v>
      </c>
      <c r="S248" s="254">
        <f t="shared" si="34"/>
        <v>-636545.5441</v>
      </c>
      <c r="T248" s="254">
        <f t="shared" si="35"/>
        <v>0</v>
      </c>
      <c r="U248" s="272">
        <f t="shared" si="21"/>
        <v>1.077990572</v>
      </c>
      <c r="V248" s="282"/>
      <c r="W248" s="254">
        <f t="shared" si="22"/>
        <v>-636545.5441</v>
      </c>
      <c r="X248" s="257">
        <f t="shared" si="23"/>
        <v>2.288388089</v>
      </c>
      <c r="Y248" s="254">
        <f t="shared" si="24"/>
        <v>1136841.866</v>
      </c>
      <c r="Z248" s="254">
        <f t="shared" si="25"/>
        <v>500296.3222</v>
      </c>
      <c r="AA248" s="259">
        <f t="shared" si="26"/>
        <v>2068684.17</v>
      </c>
      <c r="AB248" s="258">
        <f t="shared" si="27"/>
        <v>2.06868417</v>
      </c>
      <c r="AC248" s="275">
        <f t="shared" si="28"/>
        <v>1432138.626</v>
      </c>
      <c r="AD248" s="257">
        <f t="shared" si="29"/>
        <v>1.432138626</v>
      </c>
      <c r="AE248" s="180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2"/>
    </row>
    <row r="249" ht="19.5" customHeight="1">
      <c r="A249" s="276" t="s">
        <v>343</v>
      </c>
      <c r="B249" s="277">
        <v>181.509995</v>
      </c>
      <c r="C249" s="278">
        <v>191.320007</v>
      </c>
      <c r="D249" s="278">
        <v>180.770004</v>
      </c>
      <c r="E249" s="278">
        <v>189.539993</v>
      </c>
      <c r="F249" s="278">
        <v>183.735977</v>
      </c>
      <c r="G249" s="278">
        <v>5.501577E8</v>
      </c>
      <c r="H249" s="283" t="s">
        <v>343</v>
      </c>
      <c r="I249" s="278">
        <v>22.9025</v>
      </c>
      <c r="J249" s="278">
        <v>25.3825</v>
      </c>
      <c r="K249" s="278">
        <v>22.74</v>
      </c>
      <c r="L249" s="278">
        <v>24.92</v>
      </c>
      <c r="M249" s="278">
        <v>24.729399</v>
      </c>
      <c r="N249" s="278">
        <v>8.80632E7</v>
      </c>
      <c r="O249" s="278"/>
      <c r="P249" s="254">
        <f t="shared" si="31"/>
        <v>1073881.212</v>
      </c>
      <c r="Q249" s="254">
        <f t="shared" si="145"/>
        <v>697174.9997</v>
      </c>
      <c r="R249" s="254">
        <f t="shared" si="146"/>
        <v>451621.99</v>
      </c>
      <c r="S249" s="254">
        <f t="shared" si="34"/>
        <v>-640864.4838</v>
      </c>
      <c r="T249" s="254">
        <f t="shared" si="35"/>
        <v>0</v>
      </c>
      <c r="U249" s="272">
        <f t="shared" si="21"/>
        <v>1.110476186</v>
      </c>
      <c r="V249" s="282"/>
      <c r="W249" s="254">
        <f t="shared" si="22"/>
        <v>-640864.4838</v>
      </c>
      <c r="X249" s="257">
        <f t="shared" si="23"/>
        <v>2.380383436</v>
      </c>
      <c r="Y249" s="254">
        <f t="shared" si="24"/>
        <v>1185273.959</v>
      </c>
      <c r="Z249" s="254">
        <f t="shared" si="25"/>
        <v>544409.4749</v>
      </c>
      <c r="AA249" s="259">
        <f t="shared" si="26"/>
        <v>2222678.202</v>
      </c>
      <c r="AB249" s="258">
        <f t="shared" si="27"/>
        <v>2.222678202</v>
      </c>
      <c r="AC249" s="275">
        <f t="shared" si="28"/>
        <v>1581813.718</v>
      </c>
      <c r="AD249" s="257">
        <f t="shared" si="29"/>
        <v>1.581813718</v>
      </c>
      <c r="AE249" s="180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2"/>
    </row>
    <row r="250" ht="19.5" customHeight="1">
      <c r="A250" s="276" t="s">
        <v>344</v>
      </c>
      <c r="B250" s="277">
        <v>190.779999</v>
      </c>
      <c r="C250" s="278">
        <v>191.320007</v>
      </c>
      <c r="D250" s="278">
        <v>173.869995</v>
      </c>
      <c r="E250" s="278">
        <v>173.949997</v>
      </c>
      <c r="F250" s="278">
        <v>168.623383</v>
      </c>
      <c r="G250" s="278">
        <v>9.01554E8</v>
      </c>
      <c r="H250" s="283" t="s">
        <v>344</v>
      </c>
      <c r="I250" s="278">
        <v>25.2325</v>
      </c>
      <c r="J250" s="278">
        <v>25.377501</v>
      </c>
      <c r="K250" s="278">
        <v>20.815001</v>
      </c>
      <c r="L250" s="278">
        <v>20.817499</v>
      </c>
      <c r="M250" s="278">
        <v>20.658276</v>
      </c>
      <c r="N250" s="278">
        <v>1.840024E8</v>
      </c>
      <c r="O250" s="278"/>
      <c r="P250" s="254">
        <f t="shared" si="31"/>
        <v>1032891.059</v>
      </c>
      <c r="Q250" s="254">
        <f t="shared" si="145"/>
        <v>638157.3578</v>
      </c>
      <c r="R250" s="254">
        <f t="shared" si="146"/>
        <v>452562.8691</v>
      </c>
      <c r="S250" s="254">
        <f t="shared" si="34"/>
        <v>-645201.4192</v>
      </c>
      <c r="T250" s="254">
        <f t="shared" si="35"/>
        <v>0</v>
      </c>
      <c r="U250" s="272">
        <f t="shared" si="21"/>
        <v>1.087395697</v>
      </c>
      <c r="V250" s="282"/>
      <c r="W250" s="254">
        <f t="shared" si="22"/>
        <v>-645201.4192</v>
      </c>
      <c r="X250" s="257">
        <f t="shared" si="23"/>
        <v>2.302310386</v>
      </c>
      <c r="Y250" s="254">
        <f t="shared" si="24"/>
        <v>1157484.096</v>
      </c>
      <c r="Z250" s="254">
        <f t="shared" si="25"/>
        <v>512282.6768</v>
      </c>
      <c r="AA250" s="259">
        <f t="shared" si="26"/>
        <v>2123611.286</v>
      </c>
      <c r="AB250" s="258">
        <f t="shared" si="27"/>
        <v>2.123611286</v>
      </c>
      <c r="AC250" s="275">
        <f t="shared" si="28"/>
        <v>1478409.867</v>
      </c>
      <c r="AD250" s="257">
        <f t="shared" si="29"/>
        <v>1.478409867</v>
      </c>
      <c r="AE250" s="180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2"/>
    </row>
    <row r="251" ht="19.5" customHeight="1">
      <c r="A251" s="276" t="s">
        <v>345</v>
      </c>
      <c r="B251" s="277">
        <v>173.479996</v>
      </c>
      <c r="C251" s="278">
        <v>189.770004</v>
      </c>
      <c r="D251" s="278">
        <v>169.270004</v>
      </c>
      <c r="E251" s="278">
        <v>186.740005</v>
      </c>
      <c r="F251" s="278">
        <v>181.021744</v>
      </c>
      <c r="G251" s="278">
        <v>6.887304E8</v>
      </c>
      <c r="H251" s="283" t="s">
        <v>345</v>
      </c>
      <c r="I251" s="278">
        <v>20.727501</v>
      </c>
      <c r="J251" s="278">
        <v>24.695</v>
      </c>
      <c r="K251" s="278">
        <v>19.709999</v>
      </c>
      <c r="L251" s="278">
        <v>24.002501</v>
      </c>
      <c r="M251" s="278">
        <v>23.818918</v>
      </c>
      <c r="N251" s="278">
        <v>1.21086E8</v>
      </c>
      <c r="O251" s="278"/>
      <c r="P251" s="254">
        <f t="shared" si="31"/>
        <v>1005564.38</v>
      </c>
      <c r="Q251" s="254">
        <f t="shared" si="145"/>
        <v>604279.6195</v>
      </c>
      <c r="R251" s="254">
        <f t="shared" si="146"/>
        <v>453505.7084</v>
      </c>
      <c r="S251" s="254">
        <f t="shared" si="34"/>
        <v>-649556.4251</v>
      </c>
      <c r="T251" s="254">
        <f t="shared" si="35"/>
        <v>0</v>
      </c>
      <c r="U251" s="272">
        <f t="shared" si="21"/>
        <v>1.073072398</v>
      </c>
      <c r="V251" s="282"/>
      <c r="W251" s="254">
        <f t="shared" si="22"/>
        <v>-649556.4251</v>
      </c>
      <c r="X251" s="257">
        <f t="shared" si="23"/>
        <v>2.24625611</v>
      </c>
      <c r="Y251" s="254">
        <f t="shared" si="24"/>
        <v>1139260.546</v>
      </c>
      <c r="Z251" s="254">
        <f t="shared" si="25"/>
        <v>489704.1211</v>
      </c>
      <c r="AA251" s="259">
        <f t="shared" si="26"/>
        <v>2063349.708</v>
      </c>
      <c r="AB251" s="258">
        <f t="shared" si="27"/>
        <v>2.063349708</v>
      </c>
      <c r="AC251" s="275">
        <f t="shared" si="28"/>
        <v>1413793.283</v>
      </c>
      <c r="AD251" s="257">
        <f t="shared" si="29"/>
        <v>1.413793283</v>
      </c>
      <c r="AE251" s="180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2"/>
    </row>
    <row r="252" ht="19.5" customHeight="1">
      <c r="A252" s="276" t="s">
        <v>346</v>
      </c>
      <c r="B252" s="277">
        <v>190.320007</v>
      </c>
      <c r="C252" s="278">
        <v>195.550003</v>
      </c>
      <c r="D252" s="278">
        <v>188.380005</v>
      </c>
      <c r="E252" s="278">
        <v>191.100006</v>
      </c>
      <c r="F252" s="278">
        <v>185.657791</v>
      </c>
      <c r="G252" s="278">
        <v>4.940255E8</v>
      </c>
      <c r="H252" s="283" t="s">
        <v>346</v>
      </c>
      <c r="I252" s="278">
        <v>24.897499</v>
      </c>
      <c r="J252" s="278">
        <v>26.200001</v>
      </c>
      <c r="K252" s="278">
        <v>24.4025</v>
      </c>
      <c r="L252" s="278">
        <v>25.0375</v>
      </c>
      <c r="M252" s="278">
        <v>24.856449</v>
      </c>
      <c r="N252" s="278">
        <v>7.85968E7</v>
      </c>
      <c r="O252" s="278"/>
      <c r="P252" s="254">
        <f t="shared" si="31"/>
        <v>1119089.139</v>
      </c>
      <c r="Q252" s="254">
        <f t="shared" si="145"/>
        <v>748144.8078</v>
      </c>
      <c r="R252" s="254">
        <f t="shared" si="146"/>
        <v>454450.512</v>
      </c>
      <c r="S252" s="254">
        <f t="shared" si="34"/>
        <v>-653929.5769</v>
      </c>
      <c r="T252" s="254">
        <f t="shared" si="35"/>
        <v>0</v>
      </c>
      <c r="U252" s="272">
        <f t="shared" si="21"/>
        <v>1.126500522</v>
      </c>
      <c r="V252" s="282"/>
      <c r="W252" s="254">
        <f t="shared" si="22"/>
        <v>-653929.5769</v>
      </c>
      <c r="X252" s="257">
        <f t="shared" si="23"/>
        <v>2.406283041</v>
      </c>
      <c r="Y252" s="254">
        <f t="shared" si="24"/>
        <v>1219634.889</v>
      </c>
      <c r="Z252" s="254">
        <f t="shared" si="25"/>
        <v>565705.3117</v>
      </c>
      <c r="AA252" s="259">
        <f t="shared" si="26"/>
        <v>2321684.458</v>
      </c>
      <c r="AB252" s="258">
        <f t="shared" si="27"/>
        <v>2.321684458</v>
      </c>
      <c r="AC252" s="275">
        <f t="shared" si="28"/>
        <v>1667754.882</v>
      </c>
      <c r="AD252" s="257">
        <f t="shared" si="29"/>
        <v>1.667754882</v>
      </c>
      <c r="AE252" s="180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2"/>
    </row>
    <row r="253" ht="19.5" customHeight="1">
      <c r="A253" s="276" t="s">
        <v>347</v>
      </c>
      <c r="B253" s="277">
        <v>191.429993</v>
      </c>
      <c r="C253" s="278">
        <v>194.979996</v>
      </c>
      <c r="D253" s="278">
        <v>179.199997</v>
      </c>
      <c r="E253" s="278">
        <v>187.470001</v>
      </c>
      <c r="F253" s="278">
        <v>182.131195</v>
      </c>
      <c r="G253" s="278">
        <v>8.142865E8</v>
      </c>
      <c r="H253" s="283" t="s">
        <v>347</v>
      </c>
      <c r="I253" s="278">
        <v>25.1075</v>
      </c>
      <c r="J253" s="278">
        <v>26.012501</v>
      </c>
      <c r="K253" s="278">
        <v>21.9275</v>
      </c>
      <c r="L253" s="278">
        <v>23.8575</v>
      </c>
      <c r="M253" s="278">
        <v>23.684978</v>
      </c>
      <c r="N253" s="278">
        <v>1.474268E8</v>
      </c>
      <c r="O253" s="278"/>
      <c r="P253" s="254">
        <f t="shared" si="31"/>
        <v>1064554.438</v>
      </c>
      <c r="Q253" s="254">
        <f t="shared" si="145"/>
        <v>672264.9431</v>
      </c>
      <c r="R253" s="254">
        <f t="shared" si="146"/>
        <v>455397.2839</v>
      </c>
      <c r="S253" s="254">
        <f t="shared" si="34"/>
        <v>-658320.9501</v>
      </c>
      <c r="T253" s="254">
        <f t="shared" si="35"/>
        <v>0</v>
      </c>
      <c r="U253" s="272">
        <f t="shared" si="21"/>
        <v>1.098926198</v>
      </c>
      <c r="V253" s="282"/>
      <c r="W253" s="254">
        <f t="shared" si="22"/>
        <v>-658320.9501</v>
      </c>
      <c r="X253" s="257">
        <f t="shared" si="23"/>
        <v>2.308830854</v>
      </c>
      <c r="Y253" s="254">
        <f t="shared" si="24"/>
        <v>1182369.499</v>
      </c>
      <c r="Z253" s="254">
        <f t="shared" si="25"/>
        <v>524048.5488</v>
      </c>
      <c r="AA253" s="259">
        <f t="shared" si="26"/>
        <v>2192216.665</v>
      </c>
      <c r="AB253" s="258">
        <f t="shared" si="27"/>
        <v>2.192216665</v>
      </c>
      <c r="AC253" s="275">
        <f t="shared" si="28"/>
        <v>1533895.714</v>
      </c>
      <c r="AD253" s="257">
        <f t="shared" si="29"/>
        <v>1.533895714</v>
      </c>
      <c r="AE253" s="180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2"/>
    </row>
    <row r="254" ht="19.5" customHeight="1">
      <c r="A254" s="276" t="s">
        <v>348</v>
      </c>
      <c r="B254" s="277">
        <v>186.220001</v>
      </c>
      <c r="C254" s="278">
        <v>194.710007</v>
      </c>
      <c r="D254" s="278">
        <v>185.029999</v>
      </c>
      <c r="E254" s="278">
        <v>188.809998</v>
      </c>
      <c r="F254" s="278">
        <v>183.433029</v>
      </c>
      <c r="G254" s="278">
        <v>5.506502E8</v>
      </c>
      <c r="H254" s="283" t="s">
        <v>348</v>
      </c>
      <c r="I254" s="278">
        <v>23.540001</v>
      </c>
      <c r="J254" s="278">
        <v>25.674999</v>
      </c>
      <c r="K254" s="278">
        <v>23.225</v>
      </c>
      <c r="L254" s="278">
        <v>24.182501</v>
      </c>
      <c r="M254" s="278">
        <v>24.007629</v>
      </c>
      <c r="N254" s="278">
        <v>7.9662E7</v>
      </c>
      <c r="O254" s="278"/>
      <c r="P254" s="254">
        <f t="shared" si="31"/>
        <v>1099188.113</v>
      </c>
      <c r="Q254" s="254">
        <f t="shared" si="145"/>
        <v>712044.3873</v>
      </c>
      <c r="R254" s="254">
        <f t="shared" si="146"/>
        <v>456346.0282</v>
      </c>
      <c r="S254" s="254">
        <f t="shared" si="34"/>
        <v>-662730.6207</v>
      </c>
      <c r="T254" s="254">
        <f t="shared" si="35"/>
        <v>0</v>
      </c>
      <c r="U254" s="272">
        <f t="shared" si="21"/>
        <v>1.112762736</v>
      </c>
      <c r="V254" s="282"/>
      <c r="W254" s="254">
        <f t="shared" si="22"/>
        <v>-662730.6207</v>
      </c>
      <c r="X254" s="257">
        <f t="shared" si="23"/>
        <v>2.347159</v>
      </c>
      <c r="Y254" s="254">
        <f t="shared" si="24"/>
        <v>1207523.866</v>
      </c>
      <c r="Z254" s="254">
        <f t="shared" si="25"/>
        <v>544793.2454</v>
      </c>
      <c r="AA254" s="259">
        <f t="shared" si="26"/>
        <v>2267578.528</v>
      </c>
      <c r="AB254" s="258">
        <f t="shared" si="27"/>
        <v>2.267578528</v>
      </c>
      <c r="AC254" s="275">
        <f t="shared" si="28"/>
        <v>1604847.908</v>
      </c>
      <c r="AD254" s="257">
        <f t="shared" si="29"/>
        <v>1.604847908</v>
      </c>
      <c r="AE254" s="180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2"/>
    </row>
    <row r="255" ht="19.5" customHeight="1">
      <c r="A255" s="276" t="s">
        <v>349</v>
      </c>
      <c r="B255" s="277">
        <v>189.5</v>
      </c>
      <c r="C255" s="278">
        <v>197.830002</v>
      </c>
      <c r="D255" s="278">
        <v>181.820007</v>
      </c>
      <c r="E255" s="278">
        <v>197.080002</v>
      </c>
      <c r="F255" s="278">
        <v>191.853638</v>
      </c>
      <c r="G255" s="278">
        <v>5.769834E8</v>
      </c>
      <c r="H255" s="283" t="s">
        <v>349</v>
      </c>
      <c r="I255" s="278">
        <v>24.360001</v>
      </c>
      <c r="J255" s="278">
        <v>26.442499</v>
      </c>
      <c r="K255" s="278">
        <v>22.4125</v>
      </c>
      <c r="L255" s="278">
        <v>26.2225</v>
      </c>
      <c r="M255" s="278">
        <v>26.032879</v>
      </c>
      <c r="N255" s="278">
        <v>8.57292E7</v>
      </c>
      <c r="O255" s="278"/>
      <c r="P255" s="254">
        <f t="shared" si="31"/>
        <v>1080118.853</v>
      </c>
      <c r="Q255" s="254">
        <f t="shared" si="145"/>
        <v>687134.3307</v>
      </c>
      <c r="R255" s="254">
        <f t="shared" si="146"/>
        <v>457296.7491</v>
      </c>
      <c r="S255" s="254">
        <f t="shared" si="34"/>
        <v>-667158.665</v>
      </c>
      <c r="T255" s="254">
        <f t="shared" si="35"/>
        <v>0</v>
      </c>
      <c r="U255" s="272">
        <f t="shared" si="21"/>
        <v>1.103318688</v>
      </c>
      <c r="V255" s="282"/>
      <c r="W255" s="254">
        <f t="shared" si="22"/>
        <v>-667158.665</v>
      </c>
      <c r="X255" s="257">
        <f t="shared" si="23"/>
        <v>2.304422746</v>
      </c>
      <c r="Y255" s="254">
        <f t="shared" si="24"/>
        <v>1195088.077</v>
      </c>
      <c r="Z255" s="254">
        <f t="shared" si="25"/>
        <v>527929.4116</v>
      </c>
      <c r="AA255" s="259">
        <f t="shared" si="26"/>
        <v>2224549.933</v>
      </c>
      <c r="AB255" s="258">
        <f t="shared" si="27"/>
        <v>2.224549933</v>
      </c>
      <c r="AC255" s="275">
        <f t="shared" si="28"/>
        <v>1557391.268</v>
      </c>
      <c r="AD255" s="257">
        <f t="shared" si="29"/>
        <v>1.557391268</v>
      </c>
      <c r="AE255" s="180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2"/>
    </row>
    <row r="256" ht="19.5" customHeight="1">
      <c r="A256" s="276" t="s">
        <v>350</v>
      </c>
      <c r="B256" s="277">
        <v>197.929993</v>
      </c>
      <c r="C256" s="278">
        <v>206.050003</v>
      </c>
      <c r="D256" s="278">
        <v>197.630005</v>
      </c>
      <c r="E256" s="278">
        <v>205.100006</v>
      </c>
      <c r="F256" s="278">
        <v>199.66095</v>
      </c>
      <c r="G256" s="278">
        <v>3.514297E8</v>
      </c>
      <c r="H256" s="283" t="s">
        <v>350</v>
      </c>
      <c r="I256" s="278">
        <v>26.455</v>
      </c>
      <c r="J256" s="278">
        <v>28.6</v>
      </c>
      <c r="K256" s="278">
        <v>26.377501</v>
      </c>
      <c r="L256" s="278">
        <v>28.33</v>
      </c>
      <c r="M256" s="278">
        <v>28.125137</v>
      </c>
      <c r="N256" s="278">
        <v>5.32656E7</v>
      </c>
      <c r="O256" s="278"/>
      <c r="P256" s="254">
        <f t="shared" si="31"/>
        <v>1174039.634</v>
      </c>
      <c r="Q256" s="254">
        <f t="shared" si="145"/>
        <v>808695.4376</v>
      </c>
      <c r="R256" s="254">
        <f t="shared" si="146"/>
        <v>458249.4507</v>
      </c>
      <c r="S256" s="254">
        <f t="shared" si="34"/>
        <v>-671605.1594</v>
      </c>
      <c r="T256" s="254">
        <f t="shared" si="35"/>
        <v>0</v>
      </c>
      <c r="U256" s="272">
        <f t="shared" si="21"/>
        <v>1.143567476</v>
      </c>
      <c r="V256" s="282"/>
      <c r="W256" s="254">
        <f t="shared" si="22"/>
        <v>-671605.1594</v>
      </c>
      <c r="X256" s="257">
        <f t="shared" si="23"/>
        <v>2.430429638</v>
      </c>
      <c r="Y256" s="254">
        <f t="shared" si="24"/>
        <v>1261747.216</v>
      </c>
      <c r="Z256" s="254">
        <f t="shared" si="25"/>
        <v>590142.0568</v>
      </c>
      <c r="AA256" s="259">
        <f t="shared" si="26"/>
        <v>2440984.522</v>
      </c>
      <c r="AB256" s="258">
        <f t="shared" si="27"/>
        <v>2.440984522</v>
      </c>
      <c r="AC256" s="275">
        <f t="shared" si="28"/>
        <v>1769379.363</v>
      </c>
      <c r="AD256" s="257">
        <f t="shared" si="29"/>
        <v>1.769379363</v>
      </c>
      <c r="AE256" s="180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2"/>
    </row>
    <row r="257" ht="19.5" customHeight="1">
      <c r="A257" s="279" t="s">
        <v>351</v>
      </c>
      <c r="B257" s="280">
        <v>205.110001</v>
      </c>
      <c r="C257" s="281">
        <v>214.559998</v>
      </c>
      <c r="D257" s="281">
        <v>199.229996</v>
      </c>
      <c r="E257" s="281">
        <v>212.610001</v>
      </c>
      <c r="F257" s="281">
        <v>206.971786</v>
      </c>
      <c r="G257" s="281">
        <v>4.299511E8</v>
      </c>
      <c r="H257" s="284" t="s">
        <v>351</v>
      </c>
      <c r="I257" s="281">
        <v>28.3375</v>
      </c>
      <c r="J257" s="281">
        <v>31.047501</v>
      </c>
      <c r="K257" s="281">
        <v>26.717501</v>
      </c>
      <c r="L257" s="281">
        <v>30.4725</v>
      </c>
      <c r="M257" s="281">
        <v>30.252146</v>
      </c>
      <c r="N257" s="281">
        <v>7.42756E7</v>
      </c>
      <c r="O257" s="281"/>
      <c r="P257" s="254">
        <f t="shared" si="31"/>
        <v>1183544.531</v>
      </c>
      <c r="Q257" s="254">
        <f t="shared" si="145"/>
        <v>819119.3382</v>
      </c>
      <c r="R257" s="254">
        <f t="shared" si="146"/>
        <v>459204.137</v>
      </c>
      <c r="S257" s="254">
        <f t="shared" si="34"/>
        <v>-676070.1809</v>
      </c>
      <c r="T257" s="254">
        <f t="shared" si="35"/>
        <v>0</v>
      </c>
      <c r="U257" s="272">
        <f t="shared" si="21"/>
        <v>1.146195978</v>
      </c>
      <c r="V257" s="257">
        <f>(E257-B246)/B246</f>
        <v>0.4081064571</v>
      </c>
      <c r="W257" s="254">
        <f t="shared" si="22"/>
        <v>-676070.1809</v>
      </c>
      <c r="X257" s="257">
        <f t="shared" si="23"/>
        <v>2.429849318</v>
      </c>
      <c r="Y257" s="254">
        <f t="shared" si="24"/>
        <v>1269317.143</v>
      </c>
      <c r="Z257" s="254">
        <f t="shared" si="25"/>
        <v>593246.9621</v>
      </c>
      <c r="AA257" s="259">
        <f t="shared" si="26"/>
        <v>2461868.006</v>
      </c>
      <c r="AB257" s="258">
        <f t="shared" si="27"/>
        <v>2.461868006</v>
      </c>
      <c r="AC257" s="275">
        <f t="shared" si="28"/>
        <v>1785797.825</v>
      </c>
      <c r="AD257" s="257">
        <f t="shared" si="29"/>
        <v>1.785797825</v>
      </c>
      <c r="AE257" s="180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2"/>
    </row>
    <row r="258" ht="19.5" customHeight="1">
      <c r="A258" s="276" t="s">
        <v>352</v>
      </c>
      <c r="B258" s="277">
        <v>214.399994</v>
      </c>
      <c r="C258" s="278">
        <v>225.880005</v>
      </c>
      <c r="D258" s="278">
        <v>212.240005</v>
      </c>
      <c r="E258" s="278">
        <v>219.070007</v>
      </c>
      <c r="F258" s="278">
        <v>213.722824</v>
      </c>
      <c r="G258" s="278">
        <v>5.85493E8</v>
      </c>
      <c r="H258" s="283" t="s">
        <v>352</v>
      </c>
      <c r="I258" s="278">
        <v>30.977501</v>
      </c>
      <c r="J258" s="278">
        <v>34.299999</v>
      </c>
      <c r="K258" s="278">
        <v>30.3375</v>
      </c>
      <c r="L258" s="278">
        <v>32.185001</v>
      </c>
      <c r="M258" s="278">
        <v>31.965462</v>
      </c>
      <c r="N258" s="278">
        <v>8.53928E7</v>
      </c>
      <c r="O258" s="278"/>
      <c r="P258" s="254">
        <f t="shared" si="31"/>
        <v>1260831.713</v>
      </c>
      <c r="Q258" s="254">
        <f>(Q246+(Q257-Q246)*(1-$Q$3))*K258/K257</f>
        <v>815483.0008</v>
      </c>
      <c r="R258" s="254">
        <f>R257*(1+($S$5/2/12))+(Q257-Q246)*($Q$3)</f>
        <v>561104.0355</v>
      </c>
      <c r="S258" s="254">
        <f t="shared" si="34"/>
        <v>-680553.8067</v>
      </c>
      <c r="T258" s="254">
        <f t="shared" si="35"/>
        <v>0</v>
      </c>
      <c r="U258" s="272">
        <f t="shared" si="21"/>
        <v>1.096449972</v>
      </c>
      <c r="V258" s="282"/>
      <c r="W258" s="254">
        <f t="shared" si="22"/>
        <v>-680553.8067</v>
      </c>
      <c r="X258" s="257">
        <f t="shared" si="23"/>
        <v>2.677136959</v>
      </c>
      <c r="Y258" s="254">
        <f t="shared" si="24"/>
        <v>1421242.073</v>
      </c>
      <c r="Z258" s="254">
        <f t="shared" si="25"/>
        <v>740688.2664</v>
      </c>
      <c r="AA258" s="259">
        <f t="shared" si="26"/>
        <v>2637418.749</v>
      </c>
      <c r="AB258" s="258">
        <f t="shared" si="27"/>
        <v>2.637418749</v>
      </c>
      <c r="AC258" s="275">
        <f t="shared" si="28"/>
        <v>1956864.943</v>
      </c>
      <c r="AD258" s="257">
        <f t="shared" si="29"/>
        <v>1.956864943</v>
      </c>
      <c r="AE258" s="180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2"/>
    </row>
    <row r="259" ht="19.5" customHeight="1">
      <c r="A259" s="276" t="s">
        <v>353</v>
      </c>
      <c r="B259" s="277">
        <v>220.139999</v>
      </c>
      <c r="C259" s="278">
        <v>237.470001</v>
      </c>
      <c r="D259" s="278">
        <v>198.169998</v>
      </c>
      <c r="E259" s="278">
        <v>205.800003</v>
      </c>
      <c r="F259" s="278">
        <v>200.776718</v>
      </c>
      <c r="G259" s="278">
        <v>9.523923E8</v>
      </c>
      <c r="H259" s="283" t="s">
        <v>353</v>
      </c>
      <c r="I259" s="278">
        <v>32.509998</v>
      </c>
      <c r="J259" s="278">
        <v>37.759998</v>
      </c>
      <c r="K259" s="278">
        <v>26.0875</v>
      </c>
      <c r="L259" s="278">
        <v>28.395</v>
      </c>
      <c r="M259" s="278">
        <v>28.201315</v>
      </c>
      <c r="N259" s="278">
        <v>1.529848E8</v>
      </c>
      <c r="O259" s="278"/>
      <c r="P259" s="254">
        <f t="shared" si="31"/>
        <v>1177247.513</v>
      </c>
      <c r="Q259" s="254">
        <f t="shared" ref="Q259:Q269" si="147">Q258*K259/K258</f>
        <v>701241.4597</v>
      </c>
      <c r="R259" s="254">
        <f t="shared" ref="R259:R269" si="148">R258*(1+$S$5/2/12)</f>
        <v>562273.0023</v>
      </c>
      <c r="S259" s="254">
        <f t="shared" si="34"/>
        <v>-685056.1142</v>
      </c>
      <c r="T259" s="254">
        <f t="shared" si="35"/>
        <v>0</v>
      </c>
      <c r="U259" s="272">
        <f t="shared" si="21"/>
        <v>1.056936505</v>
      </c>
      <c r="V259" s="282"/>
      <c r="W259" s="254">
        <f t="shared" si="22"/>
        <v>-685056.1142</v>
      </c>
      <c r="X259" s="257">
        <f t="shared" si="23"/>
        <v>2.539237997</v>
      </c>
      <c r="Y259" s="254">
        <f t="shared" si="24"/>
        <v>1363855.341</v>
      </c>
      <c r="Z259" s="254">
        <f t="shared" si="25"/>
        <v>678799.227</v>
      </c>
      <c r="AA259" s="259">
        <f t="shared" si="26"/>
        <v>2440761.975</v>
      </c>
      <c r="AB259" s="258">
        <f t="shared" si="27"/>
        <v>2.440761975</v>
      </c>
      <c r="AC259" s="275">
        <f t="shared" si="28"/>
        <v>1755705.861</v>
      </c>
      <c r="AD259" s="257">
        <f t="shared" si="29"/>
        <v>1.755705861</v>
      </c>
      <c r="AE259" s="180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2"/>
    </row>
    <row r="260" ht="19.5" customHeight="1">
      <c r="A260" s="276" t="s">
        <v>354</v>
      </c>
      <c r="B260" s="277">
        <v>208.880005</v>
      </c>
      <c r="C260" s="278">
        <v>219.610001</v>
      </c>
      <c r="D260" s="278">
        <v>164.929993</v>
      </c>
      <c r="E260" s="278">
        <v>190.399994</v>
      </c>
      <c r="F260" s="278">
        <v>185.752625</v>
      </c>
      <c r="G260" s="278">
        <v>2.1917757E9</v>
      </c>
      <c r="H260" s="283" t="s">
        <v>354</v>
      </c>
      <c r="I260" s="278">
        <v>28.9925</v>
      </c>
      <c r="J260" s="278">
        <v>31.9825</v>
      </c>
      <c r="K260" s="278">
        <v>17.0075</v>
      </c>
      <c r="L260" s="278">
        <v>22.395</v>
      </c>
      <c r="M260" s="278">
        <v>22.242237</v>
      </c>
      <c r="N260" s="278">
        <v>3.038252E8</v>
      </c>
      <c r="O260" s="278"/>
      <c r="P260" s="254">
        <f t="shared" si="31"/>
        <v>979782.1366</v>
      </c>
      <c r="Q260" s="254">
        <f t="shared" si="147"/>
        <v>457167.7672</v>
      </c>
      <c r="R260" s="254">
        <f t="shared" si="148"/>
        <v>563444.4044</v>
      </c>
      <c r="S260" s="254">
        <f t="shared" si="34"/>
        <v>-689577.1813</v>
      </c>
      <c r="T260" s="254">
        <f t="shared" si="35"/>
        <v>0</v>
      </c>
      <c r="U260" s="272">
        <f t="shared" si="21"/>
        <v>0.9468721558</v>
      </c>
      <c r="V260" s="282"/>
      <c r="W260" s="254">
        <f t="shared" si="22"/>
        <v>-689577.1813</v>
      </c>
      <c r="X260" s="257">
        <f t="shared" si="23"/>
        <v>2.237931566</v>
      </c>
      <c r="Y260" s="254">
        <f t="shared" si="24"/>
        <v>1226754.124</v>
      </c>
      <c r="Z260" s="254">
        <f t="shared" si="25"/>
        <v>537176.9425</v>
      </c>
      <c r="AA260" s="259">
        <f t="shared" si="26"/>
        <v>2000394.308</v>
      </c>
      <c r="AB260" s="258">
        <f t="shared" si="27"/>
        <v>2.000394308</v>
      </c>
      <c r="AC260" s="275">
        <f t="shared" si="28"/>
        <v>1310817.127</v>
      </c>
      <c r="AD260" s="257">
        <f t="shared" si="29"/>
        <v>1.310817127</v>
      </c>
      <c r="AE260" s="180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2"/>
    </row>
    <row r="261" ht="19.5" customHeight="1">
      <c r="A261" s="276" t="s">
        <v>355</v>
      </c>
      <c r="B261" s="277">
        <v>184.770004</v>
      </c>
      <c r="C261" s="278">
        <v>220.039993</v>
      </c>
      <c r="D261" s="278">
        <v>180.860001</v>
      </c>
      <c r="E261" s="278">
        <v>218.910004</v>
      </c>
      <c r="F261" s="278">
        <v>214.021866</v>
      </c>
      <c r="G261" s="278">
        <v>1.0920712E9</v>
      </c>
      <c r="H261" s="283" t="s">
        <v>355</v>
      </c>
      <c r="I261" s="278">
        <v>21.105</v>
      </c>
      <c r="J261" s="278">
        <v>29.4625</v>
      </c>
      <c r="K261" s="278">
        <v>20.1875</v>
      </c>
      <c r="L261" s="278">
        <v>29.245001</v>
      </c>
      <c r="M261" s="278">
        <v>29.048622</v>
      </c>
      <c r="N261" s="278">
        <v>1.815044E8</v>
      </c>
      <c r="O261" s="278"/>
      <c r="P261" s="254">
        <f t="shared" si="31"/>
        <v>1074415.848</v>
      </c>
      <c r="Q261" s="254">
        <f t="shared" si="147"/>
        <v>542647.3203</v>
      </c>
      <c r="R261" s="254">
        <f t="shared" si="148"/>
        <v>564618.2469</v>
      </c>
      <c r="S261" s="254">
        <f t="shared" si="34"/>
        <v>-694117.0863</v>
      </c>
      <c r="T261" s="254">
        <f t="shared" si="35"/>
        <v>0</v>
      </c>
      <c r="U261" s="272">
        <f t="shared" si="21"/>
        <v>0.9899293607</v>
      </c>
      <c r="V261" s="282"/>
      <c r="W261" s="254">
        <f t="shared" si="22"/>
        <v>-694117.0863</v>
      </c>
      <c r="X261" s="257">
        <f t="shared" si="23"/>
        <v>2.361322213</v>
      </c>
      <c r="Y261" s="254">
        <f t="shared" si="24"/>
        <v>1294124.61</v>
      </c>
      <c r="Z261" s="254">
        <f t="shared" si="25"/>
        <v>600007.524</v>
      </c>
      <c r="AA261" s="259">
        <f t="shared" si="26"/>
        <v>2181681.415</v>
      </c>
      <c r="AB261" s="258">
        <f t="shared" si="27"/>
        <v>2.181681415</v>
      </c>
      <c r="AC261" s="275">
        <f t="shared" si="28"/>
        <v>1487564.328</v>
      </c>
      <c r="AD261" s="257">
        <f t="shared" si="29"/>
        <v>1.487564328</v>
      </c>
      <c r="AE261" s="180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2"/>
    </row>
    <row r="262" ht="19.5" customHeight="1">
      <c r="A262" s="276" t="s">
        <v>356</v>
      </c>
      <c r="B262" s="277">
        <v>214.5</v>
      </c>
      <c r="C262" s="278">
        <v>233.600006</v>
      </c>
      <c r="D262" s="278">
        <v>211.119995</v>
      </c>
      <c r="E262" s="278">
        <v>233.360001</v>
      </c>
      <c r="F262" s="278">
        <v>228.149216</v>
      </c>
      <c r="G262" s="278">
        <v>8.46592E8</v>
      </c>
      <c r="H262" s="283" t="s">
        <v>356</v>
      </c>
      <c r="I262" s="278">
        <v>27.985001</v>
      </c>
      <c r="J262" s="278">
        <v>33.047501</v>
      </c>
      <c r="K262" s="278">
        <v>27.09</v>
      </c>
      <c r="L262" s="278">
        <v>32.8675</v>
      </c>
      <c r="M262" s="278">
        <v>32.646797</v>
      </c>
      <c r="N262" s="278">
        <v>1.388456E8</v>
      </c>
      <c r="O262" s="278"/>
      <c r="P262" s="254">
        <f t="shared" si="31"/>
        <v>1254178.188</v>
      </c>
      <c r="Q262" s="254">
        <f t="shared" si="147"/>
        <v>728189.0232</v>
      </c>
      <c r="R262" s="254">
        <f t="shared" si="148"/>
        <v>565794.5349</v>
      </c>
      <c r="S262" s="254">
        <f t="shared" si="34"/>
        <v>-698675.9075</v>
      </c>
      <c r="T262" s="254">
        <f t="shared" si="35"/>
        <v>0</v>
      </c>
      <c r="U262" s="272">
        <f t="shared" si="21"/>
        <v>1.063730055</v>
      </c>
      <c r="V262" s="282"/>
      <c r="W262" s="254">
        <f t="shared" si="22"/>
        <v>-698675.9075</v>
      </c>
      <c r="X262" s="257">
        <f t="shared" si="23"/>
        <v>2.604888337</v>
      </c>
      <c r="Y262" s="254">
        <f t="shared" si="24"/>
        <v>1421087.485</v>
      </c>
      <c r="Z262" s="254">
        <f t="shared" si="25"/>
        <v>722411.5777</v>
      </c>
      <c r="AA262" s="259">
        <f t="shared" si="26"/>
        <v>2548161.746</v>
      </c>
      <c r="AB262" s="258">
        <f t="shared" si="27"/>
        <v>2.548161746</v>
      </c>
      <c r="AC262" s="275">
        <f t="shared" si="28"/>
        <v>1849485.839</v>
      </c>
      <c r="AD262" s="257">
        <f t="shared" si="29"/>
        <v>1.849485839</v>
      </c>
      <c r="AE262" s="180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2"/>
    </row>
    <row r="263" ht="19.5" customHeight="1">
      <c r="A263" s="276" t="s">
        <v>357</v>
      </c>
      <c r="B263" s="277">
        <v>232.460007</v>
      </c>
      <c r="C263" s="278">
        <v>251.149994</v>
      </c>
      <c r="D263" s="278">
        <v>231.470001</v>
      </c>
      <c r="E263" s="278">
        <v>247.600006</v>
      </c>
      <c r="F263" s="278">
        <v>242.071228</v>
      </c>
      <c r="G263" s="278">
        <v>9.283604E8</v>
      </c>
      <c r="H263" s="283" t="s">
        <v>357</v>
      </c>
      <c r="I263" s="278">
        <v>32.709999</v>
      </c>
      <c r="J263" s="278">
        <v>38.130001</v>
      </c>
      <c r="K263" s="278">
        <v>32.307499</v>
      </c>
      <c r="L263" s="278">
        <v>36.922501</v>
      </c>
      <c r="M263" s="278">
        <v>36.674572</v>
      </c>
      <c r="N263" s="278">
        <v>1.447896E8</v>
      </c>
      <c r="O263" s="278"/>
      <c r="P263" s="254">
        <f t="shared" si="31"/>
        <v>1375069.313</v>
      </c>
      <c r="Q263" s="254">
        <f t="shared" si="147"/>
        <v>868437.2883</v>
      </c>
      <c r="R263" s="254">
        <f t="shared" si="148"/>
        <v>566973.2735</v>
      </c>
      <c r="S263" s="254">
        <f t="shared" si="34"/>
        <v>-703253.7237</v>
      </c>
      <c r="T263" s="254">
        <f t="shared" si="35"/>
        <v>0</v>
      </c>
      <c r="U263" s="272">
        <f t="shared" si="21"/>
        <v>1.10726425</v>
      </c>
      <c r="V263" s="282"/>
      <c r="W263" s="254">
        <f t="shared" si="22"/>
        <v>-703253.7237</v>
      </c>
      <c r="X263" s="257">
        <f t="shared" si="23"/>
        <v>2.761510563</v>
      </c>
      <c r="Y263" s="254">
        <f t="shared" si="24"/>
        <v>1506842.862</v>
      </c>
      <c r="Z263" s="254">
        <f t="shared" si="25"/>
        <v>803589.1378</v>
      </c>
      <c r="AA263" s="259">
        <f t="shared" si="26"/>
        <v>2810479.875</v>
      </c>
      <c r="AB263" s="258">
        <f t="shared" si="27"/>
        <v>2.810479875</v>
      </c>
      <c r="AC263" s="275">
        <f t="shared" si="28"/>
        <v>2107226.151</v>
      </c>
      <c r="AD263" s="257">
        <f t="shared" si="29"/>
        <v>2.107226151</v>
      </c>
      <c r="AE263" s="180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2"/>
    </row>
    <row r="264" ht="19.5" customHeight="1">
      <c r="A264" s="276" t="s">
        <v>358</v>
      </c>
      <c r="B264" s="277">
        <v>247.639999</v>
      </c>
      <c r="C264" s="278">
        <v>269.790009</v>
      </c>
      <c r="D264" s="278">
        <v>247.080002</v>
      </c>
      <c r="E264" s="278">
        <v>265.790009</v>
      </c>
      <c r="F264" s="278">
        <v>260.306946</v>
      </c>
      <c r="G264" s="278">
        <v>9.249351E8</v>
      </c>
      <c r="H264" s="283" t="s">
        <v>358</v>
      </c>
      <c r="I264" s="278">
        <v>37.009998</v>
      </c>
      <c r="J264" s="278">
        <v>43.845001</v>
      </c>
      <c r="K264" s="278">
        <v>36.849998</v>
      </c>
      <c r="L264" s="278">
        <v>42.419998</v>
      </c>
      <c r="M264" s="278">
        <v>42.135147</v>
      </c>
      <c r="N264" s="278">
        <v>1.221412E8</v>
      </c>
      <c r="O264" s="278"/>
      <c r="P264" s="254">
        <f t="shared" si="31"/>
        <v>1467801.992</v>
      </c>
      <c r="Q264" s="254">
        <f t="shared" si="147"/>
        <v>990541.3086</v>
      </c>
      <c r="R264" s="254">
        <f t="shared" si="148"/>
        <v>568154.4678</v>
      </c>
      <c r="S264" s="254">
        <f t="shared" si="34"/>
        <v>-707850.6142</v>
      </c>
      <c r="T264" s="254">
        <f t="shared" si="35"/>
        <v>0</v>
      </c>
      <c r="U264" s="272">
        <f t="shared" si="21"/>
        <v>1.139562912</v>
      </c>
      <c r="V264" s="282"/>
      <c r="W264" s="254">
        <f t="shared" si="22"/>
        <v>-707850.6142</v>
      </c>
      <c r="X264" s="257">
        <f t="shared" si="23"/>
        <v>2.876251597</v>
      </c>
      <c r="Y264" s="254">
        <f t="shared" si="24"/>
        <v>1572889.684</v>
      </c>
      <c r="Z264" s="254">
        <f t="shared" si="25"/>
        <v>865039.0693</v>
      </c>
      <c r="AA264" s="259">
        <f t="shared" si="26"/>
        <v>3026497.768</v>
      </c>
      <c r="AB264" s="258">
        <f t="shared" si="27"/>
        <v>3.026497768</v>
      </c>
      <c r="AC264" s="275">
        <f t="shared" si="28"/>
        <v>2318647.154</v>
      </c>
      <c r="AD264" s="257">
        <f t="shared" si="29"/>
        <v>2.318647154</v>
      </c>
      <c r="AE264" s="180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2"/>
    </row>
    <row r="265" ht="19.5" customHeight="1">
      <c r="A265" s="276" t="s">
        <v>359</v>
      </c>
      <c r="B265" s="277">
        <v>268.0</v>
      </c>
      <c r="C265" s="278">
        <v>296.75</v>
      </c>
      <c r="D265" s="278">
        <v>264.630005</v>
      </c>
      <c r="E265" s="278">
        <v>294.880005</v>
      </c>
      <c r="F265" s="278">
        <v>288.796844</v>
      </c>
      <c r="G265" s="278">
        <v>7.014146E8</v>
      </c>
      <c r="H265" s="283" t="s">
        <v>359</v>
      </c>
      <c r="I265" s="278">
        <v>43.137501</v>
      </c>
      <c r="J265" s="278">
        <v>52.674999</v>
      </c>
      <c r="K265" s="278">
        <v>41.987499</v>
      </c>
      <c r="L265" s="278">
        <v>52.080002</v>
      </c>
      <c r="M265" s="278">
        <v>51.730289</v>
      </c>
      <c r="N265" s="278">
        <v>7.4779E7</v>
      </c>
      <c r="O265" s="278"/>
      <c r="P265" s="254">
        <f t="shared" si="31"/>
        <v>1572059.436</v>
      </c>
      <c r="Q265" s="254">
        <f t="shared" si="147"/>
        <v>1128639.198</v>
      </c>
      <c r="R265" s="254">
        <f t="shared" si="148"/>
        <v>569338.123</v>
      </c>
      <c r="S265" s="254">
        <f t="shared" si="34"/>
        <v>-712466.6585</v>
      </c>
      <c r="T265" s="254">
        <f t="shared" si="35"/>
        <v>0</v>
      </c>
      <c r="U265" s="272">
        <f t="shared" si="21"/>
        <v>1.171038162</v>
      </c>
      <c r="V265" s="282"/>
      <c r="W265" s="254">
        <f t="shared" si="22"/>
        <v>-712466.6585</v>
      </c>
      <c r="X265" s="257">
        <f t="shared" si="23"/>
        <v>3.005610906</v>
      </c>
      <c r="Y265" s="254">
        <f t="shared" si="24"/>
        <v>1647006.203</v>
      </c>
      <c r="Z265" s="254">
        <f t="shared" si="25"/>
        <v>934539.5445</v>
      </c>
      <c r="AA265" s="259">
        <f t="shared" si="26"/>
        <v>3270036.757</v>
      </c>
      <c r="AB265" s="258">
        <f t="shared" si="27"/>
        <v>3.270036757</v>
      </c>
      <c r="AC265" s="275">
        <f t="shared" si="28"/>
        <v>2557570.098</v>
      </c>
      <c r="AD265" s="257">
        <f t="shared" si="29"/>
        <v>2.557570098</v>
      </c>
      <c r="AE265" s="180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2"/>
    </row>
    <row r="266" ht="19.5" customHeight="1">
      <c r="A266" s="276" t="s">
        <v>360</v>
      </c>
      <c r="B266" s="277">
        <v>297.619995</v>
      </c>
      <c r="C266" s="278">
        <v>303.5</v>
      </c>
      <c r="D266" s="278">
        <v>260.109985</v>
      </c>
      <c r="E266" s="278">
        <v>277.839996</v>
      </c>
      <c r="F266" s="278">
        <v>272.108307</v>
      </c>
      <c r="G266" s="278">
        <v>1.3253743E9</v>
      </c>
      <c r="H266" s="283" t="s">
        <v>360</v>
      </c>
      <c r="I266" s="278">
        <v>52.994999</v>
      </c>
      <c r="J266" s="278">
        <v>55.014999</v>
      </c>
      <c r="K266" s="278">
        <v>40.189999</v>
      </c>
      <c r="L266" s="278">
        <v>45.825001</v>
      </c>
      <c r="M266" s="278">
        <v>45.517292</v>
      </c>
      <c r="N266" s="278">
        <v>1.356276E8</v>
      </c>
      <c r="O266" s="278"/>
      <c r="P266" s="254">
        <f t="shared" si="31"/>
        <v>1545207.832</v>
      </c>
      <c r="Q266" s="254">
        <f t="shared" si="147"/>
        <v>1080321.747</v>
      </c>
      <c r="R266" s="254">
        <f t="shared" si="148"/>
        <v>570524.244</v>
      </c>
      <c r="S266" s="254">
        <f t="shared" si="34"/>
        <v>-717101.9362</v>
      </c>
      <c r="T266" s="254">
        <f t="shared" si="35"/>
        <v>0</v>
      </c>
      <c r="U266" s="272">
        <f t="shared" si="21"/>
        <v>1.159508422</v>
      </c>
      <c r="V266" s="282"/>
      <c r="W266" s="254">
        <f t="shared" si="22"/>
        <v>-717101.9362</v>
      </c>
      <c r="X266" s="257">
        <f t="shared" si="23"/>
        <v>2.950392362</v>
      </c>
      <c r="Y266" s="254">
        <f t="shared" si="24"/>
        <v>1629348.756</v>
      </c>
      <c r="Z266" s="254">
        <f t="shared" si="25"/>
        <v>912246.8202</v>
      </c>
      <c r="AA266" s="259">
        <f t="shared" si="26"/>
        <v>3196053.822</v>
      </c>
      <c r="AB266" s="258">
        <f t="shared" si="27"/>
        <v>3.196053822</v>
      </c>
      <c r="AC266" s="275">
        <f t="shared" si="28"/>
        <v>2478951.886</v>
      </c>
      <c r="AD266" s="257">
        <f t="shared" si="29"/>
        <v>2.478951886</v>
      </c>
      <c r="AE266" s="180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2"/>
    </row>
    <row r="267" ht="19.5" customHeight="1">
      <c r="A267" s="276" t="s">
        <v>361</v>
      </c>
      <c r="B267" s="277">
        <v>281.790009</v>
      </c>
      <c r="C267" s="278">
        <v>297.459991</v>
      </c>
      <c r="D267" s="278">
        <v>267.070007</v>
      </c>
      <c r="E267" s="278">
        <v>269.380005</v>
      </c>
      <c r="F267" s="278">
        <v>263.822876</v>
      </c>
      <c r="G267" s="278">
        <v>9.368265E8</v>
      </c>
      <c r="H267" s="283" t="s">
        <v>361</v>
      </c>
      <c r="I267" s="278">
        <v>47.055</v>
      </c>
      <c r="J267" s="278">
        <v>52.200001</v>
      </c>
      <c r="K267" s="278">
        <v>41.904999</v>
      </c>
      <c r="L267" s="278">
        <v>42.75</v>
      </c>
      <c r="M267" s="278">
        <v>42.462936</v>
      </c>
      <c r="N267" s="278">
        <v>1.13851E8</v>
      </c>
      <c r="O267" s="278"/>
      <c r="P267" s="254">
        <f t="shared" si="31"/>
        <v>1586554.497</v>
      </c>
      <c r="Q267" s="254">
        <f t="shared" si="147"/>
        <v>1126421.568</v>
      </c>
      <c r="R267" s="254">
        <f t="shared" si="148"/>
        <v>571712.8362</v>
      </c>
      <c r="S267" s="254">
        <f t="shared" si="34"/>
        <v>-721756.5276</v>
      </c>
      <c r="T267" s="254">
        <f t="shared" si="35"/>
        <v>0</v>
      </c>
      <c r="U267" s="272">
        <f t="shared" si="21"/>
        <v>1.168877099</v>
      </c>
      <c r="V267" s="282"/>
      <c r="W267" s="254">
        <f t="shared" si="22"/>
        <v>-721756.5276</v>
      </c>
      <c r="X267" s="257">
        <f t="shared" si="23"/>
        <v>2.990298322</v>
      </c>
      <c r="Y267" s="254">
        <f t="shared" si="24"/>
        <v>1659432.471</v>
      </c>
      <c r="Z267" s="254">
        <f t="shared" si="25"/>
        <v>937675.9431</v>
      </c>
      <c r="AA267" s="259">
        <f t="shared" si="26"/>
        <v>3284688.902</v>
      </c>
      <c r="AB267" s="258">
        <f t="shared" si="27"/>
        <v>3.284688902</v>
      </c>
      <c r="AC267" s="275">
        <f t="shared" si="28"/>
        <v>2562932.374</v>
      </c>
      <c r="AD267" s="257">
        <f t="shared" si="29"/>
        <v>2.562932374</v>
      </c>
      <c r="AE267" s="180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2"/>
    </row>
    <row r="268" ht="19.5" customHeight="1">
      <c r="A268" s="276" t="s">
        <v>362</v>
      </c>
      <c r="B268" s="277">
        <v>271.850006</v>
      </c>
      <c r="C268" s="278">
        <v>300.170013</v>
      </c>
      <c r="D268" s="278">
        <v>266.970001</v>
      </c>
      <c r="E268" s="278">
        <v>299.619995</v>
      </c>
      <c r="F268" s="278">
        <v>293.438995</v>
      </c>
      <c r="G268" s="278">
        <v>7.516458E8</v>
      </c>
      <c r="H268" s="283" t="s">
        <v>362</v>
      </c>
      <c r="I268" s="278">
        <v>43.400002</v>
      </c>
      <c r="J268" s="278">
        <v>52.66</v>
      </c>
      <c r="K268" s="278">
        <v>41.900002</v>
      </c>
      <c r="L268" s="278">
        <v>52.404999</v>
      </c>
      <c r="M268" s="278">
        <v>52.053104</v>
      </c>
      <c r="N268" s="278">
        <v>7.03196E7</v>
      </c>
      <c r="O268" s="278"/>
      <c r="P268" s="254">
        <f t="shared" si="31"/>
        <v>1585960.402</v>
      </c>
      <c r="Q268" s="254">
        <f t="shared" si="147"/>
        <v>1126287.247</v>
      </c>
      <c r="R268" s="254">
        <f t="shared" si="148"/>
        <v>572903.9046</v>
      </c>
      <c r="S268" s="254">
        <f t="shared" si="34"/>
        <v>-726430.5131</v>
      </c>
      <c r="T268" s="254">
        <f t="shared" si="35"/>
        <v>0</v>
      </c>
      <c r="U268" s="272">
        <f t="shared" si="21"/>
        <v>1.168449867</v>
      </c>
      <c r="V268" s="282"/>
      <c r="W268" s="254">
        <f t="shared" si="22"/>
        <v>-726430.5131</v>
      </c>
      <c r="X268" s="257">
        <f t="shared" si="23"/>
        <v>2.971879991</v>
      </c>
      <c r="Y268" s="254">
        <f t="shared" si="24"/>
        <v>1660160.03</v>
      </c>
      <c r="Z268" s="254">
        <f t="shared" si="25"/>
        <v>933729.5167</v>
      </c>
      <c r="AA268" s="259">
        <f t="shared" si="26"/>
        <v>3285151.554</v>
      </c>
      <c r="AB268" s="258">
        <f t="shared" si="27"/>
        <v>3.285151554</v>
      </c>
      <c r="AC268" s="275">
        <f t="shared" si="28"/>
        <v>2558721.041</v>
      </c>
      <c r="AD268" s="257">
        <f t="shared" si="29"/>
        <v>2.558721041</v>
      </c>
      <c r="AE268" s="180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2"/>
    </row>
    <row r="269" ht="19.5" customHeight="1">
      <c r="A269" s="279" t="s">
        <v>363</v>
      </c>
      <c r="B269" s="280">
        <v>301.970001</v>
      </c>
      <c r="C269" s="281">
        <v>314.690002</v>
      </c>
      <c r="D269" s="281">
        <v>298.089996</v>
      </c>
      <c r="E269" s="281">
        <v>313.73999</v>
      </c>
      <c r="F269" s="281">
        <v>307.267731</v>
      </c>
      <c r="G269" s="281">
        <v>5.698706E8</v>
      </c>
      <c r="H269" s="284" t="s">
        <v>363</v>
      </c>
      <c r="I269" s="281">
        <v>53.255001</v>
      </c>
      <c r="J269" s="281">
        <v>57.959999</v>
      </c>
      <c r="K269" s="281">
        <v>51.880001</v>
      </c>
      <c r="L269" s="281">
        <v>57.555</v>
      </c>
      <c r="M269" s="281">
        <v>57.168526</v>
      </c>
      <c r="N269" s="281">
        <v>5.61828E7</v>
      </c>
      <c r="O269" s="281"/>
      <c r="P269" s="254">
        <f t="shared" si="31"/>
        <v>1770831.659</v>
      </c>
      <c r="Q269" s="254">
        <f t="shared" si="147"/>
        <v>1394553.239</v>
      </c>
      <c r="R269" s="254">
        <f t="shared" si="148"/>
        <v>574097.4544</v>
      </c>
      <c r="S269" s="254">
        <f t="shared" si="34"/>
        <v>-731123.9736</v>
      </c>
      <c r="T269" s="254">
        <f t="shared" si="35"/>
        <v>0</v>
      </c>
      <c r="U269" s="272">
        <f t="shared" si="21"/>
        <v>1.219403572</v>
      </c>
      <c r="V269" s="257">
        <f>(E269-B258)/B258</f>
        <v>0.4633395465</v>
      </c>
      <c r="W269" s="254">
        <f t="shared" si="22"/>
        <v>-731123.9736</v>
      </c>
      <c r="X269" s="257">
        <f t="shared" si="23"/>
        <v>3.207293426</v>
      </c>
      <c r="Y269" s="254">
        <f t="shared" si="24"/>
        <v>1790715.718</v>
      </c>
      <c r="Z269" s="254">
        <f t="shared" si="25"/>
        <v>1059591.744</v>
      </c>
      <c r="AA269" s="259">
        <f t="shared" si="26"/>
        <v>3739482.353</v>
      </c>
      <c r="AB269" s="258">
        <f t="shared" si="27"/>
        <v>3.739482353</v>
      </c>
      <c r="AC269" s="275">
        <f t="shared" si="28"/>
        <v>3008358.379</v>
      </c>
      <c r="AD269" s="257">
        <f t="shared" si="29"/>
        <v>3.008358379</v>
      </c>
      <c r="AE269" s="180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2"/>
    </row>
    <row r="270" ht="19.5" customHeight="1">
      <c r="A270" s="276" t="s">
        <v>364</v>
      </c>
      <c r="B270" s="277">
        <v>315.109985</v>
      </c>
      <c r="C270" s="278">
        <v>330.320007</v>
      </c>
      <c r="D270" s="278">
        <v>305.179993</v>
      </c>
      <c r="E270" s="278">
        <v>314.559998</v>
      </c>
      <c r="F270" s="278">
        <v>308.629242</v>
      </c>
      <c r="G270" s="278">
        <v>6.55263E8</v>
      </c>
      <c r="H270" s="283" t="s">
        <v>364</v>
      </c>
      <c r="I270" s="278">
        <v>58.110001</v>
      </c>
      <c r="J270" s="278">
        <v>63.605</v>
      </c>
      <c r="K270" s="278">
        <v>54.48</v>
      </c>
      <c r="L270" s="278">
        <v>57.685001</v>
      </c>
      <c r="M270" s="278">
        <v>57.297649</v>
      </c>
      <c r="N270" s="278">
        <v>7.81004E7</v>
      </c>
      <c r="O270" s="278"/>
      <c r="P270" s="254">
        <f t="shared" si="31"/>
        <v>1812950.453</v>
      </c>
      <c r="Q270" s="254">
        <f>(Q258+(Q269-Q258)*(1-$Q$3))*K270/K269</f>
        <v>1282014.942</v>
      </c>
      <c r="R270" s="254">
        <f>R269*(1+($S$5/2/12))+(Q269-Q258)*($Q$3)</f>
        <v>749014.5623</v>
      </c>
      <c r="S270" s="254">
        <f t="shared" si="34"/>
        <v>-735836.9902</v>
      </c>
      <c r="T270" s="254">
        <f t="shared" si="35"/>
        <v>0</v>
      </c>
      <c r="U270" s="272">
        <f t="shared" si="21"/>
        <v>1.13865847</v>
      </c>
      <c r="V270" s="282"/>
      <c r="W270" s="254">
        <f t="shared" si="22"/>
        <v>-735836.9902</v>
      </c>
      <c r="X270" s="257">
        <f t="shared" si="23"/>
        <v>3.481701858</v>
      </c>
      <c r="Y270" s="254">
        <f t="shared" si="24"/>
        <v>1988119.297</v>
      </c>
      <c r="Z270" s="254">
        <f t="shared" si="25"/>
        <v>1252282.307</v>
      </c>
      <c r="AA270" s="259">
        <f t="shared" si="26"/>
        <v>3843979.958</v>
      </c>
      <c r="AB270" s="258">
        <f t="shared" si="27"/>
        <v>3.843979958</v>
      </c>
      <c r="AC270" s="275">
        <f t="shared" si="28"/>
        <v>3108142.968</v>
      </c>
      <c r="AD270" s="257">
        <f t="shared" si="29"/>
        <v>3.108142968</v>
      </c>
      <c r="AE270" s="180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2"/>
    </row>
    <row r="271" ht="19.5" customHeight="1">
      <c r="A271" s="276" t="s">
        <v>365</v>
      </c>
      <c r="B271" s="277">
        <v>318.109985</v>
      </c>
      <c r="C271" s="278">
        <v>338.190002</v>
      </c>
      <c r="D271" s="278">
        <v>310.880005</v>
      </c>
      <c r="E271" s="278">
        <v>314.140015</v>
      </c>
      <c r="F271" s="278">
        <v>308.217194</v>
      </c>
      <c r="G271" s="278">
        <v>7.954686E8</v>
      </c>
      <c r="H271" s="283" t="s">
        <v>365</v>
      </c>
      <c r="I271" s="278">
        <v>58.939999</v>
      </c>
      <c r="J271" s="278">
        <v>66.480003</v>
      </c>
      <c r="K271" s="278">
        <v>56.044998</v>
      </c>
      <c r="L271" s="278">
        <v>57.27</v>
      </c>
      <c r="M271" s="278">
        <v>56.885437</v>
      </c>
      <c r="N271" s="278">
        <v>7.47164E7</v>
      </c>
      <c r="O271" s="278"/>
      <c r="P271" s="254">
        <f t="shared" si="31"/>
        <v>1846811.911</v>
      </c>
      <c r="Q271" s="254">
        <f t="shared" ref="Q271:Q281" si="149">Q270*K271/K270</f>
        <v>1318842.234</v>
      </c>
      <c r="R271" s="254">
        <f t="shared" ref="R271:R281" si="150">R270*(1+$S$5/2/12)</f>
        <v>750575.0093</v>
      </c>
      <c r="S271" s="254">
        <f t="shared" si="34"/>
        <v>-740569.6443</v>
      </c>
      <c r="T271" s="254">
        <f t="shared" si="35"/>
        <v>0</v>
      </c>
      <c r="U271" s="272">
        <f t="shared" si="21"/>
        <v>1.145105713</v>
      </c>
      <c r="V271" s="282"/>
      <c r="W271" s="254">
        <f t="shared" si="22"/>
        <v>-740569.6443</v>
      </c>
      <c r="X271" s="257">
        <f t="shared" si="23"/>
        <v>3.507282455</v>
      </c>
      <c r="Y271" s="254">
        <f t="shared" si="24"/>
        <v>2013320.347</v>
      </c>
      <c r="Z271" s="254">
        <f t="shared" si="25"/>
        <v>1272750.702</v>
      </c>
      <c r="AA271" s="259">
        <f t="shared" si="26"/>
        <v>3916229.154</v>
      </c>
      <c r="AB271" s="258">
        <f t="shared" si="27"/>
        <v>3.916229154</v>
      </c>
      <c r="AC271" s="275">
        <f t="shared" si="28"/>
        <v>3175659.51</v>
      </c>
      <c r="AD271" s="257">
        <f t="shared" si="29"/>
        <v>3.17565951</v>
      </c>
      <c r="AE271" s="180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2"/>
    </row>
    <row r="272" ht="19.5" customHeight="1">
      <c r="A272" s="276" t="s">
        <v>366</v>
      </c>
      <c r="B272" s="277">
        <v>319.269989</v>
      </c>
      <c r="C272" s="278">
        <v>324.329987</v>
      </c>
      <c r="D272" s="278">
        <v>297.450012</v>
      </c>
      <c r="E272" s="278">
        <v>319.130005</v>
      </c>
      <c r="F272" s="278">
        <v>313.113098</v>
      </c>
      <c r="G272" s="278">
        <v>1.6211736E9</v>
      </c>
      <c r="H272" s="283" t="s">
        <v>366</v>
      </c>
      <c r="I272" s="278">
        <v>59.115002</v>
      </c>
      <c r="J272" s="278">
        <v>60.919998</v>
      </c>
      <c r="K272" s="278">
        <v>51.200001</v>
      </c>
      <c r="L272" s="278">
        <v>58.595001</v>
      </c>
      <c r="M272" s="278">
        <v>58.201542</v>
      </c>
      <c r="N272" s="278">
        <v>1.168626E8</v>
      </c>
      <c r="O272" s="278"/>
      <c r="P272" s="254">
        <f t="shared" si="31"/>
        <v>1767029.774</v>
      </c>
      <c r="Q272" s="254">
        <f t="shared" si="149"/>
        <v>1204830.513</v>
      </c>
      <c r="R272" s="254">
        <f t="shared" si="150"/>
        <v>752138.7073</v>
      </c>
      <c r="S272" s="254">
        <f t="shared" si="34"/>
        <v>-745322.0178</v>
      </c>
      <c r="T272" s="254">
        <f t="shared" si="35"/>
        <v>0</v>
      </c>
      <c r="U272" s="272">
        <f t="shared" si="21"/>
        <v>1.121560668</v>
      </c>
      <c r="V272" s="282"/>
      <c r="W272" s="254">
        <f t="shared" si="22"/>
        <v>-745322.0178</v>
      </c>
      <c r="X272" s="257">
        <f t="shared" si="23"/>
        <v>3.379973248</v>
      </c>
      <c r="Y272" s="254">
        <f t="shared" si="24"/>
        <v>1958974.001</v>
      </c>
      <c r="Z272" s="254">
        <f t="shared" si="25"/>
        <v>1213651.983</v>
      </c>
      <c r="AA272" s="259">
        <f t="shared" si="26"/>
        <v>3723998.994</v>
      </c>
      <c r="AB272" s="258">
        <f t="shared" si="27"/>
        <v>3.723998994</v>
      </c>
      <c r="AC272" s="275">
        <f t="shared" si="28"/>
        <v>2978676.977</v>
      </c>
      <c r="AD272" s="257">
        <f t="shared" si="29"/>
        <v>2.978676977</v>
      </c>
      <c r="AE272" s="180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2"/>
    </row>
    <row r="273" ht="19.5" customHeight="1">
      <c r="A273" s="276" t="s">
        <v>367</v>
      </c>
      <c r="B273" s="277">
        <v>323.070007</v>
      </c>
      <c r="C273" s="278">
        <v>342.799988</v>
      </c>
      <c r="D273" s="278">
        <v>322.809998</v>
      </c>
      <c r="E273" s="278">
        <v>337.98999</v>
      </c>
      <c r="F273" s="278">
        <v>332.036346</v>
      </c>
      <c r="G273" s="278">
        <v>7.711398E8</v>
      </c>
      <c r="H273" s="283" t="s">
        <v>367</v>
      </c>
      <c r="I273" s="278">
        <v>60.115002</v>
      </c>
      <c r="J273" s="278">
        <v>67.449997</v>
      </c>
      <c r="K273" s="278">
        <v>60.009998</v>
      </c>
      <c r="L273" s="278">
        <v>65.535004</v>
      </c>
      <c r="M273" s="278">
        <v>65.09494</v>
      </c>
      <c r="N273" s="278">
        <v>5.64114E7</v>
      </c>
      <c r="O273" s="278"/>
      <c r="P273" s="254">
        <f t="shared" si="31"/>
        <v>1917683.156</v>
      </c>
      <c r="Q273" s="254">
        <f t="shared" si="149"/>
        <v>1412146.001</v>
      </c>
      <c r="R273" s="254">
        <f t="shared" si="150"/>
        <v>753705.6629</v>
      </c>
      <c r="S273" s="254">
        <f t="shared" si="34"/>
        <v>-750094.1929</v>
      </c>
      <c r="T273" s="254">
        <f t="shared" si="35"/>
        <v>0</v>
      </c>
      <c r="U273" s="272">
        <f t="shared" si="21"/>
        <v>1.161242739</v>
      </c>
      <c r="V273" s="282"/>
      <c r="W273" s="254">
        <f t="shared" si="22"/>
        <v>-750094.1929</v>
      </c>
      <c r="X273" s="257">
        <f t="shared" si="23"/>
        <v>3.56140448</v>
      </c>
      <c r="Y273" s="254">
        <f t="shared" si="24"/>
        <v>2065935.646</v>
      </c>
      <c r="Z273" s="254">
        <f t="shared" si="25"/>
        <v>1315841.453</v>
      </c>
      <c r="AA273" s="259">
        <f t="shared" si="26"/>
        <v>4083534.82</v>
      </c>
      <c r="AB273" s="258">
        <f t="shared" si="27"/>
        <v>4.08353482</v>
      </c>
      <c r="AC273" s="275">
        <f t="shared" si="28"/>
        <v>3333440.627</v>
      </c>
      <c r="AD273" s="257">
        <f t="shared" si="29"/>
        <v>3.333440627</v>
      </c>
      <c r="AE273" s="180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2"/>
    </row>
    <row r="274" ht="19.5" customHeight="1">
      <c r="A274" s="276" t="s">
        <v>368</v>
      </c>
      <c r="B274" s="277">
        <v>339.230011</v>
      </c>
      <c r="C274" s="278">
        <v>340.0</v>
      </c>
      <c r="D274" s="278">
        <v>316.0</v>
      </c>
      <c r="E274" s="278">
        <v>333.929993</v>
      </c>
      <c r="F274" s="278">
        <v>328.047821</v>
      </c>
      <c r="G274" s="278">
        <v>9.654108E8</v>
      </c>
      <c r="H274" s="283" t="s">
        <v>368</v>
      </c>
      <c r="I274" s="278">
        <v>66.040001</v>
      </c>
      <c r="J274" s="278">
        <v>66.334999</v>
      </c>
      <c r="K274" s="278">
        <v>57.189999</v>
      </c>
      <c r="L274" s="278">
        <v>63.689999</v>
      </c>
      <c r="M274" s="278">
        <v>63.262321</v>
      </c>
      <c r="N274" s="278">
        <v>7.58614E7</v>
      </c>
      <c r="O274" s="278"/>
      <c r="P274" s="254">
        <f t="shared" si="31"/>
        <v>1877227.723</v>
      </c>
      <c r="Q274" s="254">
        <f t="shared" si="149"/>
        <v>1345786.22</v>
      </c>
      <c r="R274" s="254">
        <f t="shared" si="150"/>
        <v>755275.883</v>
      </c>
      <c r="S274" s="254">
        <f t="shared" si="34"/>
        <v>-754886.252</v>
      </c>
      <c r="T274" s="254">
        <f t="shared" si="35"/>
        <v>0</v>
      </c>
      <c r="U274" s="272">
        <f t="shared" si="21"/>
        <v>1.148433212</v>
      </c>
      <c r="V274" s="282"/>
      <c r="W274" s="254">
        <f t="shared" si="22"/>
        <v>-754886.252</v>
      </c>
      <c r="X274" s="257">
        <f t="shared" si="23"/>
        <v>3.487285136</v>
      </c>
      <c r="Y274" s="254">
        <f t="shared" si="24"/>
        <v>2039124.254</v>
      </c>
      <c r="Z274" s="254">
        <f t="shared" si="25"/>
        <v>1284238.002</v>
      </c>
      <c r="AA274" s="259">
        <f t="shared" si="26"/>
        <v>3978289.826</v>
      </c>
      <c r="AB274" s="258">
        <f t="shared" si="27"/>
        <v>3.978289826</v>
      </c>
      <c r="AC274" s="275">
        <f t="shared" si="28"/>
        <v>3223403.574</v>
      </c>
      <c r="AD274" s="257">
        <f t="shared" si="29"/>
        <v>3.223403574</v>
      </c>
      <c r="AE274" s="180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2"/>
    </row>
    <row r="275" ht="19.5" customHeight="1">
      <c r="A275" s="276" t="s">
        <v>369</v>
      </c>
      <c r="B275" s="277">
        <v>335.299988</v>
      </c>
      <c r="C275" s="278">
        <v>355.230011</v>
      </c>
      <c r="D275" s="278">
        <v>328.279999</v>
      </c>
      <c r="E275" s="278">
        <v>354.429993</v>
      </c>
      <c r="F275" s="278">
        <v>348.186798</v>
      </c>
      <c r="G275" s="278">
        <v>7.512885E8</v>
      </c>
      <c r="H275" s="283" t="s">
        <v>369</v>
      </c>
      <c r="I275" s="278">
        <v>64.260002</v>
      </c>
      <c r="J275" s="278">
        <v>72.120003</v>
      </c>
      <c r="K275" s="278">
        <v>61.57</v>
      </c>
      <c r="L275" s="278">
        <v>71.809998</v>
      </c>
      <c r="M275" s="278">
        <v>71.327797</v>
      </c>
      <c r="N275" s="278">
        <v>4.58176E7</v>
      </c>
      <c r="O275" s="278"/>
      <c r="P275" s="254">
        <f t="shared" si="31"/>
        <v>1950178.212</v>
      </c>
      <c r="Q275" s="254">
        <f t="shared" si="149"/>
        <v>1448855.727</v>
      </c>
      <c r="R275" s="254">
        <f t="shared" si="150"/>
        <v>756849.3745</v>
      </c>
      <c r="S275" s="254">
        <f t="shared" si="34"/>
        <v>-759698.2781</v>
      </c>
      <c r="T275" s="254">
        <f t="shared" si="35"/>
        <v>0</v>
      </c>
      <c r="U275" s="272">
        <f t="shared" si="21"/>
        <v>1.16651246</v>
      </c>
      <c r="V275" s="282"/>
      <c r="W275" s="254">
        <f t="shared" si="22"/>
        <v>-759698.2781</v>
      </c>
      <c r="X275" s="257">
        <f t="shared" si="23"/>
        <v>3.563293039</v>
      </c>
      <c r="Y275" s="254">
        <f t="shared" si="24"/>
        <v>2091700.148</v>
      </c>
      <c r="Z275" s="254">
        <f t="shared" si="25"/>
        <v>1332001.87</v>
      </c>
      <c r="AA275" s="259">
        <f t="shared" si="26"/>
        <v>4155883.313</v>
      </c>
      <c r="AB275" s="258">
        <f t="shared" si="27"/>
        <v>4.155883313</v>
      </c>
      <c r="AC275" s="275">
        <f t="shared" si="28"/>
        <v>3396185.035</v>
      </c>
      <c r="AD275" s="257">
        <f t="shared" si="29"/>
        <v>3.396185035</v>
      </c>
      <c r="AE275" s="180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2"/>
    </row>
    <row r="276" ht="19.5" customHeight="1">
      <c r="A276" s="276" t="s">
        <v>370</v>
      </c>
      <c r="B276" s="277">
        <v>354.070007</v>
      </c>
      <c r="C276" s="278">
        <v>368.890015</v>
      </c>
      <c r="D276" s="278">
        <v>352.040009</v>
      </c>
      <c r="E276" s="278">
        <v>364.570007</v>
      </c>
      <c r="F276" s="278">
        <v>358.563568</v>
      </c>
      <c r="G276" s="278">
        <v>8.132857E8</v>
      </c>
      <c r="H276" s="283" t="s">
        <v>370</v>
      </c>
      <c r="I276" s="278">
        <v>71.639999</v>
      </c>
      <c r="J276" s="278">
        <v>77.639999</v>
      </c>
      <c r="K276" s="278">
        <v>70.730003</v>
      </c>
      <c r="L276" s="278">
        <v>75.800003</v>
      </c>
      <c r="M276" s="278">
        <v>75.291016</v>
      </c>
      <c r="N276" s="278">
        <v>5.52846E7</v>
      </c>
      <c r="O276" s="278"/>
      <c r="P276" s="254">
        <f t="shared" si="31"/>
        <v>2091326.786</v>
      </c>
      <c r="Q276" s="254">
        <f t="shared" si="149"/>
        <v>1664407.502</v>
      </c>
      <c r="R276" s="254">
        <f t="shared" si="150"/>
        <v>758426.144</v>
      </c>
      <c r="S276" s="254">
        <f t="shared" si="34"/>
        <v>-764530.3542</v>
      </c>
      <c r="T276" s="254">
        <f t="shared" si="35"/>
        <v>0</v>
      </c>
      <c r="U276" s="272">
        <f t="shared" si="21"/>
        <v>1.200697643</v>
      </c>
      <c r="V276" s="282"/>
      <c r="W276" s="254">
        <f t="shared" si="22"/>
        <v>-764530.3542</v>
      </c>
      <c r="X276" s="257">
        <f t="shared" si="23"/>
        <v>3.727455574</v>
      </c>
      <c r="Y276" s="254">
        <f t="shared" si="24"/>
        <v>2192017.849</v>
      </c>
      <c r="Z276" s="254">
        <f t="shared" si="25"/>
        <v>1427487.494</v>
      </c>
      <c r="AA276" s="259">
        <f t="shared" si="26"/>
        <v>4514160.433</v>
      </c>
      <c r="AB276" s="258">
        <f t="shared" si="27"/>
        <v>4.514160433</v>
      </c>
      <c r="AC276" s="275">
        <f t="shared" si="28"/>
        <v>3749630.078</v>
      </c>
      <c r="AD276" s="257">
        <f t="shared" si="29"/>
        <v>3.749630078</v>
      </c>
      <c r="AE276" s="180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2"/>
    </row>
    <row r="277" ht="19.5" customHeight="1">
      <c r="A277" s="276" t="s">
        <v>371</v>
      </c>
      <c r="B277" s="277">
        <v>366.279999</v>
      </c>
      <c r="C277" s="278">
        <v>380.76001</v>
      </c>
      <c r="D277" s="278">
        <v>359.959991</v>
      </c>
      <c r="E277" s="278">
        <v>379.950012</v>
      </c>
      <c r="F277" s="278">
        <v>373.690186</v>
      </c>
      <c r="G277" s="278">
        <v>6.834665E8</v>
      </c>
      <c r="H277" s="283" t="s">
        <v>371</v>
      </c>
      <c r="I277" s="278">
        <v>76.510002</v>
      </c>
      <c r="J277" s="278">
        <v>82.510002</v>
      </c>
      <c r="K277" s="278">
        <v>73.800003</v>
      </c>
      <c r="L277" s="278">
        <v>82.160004</v>
      </c>
      <c r="M277" s="278">
        <v>81.608299</v>
      </c>
      <c r="N277" s="278">
        <v>4.73665E7</v>
      </c>
      <c r="O277" s="278"/>
      <c r="P277" s="254">
        <f t="shared" si="31"/>
        <v>2138376.184</v>
      </c>
      <c r="Q277" s="254">
        <f t="shared" si="149"/>
        <v>1736650.268</v>
      </c>
      <c r="R277" s="254">
        <f t="shared" si="150"/>
        <v>760006.1985</v>
      </c>
      <c r="S277" s="254">
        <f t="shared" si="34"/>
        <v>-769382.5641</v>
      </c>
      <c r="T277" s="254">
        <f t="shared" si="35"/>
        <v>0</v>
      </c>
      <c r="U277" s="272">
        <f t="shared" si="21"/>
        <v>1.21070921</v>
      </c>
      <c r="V277" s="282"/>
      <c r="W277" s="254">
        <f t="shared" si="22"/>
        <v>-769382.5641</v>
      </c>
      <c r="X277" s="257">
        <f t="shared" si="23"/>
        <v>3.767153713</v>
      </c>
      <c r="Y277" s="254">
        <f t="shared" si="24"/>
        <v>2226469.279</v>
      </c>
      <c r="Z277" s="254">
        <f t="shared" si="25"/>
        <v>1457086.715</v>
      </c>
      <c r="AA277" s="259">
        <f t="shared" si="26"/>
        <v>4635032.651</v>
      </c>
      <c r="AB277" s="258">
        <f t="shared" si="27"/>
        <v>4.635032651</v>
      </c>
      <c r="AC277" s="275">
        <f t="shared" si="28"/>
        <v>3865650.087</v>
      </c>
      <c r="AD277" s="257">
        <f t="shared" si="29"/>
        <v>3.865650087</v>
      </c>
      <c r="AE277" s="180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2"/>
    </row>
    <row r="278" ht="19.5" customHeight="1">
      <c r="A278" s="276" t="s">
        <v>372</v>
      </c>
      <c r="B278" s="277">
        <v>381.040009</v>
      </c>
      <c r="C278" s="278">
        <v>382.779999</v>
      </c>
      <c r="D278" s="278">
        <v>357.100006</v>
      </c>
      <c r="E278" s="278">
        <v>357.959991</v>
      </c>
      <c r="F278" s="278">
        <v>352.0625</v>
      </c>
      <c r="G278" s="278">
        <v>9.318499E8</v>
      </c>
      <c r="H278" s="283" t="s">
        <v>372</v>
      </c>
      <c r="I278" s="278">
        <v>82.639999</v>
      </c>
      <c r="J278" s="278">
        <v>83.370003</v>
      </c>
      <c r="K278" s="278">
        <v>72.730003</v>
      </c>
      <c r="L278" s="278">
        <v>72.769997</v>
      </c>
      <c r="M278" s="278">
        <v>72.281357</v>
      </c>
      <c r="N278" s="278">
        <v>6.29031E7</v>
      </c>
      <c r="O278" s="278"/>
      <c r="P278" s="254">
        <f t="shared" si="31"/>
        <v>2121386.174</v>
      </c>
      <c r="Q278" s="254">
        <f t="shared" si="149"/>
        <v>1711471.193</v>
      </c>
      <c r="R278" s="254">
        <f t="shared" si="150"/>
        <v>761589.5447</v>
      </c>
      <c r="S278" s="254">
        <f t="shared" si="34"/>
        <v>-774254.9914</v>
      </c>
      <c r="T278" s="254">
        <f t="shared" si="35"/>
        <v>0</v>
      </c>
      <c r="U278" s="272">
        <f t="shared" si="21"/>
        <v>1.206745592</v>
      </c>
      <c r="V278" s="282"/>
      <c r="W278" s="254">
        <f t="shared" si="22"/>
        <v>-774254.9914</v>
      </c>
      <c r="X278" s="257">
        <f t="shared" si="23"/>
        <v>3.723548122</v>
      </c>
      <c r="Y278" s="254">
        <f t="shared" si="24"/>
        <v>2216096.285</v>
      </c>
      <c r="Z278" s="254">
        <f t="shared" si="25"/>
        <v>1441841.294</v>
      </c>
      <c r="AA278" s="259">
        <f t="shared" si="26"/>
        <v>4594446.912</v>
      </c>
      <c r="AB278" s="258">
        <f t="shared" si="27"/>
        <v>4.594446912</v>
      </c>
      <c r="AC278" s="275">
        <f t="shared" si="28"/>
        <v>3820191.921</v>
      </c>
      <c r="AD278" s="257">
        <f t="shared" si="29"/>
        <v>3.820191921</v>
      </c>
      <c r="AE278" s="180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2"/>
    </row>
    <row r="279" ht="19.5" customHeight="1">
      <c r="A279" s="276" t="s">
        <v>373</v>
      </c>
      <c r="B279" s="277">
        <v>358.600006</v>
      </c>
      <c r="C279" s="278">
        <v>386.279999</v>
      </c>
      <c r="D279" s="278">
        <v>350.320007</v>
      </c>
      <c r="E279" s="278">
        <v>386.109985</v>
      </c>
      <c r="F279" s="278">
        <v>380.169678</v>
      </c>
      <c r="G279" s="278">
        <v>8.787479E8</v>
      </c>
      <c r="H279" s="283" t="s">
        <v>373</v>
      </c>
      <c r="I279" s="278">
        <v>73.089996</v>
      </c>
      <c r="J279" s="278">
        <v>84.599998</v>
      </c>
      <c r="K279" s="278">
        <v>69.730003</v>
      </c>
      <c r="L279" s="278">
        <v>84.540001</v>
      </c>
      <c r="M279" s="278">
        <v>83.972328</v>
      </c>
      <c r="N279" s="278">
        <v>5.71178E7</v>
      </c>
      <c r="O279" s="278"/>
      <c r="P279" s="254">
        <f t="shared" si="31"/>
        <v>2081108.952</v>
      </c>
      <c r="Q279" s="254">
        <f t="shared" si="149"/>
        <v>1640875.657</v>
      </c>
      <c r="R279" s="254">
        <f t="shared" si="150"/>
        <v>763176.1896</v>
      </c>
      <c r="S279" s="254">
        <f t="shared" si="34"/>
        <v>-779147.7205</v>
      </c>
      <c r="T279" s="254">
        <f t="shared" si="35"/>
        <v>0</v>
      </c>
      <c r="U279" s="272">
        <f t="shared" si="21"/>
        <v>1.195689632</v>
      </c>
      <c r="V279" s="282"/>
      <c r="W279" s="254">
        <f t="shared" si="22"/>
        <v>-779147.7205</v>
      </c>
      <c r="X279" s="257">
        <f t="shared" si="23"/>
        <v>3.650508199</v>
      </c>
      <c r="Y279" s="254">
        <f t="shared" si="24"/>
        <v>2189425.409</v>
      </c>
      <c r="Z279" s="254">
        <f t="shared" si="25"/>
        <v>1410277.688</v>
      </c>
      <c r="AA279" s="259">
        <f t="shared" si="26"/>
        <v>4485160.799</v>
      </c>
      <c r="AB279" s="258">
        <f t="shared" si="27"/>
        <v>4.485160799</v>
      </c>
      <c r="AC279" s="275">
        <f t="shared" si="28"/>
        <v>3706013.078</v>
      </c>
      <c r="AD279" s="257">
        <f t="shared" si="29"/>
        <v>3.706013078</v>
      </c>
      <c r="AE279" s="180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2"/>
    </row>
    <row r="280" ht="19.5" customHeight="1">
      <c r="A280" s="276" t="s">
        <v>374</v>
      </c>
      <c r="B280" s="277">
        <v>386.559998</v>
      </c>
      <c r="C280" s="278">
        <v>408.709991</v>
      </c>
      <c r="D280" s="278">
        <v>384.420013</v>
      </c>
      <c r="E280" s="278">
        <v>393.820007</v>
      </c>
      <c r="F280" s="278">
        <v>387.761139</v>
      </c>
      <c r="G280" s="278">
        <v>9.222445E8</v>
      </c>
      <c r="H280" s="283" t="s">
        <v>374</v>
      </c>
      <c r="I280" s="278">
        <v>84.739998</v>
      </c>
      <c r="J280" s="278">
        <v>94.540001</v>
      </c>
      <c r="K280" s="278">
        <v>83.790001</v>
      </c>
      <c r="L280" s="278">
        <v>87.610001</v>
      </c>
      <c r="M280" s="278">
        <v>87.021706</v>
      </c>
      <c r="N280" s="278">
        <v>6.23369E7</v>
      </c>
      <c r="O280" s="278"/>
      <c r="P280" s="254">
        <f t="shared" si="31"/>
        <v>2283683.246</v>
      </c>
      <c r="Q280" s="254">
        <f t="shared" si="149"/>
        <v>1971733.357</v>
      </c>
      <c r="R280" s="254">
        <f t="shared" si="150"/>
        <v>764766.14</v>
      </c>
      <c r="S280" s="254">
        <f t="shared" si="34"/>
        <v>-784060.836</v>
      </c>
      <c r="T280" s="254">
        <f t="shared" si="35"/>
        <v>0</v>
      </c>
      <c r="U280" s="272">
        <f t="shared" si="21"/>
        <v>1.240422965</v>
      </c>
      <c r="V280" s="282"/>
      <c r="W280" s="254">
        <f t="shared" si="22"/>
        <v>-784060.836</v>
      </c>
      <c r="X280" s="257">
        <f t="shared" si="23"/>
        <v>3.888026599</v>
      </c>
      <c r="Y280" s="254">
        <f t="shared" si="24"/>
        <v>2332753.766</v>
      </c>
      <c r="Z280" s="254">
        <f t="shared" si="25"/>
        <v>1548692.93</v>
      </c>
      <c r="AA280" s="259">
        <f t="shared" si="26"/>
        <v>5020182.743</v>
      </c>
      <c r="AB280" s="258">
        <f t="shared" si="27"/>
        <v>5.020182743</v>
      </c>
      <c r="AC280" s="275">
        <f t="shared" si="28"/>
        <v>4236121.907</v>
      </c>
      <c r="AD280" s="257">
        <f t="shared" si="29"/>
        <v>4.236121907</v>
      </c>
      <c r="AE280" s="180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2"/>
    </row>
    <row r="281" ht="19.5" customHeight="1">
      <c r="A281" s="279" t="s">
        <v>375</v>
      </c>
      <c r="B281" s="280">
        <v>398.279999</v>
      </c>
      <c r="C281" s="281">
        <v>404.579987</v>
      </c>
      <c r="D281" s="281">
        <v>377.470001</v>
      </c>
      <c r="E281" s="281">
        <v>397.850006</v>
      </c>
      <c r="F281" s="281">
        <v>391.729095</v>
      </c>
      <c r="G281" s="281">
        <v>1.2328172E9</v>
      </c>
      <c r="H281" s="284" t="s">
        <v>375</v>
      </c>
      <c r="I281" s="281">
        <v>89.650002</v>
      </c>
      <c r="J281" s="281">
        <v>92.25</v>
      </c>
      <c r="K281" s="281">
        <v>80.330002</v>
      </c>
      <c r="L281" s="281">
        <v>89.019997</v>
      </c>
      <c r="M281" s="281">
        <v>88.422226</v>
      </c>
      <c r="N281" s="281">
        <v>1.017614E8</v>
      </c>
      <c r="O281" s="281"/>
      <c r="P281" s="254">
        <f t="shared" si="31"/>
        <v>2242396.046</v>
      </c>
      <c r="Q281" s="254">
        <f t="shared" si="149"/>
        <v>1890313.196</v>
      </c>
      <c r="R281" s="254">
        <f t="shared" si="150"/>
        <v>766359.4028</v>
      </c>
      <c r="S281" s="254">
        <f t="shared" si="34"/>
        <v>-788994.4229</v>
      </c>
      <c r="T281" s="254">
        <f t="shared" si="35"/>
        <v>0</v>
      </c>
      <c r="U281" s="272">
        <f t="shared" si="21"/>
        <v>1.229421932</v>
      </c>
      <c r="V281" s="257">
        <f>(E281-B270)/B270</f>
        <v>0.262575053</v>
      </c>
      <c r="W281" s="254">
        <f t="shared" si="22"/>
        <v>-788994.4229</v>
      </c>
      <c r="X281" s="257">
        <f t="shared" si="23"/>
        <v>3.813405217</v>
      </c>
      <c r="Y281" s="254">
        <f t="shared" si="24"/>
        <v>2305382.259</v>
      </c>
      <c r="Z281" s="254">
        <f t="shared" si="25"/>
        <v>1516387.836</v>
      </c>
      <c r="AA281" s="259">
        <f t="shared" si="26"/>
        <v>4899068.644</v>
      </c>
      <c r="AB281" s="258">
        <f t="shared" si="27"/>
        <v>4.899068644</v>
      </c>
      <c r="AC281" s="275">
        <f t="shared" si="28"/>
        <v>4110074.221</v>
      </c>
      <c r="AD281" s="257">
        <f t="shared" si="29"/>
        <v>4.110074221</v>
      </c>
      <c r="AE281" s="180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2"/>
    </row>
    <row r="282" ht="19.5" customHeight="1">
      <c r="A282" s="276" t="s">
        <v>376</v>
      </c>
      <c r="B282" s="277">
        <v>399.049988</v>
      </c>
      <c r="C282" s="278">
        <v>402.279999</v>
      </c>
      <c r="D282" s="278">
        <v>334.149994</v>
      </c>
      <c r="E282" s="278">
        <v>363.049988</v>
      </c>
      <c r="F282" s="278">
        <v>357.921021</v>
      </c>
      <c r="G282" s="278">
        <v>1.847203E9</v>
      </c>
      <c r="H282" s="283" t="s">
        <v>376</v>
      </c>
      <c r="I282" s="278">
        <v>89.650002</v>
      </c>
      <c r="J282" s="278">
        <v>91.099998</v>
      </c>
      <c r="K282" s="278">
        <v>62.369999</v>
      </c>
      <c r="L282" s="278">
        <v>73.709999</v>
      </c>
      <c r="M282" s="278">
        <v>73.21505</v>
      </c>
      <c r="N282" s="278">
        <v>2.354233E8</v>
      </c>
      <c r="O282" s="278"/>
      <c r="P282" s="254">
        <f t="shared" si="31"/>
        <v>1985049.469</v>
      </c>
      <c r="Q282" s="254">
        <f>(Q270+(Q281-Q270)*(1-$Q$3))*K282/K281</f>
        <v>1325992.295</v>
      </c>
      <c r="R282" s="254">
        <f>R281*(1+($S$5/2/12))+(Q281-Q270)*($Q$3)</f>
        <v>950445.4608</v>
      </c>
      <c r="S282" s="254">
        <f t="shared" si="34"/>
        <v>-793948.5663</v>
      </c>
      <c r="T282" s="254">
        <f t="shared" si="35"/>
        <v>0</v>
      </c>
      <c r="U282" s="272">
        <f t="shared" si="21"/>
        <v>1.088125768</v>
      </c>
      <c r="V282" s="282"/>
      <c r="W282" s="254">
        <f t="shared" si="22"/>
        <v>-793948.5663</v>
      </c>
      <c r="X282" s="257">
        <f t="shared" si="23"/>
        <v>3.697336395</v>
      </c>
      <c r="Y282" s="254">
        <f t="shared" si="24"/>
        <v>2301962.271</v>
      </c>
      <c r="Z282" s="254">
        <f t="shared" si="25"/>
        <v>1508013.705</v>
      </c>
      <c r="AA282" s="259">
        <f t="shared" si="26"/>
        <v>4261487.225</v>
      </c>
      <c r="AB282" s="258">
        <f t="shared" si="27"/>
        <v>4.261487225</v>
      </c>
      <c r="AC282" s="275">
        <f t="shared" si="28"/>
        <v>3467538.659</v>
      </c>
      <c r="AD282" s="257">
        <f t="shared" si="29"/>
        <v>3.467538659</v>
      </c>
      <c r="AE282" s="180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2"/>
    </row>
    <row r="283" ht="19.5" customHeight="1">
      <c r="A283" s="276" t="s">
        <v>377</v>
      </c>
      <c r="B283" s="277">
        <v>364.429993</v>
      </c>
      <c r="C283" s="278">
        <v>370.100006</v>
      </c>
      <c r="D283" s="278">
        <v>318.26001</v>
      </c>
      <c r="E283" s="278">
        <v>346.799988</v>
      </c>
      <c r="F283" s="278">
        <v>341.900604</v>
      </c>
      <c r="G283" s="278">
        <v>1.5229236E9</v>
      </c>
      <c r="H283" s="283" t="s">
        <v>377</v>
      </c>
      <c r="I283" s="278">
        <v>74.139999</v>
      </c>
      <c r="J283" s="278">
        <v>76.449997</v>
      </c>
      <c r="K283" s="278">
        <v>56.119999</v>
      </c>
      <c r="L283" s="278">
        <v>66.669998</v>
      </c>
      <c r="M283" s="278">
        <v>66.222313</v>
      </c>
      <c r="N283" s="278">
        <v>1.590101E8</v>
      </c>
      <c r="O283" s="278"/>
      <c r="P283" s="254">
        <f t="shared" si="31"/>
        <v>1890653.525</v>
      </c>
      <c r="Q283" s="254">
        <f t="shared" ref="Q283:Q293" si="151">Q282*K283/K282</f>
        <v>1193116.682</v>
      </c>
      <c r="R283" s="254">
        <f t="shared" ref="R283:R293" si="152">R282*(1+$S$5/2/12)</f>
        <v>952425.5555</v>
      </c>
      <c r="S283" s="254">
        <f t="shared" si="34"/>
        <v>-798923.352</v>
      </c>
      <c r="T283" s="254">
        <f t="shared" si="35"/>
        <v>0</v>
      </c>
      <c r="U283" s="272">
        <f t="shared" si="21"/>
        <v>1.059633165</v>
      </c>
      <c r="V283" s="282"/>
      <c r="W283" s="254">
        <f t="shared" si="22"/>
        <v>-798923.352</v>
      </c>
      <c r="X283" s="257">
        <f t="shared" si="23"/>
        <v>3.558638101</v>
      </c>
      <c r="Y283" s="254">
        <f t="shared" si="24"/>
        <v>2237786.001</v>
      </c>
      <c r="Z283" s="254">
        <f t="shared" si="25"/>
        <v>1438862.649</v>
      </c>
      <c r="AA283" s="259">
        <f t="shared" si="26"/>
        <v>4036195.762</v>
      </c>
      <c r="AB283" s="258">
        <f t="shared" si="27"/>
        <v>4.036195762</v>
      </c>
      <c r="AC283" s="275">
        <f t="shared" si="28"/>
        <v>3237272.41</v>
      </c>
      <c r="AD283" s="257">
        <f t="shared" si="29"/>
        <v>3.23727241</v>
      </c>
      <c r="AE283" s="180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2"/>
    </row>
    <row r="284" ht="19.5" customHeight="1">
      <c r="A284" s="276" t="s">
        <v>378</v>
      </c>
      <c r="B284" s="277">
        <v>345.75</v>
      </c>
      <c r="C284" s="278">
        <v>371.829987</v>
      </c>
      <c r="D284" s="278">
        <v>317.450012</v>
      </c>
      <c r="E284" s="278">
        <v>362.540009</v>
      </c>
      <c r="F284" s="278">
        <v>357.418304</v>
      </c>
      <c r="G284" s="278">
        <v>1.6867928E9</v>
      </c>
      <c r="H284" s="283" t="s">
        <v>378</v>
      </c>
      <c r="I284" s="278">
        <v>66.120003</v>
      </c>
      <c r="J284" s="278">
        <v>75.860001</v>
      </c>
      <c r="K284" s="278">
        <v>55.43</v>
      </c>
      <c r="L284" s="278">
        <v>71.919998</v>
      </c>
      <c r="M284" s="278">
        <v>71.437057</v>
      </c>
      <c r="N284" s="278">
        <v>1.740802E8</v>
      </c>
      <c r="O284" s="278"/>
      <c r="P284" s="254">
        <f t="shared" si="31"/>
        <v>1885841.655</v>
      </c>
      <c r="Q284" s="254">
        <f t="shared" si="151"/>
        <v>1178447.235</v>
      </c>
      <c r="R284" s="254">
        <f t="shared" si="152"/>
        <v>954409.7754</v>
      </c>
      <c r="S284" s="254">
        <f t="shared" si="34"/>
        <v>-803918.8659</v>
      </c>
      <c r="T284" s="254">
        <f t="shared" si="35"/>
        <v>0</v>
      </c>
      <c r="U284" s="272">
        <f t="shared" si="21"/>
        <v>1.055748758</v>
      </c>
      <c r="V284" s="282"/>
      <c r="W284" s="254">
        <f t="shared" si="22"/>
        <v>-803918.8659</v>
      </c>
      <c r="X284" s="257">
        <f t="shared" si="23"/>
        <v>3.53300756</v>
      </c>
      <c r="Y284" s="254">
        <f t="shared" si="24"/>
        <v>2236322.543</v>
      </c>
      <c r="Z284" s="254">
        <f t="shared" si="25"/>
        <v>1432403.677</v>
      </c>
      <c r="AA284" s="259">
        <f t="shared" si="26"/>
        <v>4018698.666</v>
      </c>
      <c r="AB284" s="258">
        <f t="shared" si="27"/>
        <v>4.018698666</v>
      </c>
      <c r="AC284" s="275">
        <f t="shared" si="28"/>
        <v>3214779.8</v>
      </c>
      <c r="AD284" s="257">
        <f t="shared" si="29"/>
        <v>3.2147798</v>
      </c>
      <c r="AE284" s="180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2"/>
    </row>
    <row r="285" ht="19.5" customHeight="1">
      <c r="A285" s="276" t="s">
        <v>379</v>
      </c>
      <c r="B285" s="277">
        <v>362.809998</v>
      </c>
      <c r="C285" s="278">
        <v>369.309998</v>
      </c>
      <c r="D285" s="278">
        <v>312.600006</v>
      </c>
      <c r="E285" s="278">
        <v>313.25</v>
      </c>
      <c r="F285" s="278">
        <v>309.20636</v>
      </c>
      <c r="G285" s="278">
        <v>1.5019591E9</v>
      </c>
      <c r="H285" s="283" t="s">
        <v>379</v>
      </c>
      <c r="I285" s="278">
        <v>72.220001</v>
      </c>
      <c r="J285" s="278">
        <v>74.769997</v>
      </c>
      <c r="K285" s="278">
        <v>53.009998</v>
      </c>
      <c r="L285" s="278">
        <v>53.200001</v>
      </c>
      <c r="M285" s="278">
        <v>52.842766</v>
      </c>
      <c r="N285" s="278">
        <v>1.590007E8</v>
      </c>
      <c r="O285" s="278"/>
      <c r="P285" s="254">
        <f t="shared" si="31"/>
        <v>1857029.739</v>
      </c>
      <c r="Q285" s="254">
        <f t="shared" si="151"/>
        <v>1126997.756</v>
      </c>
      <c r="R285" s="254">
        <f t="shared" si="152"/>
        <v>956398.1291</v>
      </c>
      <c r="S285" s="254">
        <f t="shared" si="34"/>
        <v>-808935.1945</v>
      </c>
      <c r="T285" s="254">
        <f t="shared" si="35"/>
        <v>0</v>
      </c>
      <c r="U285" s="272">
        <f t="shared" si="21"/>
        <v>1.043294721</v>
      </c>
      <c r="V285" s="282"/>
      <c r="W285" s="254">
        <f t="shared" si="22"/>
        <v>-808935.1945</v>
      </c>
      <c r="X285" s="257">
        <f t="shared" si="23"/>
        <v>3.477939749</v>
      </c>
      <c r="Y285" s="254">
        <f t="shared" si="24"/>
        <v>2218063.021</v>
      </c>
      <c r="Z285" s="254">
        <f t="shared" si="25"/>
        <v>1409127.826</v>
      </c>
      <c r="AA285" s="259">
        <f t="shared" si="26"/>
        <v>3940425.623</v>
      </c>
      <c r="AB285" s="258">
        <f t="shared" si="27"/>
        <v>3.940425623</v>
      </c>
      <c r="AC285" s="275">
        <f t="shared" si="28"/>
        <v>3131490.429</v>
      </c>
      <c r="AD285" s="257">
        <f t="shared" si="29"/>
        <v>3.131490429</v>
      </c>
      <c r="AE285" s="180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2"/>
    </row>
    <row r="286" ht="19.5" customHeight="1">
      <c r="A286" s="276" t="s">
        <v>380</v>
      </c>
      <c r="B286" s="277">
        <v>312.829987</v>
      </c>
      <c r="C286" s="278">
        <v>330.290009</v>
      </c>
      <c r="D286" s="278">
        <v>280.209991</v>
      </c>
      <c r="E286" s="278">
        <v>308.279999</v>
      </c>
      <c r="F286" s="278">
        <v>304.300568</v>
      </c>
      <c r="G286" s="278">
        <v>1.9511625E9</v>
      </c>
      <c r="H286" s="283" t="s">
        <v>380</v>
      </c>
      <c r="I286" s="278">
        <v>53.060001</v>
      </c>
      <c r="J286" s="278">
        <v>59.060001</v>
      </c>
      <c r="K286" s="278">
        <v>41.959999</v>
      </c>
      <c r="L286" s="278">
        <v>50.669998</v>
      </c>
      <c r="M286" s="278">
        <v>50.329754</v>
      </c>
      <c r="N286" s="278">
        <v>1.978816E8</v>
      </c>
      <c r="O286" s="278"/>
      <c r="P286" s="254">
        <f t="shared" si="31"/>
        <v>1664613.808</v>
      </c>
      <c r="Q286" s="254">
        <f t="shared" si="151"/>
        <v>892073.6933</v>
      </c>
      <c r="R286" s="254">
        <f t="shared" si="152"/>
        <v>958390.6252</v>
      </c>
      <c r="S286" s="254">
        <f t="shared" si="34"/>
        <v>-813972.4245</v>
      </c>
      <c r="T286" s="254">
        <f t="shared" si="35"/>
        <v>0</v>
      </c>
      <c r="U286" s="272">
        <f t="shared" si="21"/>
        <v>0.9811335824</v>
      </c>
      <c r="V286" s="282"/>
      <c r="W286" s="254">
        <f t="shared" si="22"/>
        <v>-813972.4245</v>
      </c>
      <c r="X286" s="257">
        <f t="shared" si="23"/>
        <v>3.222473335</v>
      </c>
      <c r="Y286" s="254">
        <f t="shared" si="24"/>
        <v>2085284.666</v>
      </c>
      <c r="Z286" s="254">
        <f t="shared" si="25"/>
        <v>1271312.241</v>
      </c>
      <c r="AA286" s="259">
        <f t="shared" si="26"/>
        <v>3515078.126</v>
      </c>
      <c r="AB286" s="258">
        <f t="shared" si="27"/>
        <v>3.515078126</v>
      </c>
      <c r="AC286" s="275">
        <f t="shared" si="28"/>
        <v>2701105.702</v>
      </c>
      <c r="AD286" s="257">
        <f t="shared" si="29"/>
        <v>2.701105702</v>
      </c>
      <c r="AE286" s="180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2"/>
    </row>
    <row r="287" ht="19.5" customHeight="1">
      <c r="A287" s="276" t="s">
        <v>381</v>
      </c>
      <c r="B287" s="277">
        <v>310.470001</v>
      </c>
      <c r="C287" s="278">
        <v>314.559998</v>
      </c>
      <c r="D287" s="278">
        <v>269.279999</v>
      </c>
      <c r="E287" s="278">
        <v>280.279999</v>
      </c>
      <c r="F287" s="278">
        <v>276.661987</v>
      </c>
      <c r="G287" s="278">
        <v>1.359608E9</v>
      </c>
      <c r="H287" s="283" t="s">
        <v>381</v>
      </c>
      <c r="I287" s="278">
        <v>51.41</v>
      </c>
      <c r="J287" s="278">
        <v>52.700001</v>
      </c>
      <c r="K287" s="278">
        <v>38.240002</v>
      </c>
      <c r="L287" s="278">
        <v>41.41</v>
      </c>
      <c r="M287" s="278">
        <v>41.131935</v>
      </c>
      <c r="N287" s="278">
        <v>1.292261E8</v>
      </c>
      <c r="O287" s="278"/>
      <c r="P287" s="254">
        <f t="shared" si="31"/>
        <v>1599683.162</v>
      </c>
      <c r="Q287" s="254">
        <f t="shared" si="151"/>
        <v>812986.1923</v>
      </c>
      <c r="R287" s="254">
        <f t="shared" si="152"/>
        <v>960387.2724</v>
      </c>
      <c r="S287" s="254">
        <f t="shared" si="34"/>
        <v>-819030.643</v>
      </c>
      <c r="T287" s="254">
        <f t="shared" si="35"/>
        <v>0</v>
      </c>
      <c r="U287" s="272">
        <f t="shared" si="21"/>
        <v>0.9563004431</v>
      </c>
      <c r="V287" s="282"/>
      <c r="W287" s="254">
        <f t="shared" si="22"/>
        <v>-819030.643</v>
      </c>
      <c r="X287" s="257">
        <f t="shared" si="23"/>
        <v>3.125732177</v>
      </c>
      <c r="Y287" s="254">
        <f t="shared" si="24"/>
        <v>2041749.995</v>
      </c>
      <c r="Z287" s="254">
        <f t="shared" si="25"/>
        <v>1222719.352</v>
      </c>
      <c r="AA287" s="259">
        <f t="shared" si="26"/>
        <v>3373056.627</v>
      </c>
      <c r="AB287" s="258">
        <f t="shared" si="27"/>
        <v>3.373056627</v>
      </c>
      <c r="AC287" s="275">
        <f t="shared" si="28"/>
        <v>2554025.984</v>
      </c>
      <c r="AD287" s="257">
        <f t="shared" si="29"/>
        <v>2.554025984</v>
      </c>
      <c r="AE287" s="180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2"/>
    </row>
    <row r="288" ht="19.5" customHeight="1">
      <c r="A288" s="276" t="s">
        <v>382</v>
      </c>
      <c r="B288" s="277">
        <v>278.950012</v>
      </c>
      <c r="C288" s="278">
        <v>316.390015</v>
      </c>
      <c r="D288" s="278">
        <v>276.75</v>
      </c>
      <c r="E288" s="278">
        <v>315.459991</v>
      </c>
      <c r="F288" s="278">
        <v>311.98645</v>
      </c>
      <c r="G288" s="278">
        <v>1.1780255E9</v>
      </c>
      <c r="H288" s="283" t="s">
        <v>382</v>
      </c>
      <c r="I288" s="278">
        <v>40.98</v>
      </c>
      <c r="J288" s="278">
        <v>52.299999</v>
      </c>
      <c r="K288" s="278">
        <v>40.34</v>
      </c>
      <c r="L288" s="278">
        <v>52.02</v>
      </c>
      <c r="M288" s="278">
        <v>51.670692</v>
      </c>
      <c r="N288" s="278">
        <v>8.72705E7</v>
      </c>
      <c r="O288" s="278"/>
      <c r="P288" s="254">
        <f t="shared" si="31"/>
        <v>1644059.406</v>
      </c>
      <c r="Q288" s="254">
        <f t="shared" si="151"/>
        <v>857632.3557</v>
      </c>
      <c r="R288" s="254">
        <f t="shared" si="152"/>
        <v>962388.0792</v>
      </c>
      <c r="S288" s="254">
        <f t="shared" si="34"/>
        <v>-824109.9373</v>
      </c>
      <c r="T288" s="254">
        <f t="shared" si="35"/>
        <v>0</v>
      </c>
      <c r="U288" s="272">
        <f t="shared" si="21"/>
        <v>0.9697594374</v>
      </c>
      <c r="V288" s="282"/>
      <c r="W288" s="254">
        <f t="shared" si="22"/>
        <v>-824109.9373</v>
      </c>
      <c r="X288" s="257">
        <f t="shared" si="23"/>
        <v>3.162742454</v>
      </c>
      <c r="Y288" s="254">
        <f t="shared" si="24"/>
        <v>2074734.14</v>
      </c>
      <c r="Z288" s="254">
        <f t="shared" si="25"/>
        <v>1250624.203</v>
      </c>
      <c r="AA288" s="259">
        <f t="shared" si="26"/>
        <v>3464079.841</v>
      </c>
      <c r="AB288" s="258">
        <f t="shared" si="27"/>
        <v>3.464079841</v>
      </c>
      <c r="AC288" s="275">
        <f t="shared" si="28"/>
        <v>2639969.904</v>
      </c>
      <c r="AD288" s="257">
        <f t="shared" si="29"/>
        <v>2.639969904</v>
      </c>
      <c r="AE288" s="180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2"/>
    </row>
    <row r="289" ht="19.5" customHeight="1">
      <c r="A289" s="276" t="s">
        <v>383</v>
      </c>
      <c r="B289" s="277">
        <v>313.649994</v>
      </c>
      <c r="C289" s="278">
        <v>334.420013</v>
      </c>
      <c r="D289" s="278">
        <v>298.440002</v>
      </c>
      <c r="E289" s="278">
        <v>299.269989</v>
      </c>
      <c r="F289" s="278">
        <v>295.974701</v>
      </c>
      <c r="G289" s="278">
        <v>1.0699201E9</v>
      </c>
      <c r="H289" s="283" t="s">
        <v>383</v>
      </c>
      <c r="I289" s="278">
        <v>51.419998</v>
      </c>
      <c r="J289" s="278">
        <v>58.220001</v>
      </c>
      <c r="K289" s="278">
        <v>46.099998</v>
      </c>
      <c r="L289" s="278">
        <v>46.369999</v>
      </c>
      <c r="M289" s="278">
        <v>46.058628</v>
      </c>
      <c r="N289" s="278">
        <v>9.09502E7</v>
      </c>
      <c r="O289" s="278"/>
      <c r="P289" s="254">
        <f t="shared" si="31"/>
        <v>1772910.903</v>
      </c>
      <c r="Q289" s="254">
        <f t="shared" si="151"/>
        <v>980090.478</v>
      </c>
      <c r="R289" s="254">
        <f t="shared" si="152"/>
        <v>964393.0543</v>
      </c>
      <c r="S289" s="254">
        <f t="shared" si="34"/>
        <v>-829210.3954</v>
      </c>
      <c r="T289" s="254">
        <f t="shared" si="35"/>
        <v>0</v>
      </c>
      <c r="U289" s="272">
        <f t="shared" si="21"/>
        <v>1.004222695</v>
      </c>
      <c r="V289" s="282"/>
      <c r="W289" s="254">
        <f t="shared" si="22"/>
        <v>-829210.3954</v>
      </c>
      <c r="X289" s="257">
        <f t="shared" si="23"/>
        <v>3.301097011</v>
      </c>
      <c r="Y289" s="254">
        <f t="shared" si="24"/>
        <v>2166854.964</v>
      </c>
      <c r="Z289" s="254">
        <f t="shared" si="25"/>
        <v>1337644.569</v>
      </c>
      <c r="AA289" s="259">
        <f t="shared" si="26"/>
        <v>3717394.435</v>
      </c>
      <c r="AB289" s="258">
        <f t="shared" si="27"/>
        <v>3.717394435</v>
      </c>
      <c r="AC289" s="275">
        <f t="shared" si="28"/>
        <v>2888184.04</v>
      </c>
      <c r="AD289" s="257">
        <f t="shared" si="29"/>
        <v>2.88818404</v>
      </c>
      <c r="AE289" s="180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2"/>
    </row>
    <row r="290" ht="19.5" customHeight="1">
      <c r="A290" s="276" t="s">
        <v>384</v>
      </c>
      <c r="B290" s="277">
        <v>296.720001</v>
      </c>
      <c r="C290" s="278">
        <v>311.079987</v>
      </c>
      <c r="D290" s="278">
        <v>267.100006</v>
      </c>
      <c r="E290" s="278">
        <v>267.26001</v>
      </c>
      <c r="F290" s="278">
        <v>264.3172</v>
      </c>
      <c r="G290" s="278">
        <v>1.3709887E9</v>
      </c>
      <c r="H290" s="283" t="s">
        <v>384</v>
      </c>
      <c r="I290" s="278">
        <v>45.549999</v>
      </c>
      <c r="J290" s="278">
        <v>49.959999</v>
      </c>
      <c r="K290" s="278">
        <v>36.630001</v>
      </c>
      <c r="L290" s="278">
        <v>36.66</v>
      </c>
      <c r="M290" s="278">
        <v>36.413834</v>
      </c>
      <c r="N290" s="278">
        <v>1.142396E8</v>
      </c>
      <c r="O290" s="278"/>
      <c r="P290" s="254">
        <f t="shared" si="31"/>
        <v>1586732.709</v>
      </c>
      <c r="Q290" s="254">
        <f t="shared" si="151"/>
        <v>778757.4132</v>
      </c>
      <c r="R290" s="254">
        <f t="shared" si="152"/>
        <v>966402.2065</v>
      </c>
      <c r="S290" s="254">
        <f t="shared" si="34"/>
        <v>-834332.1054</v>
      </c>
      <c r="T290" s="254">
        <f t="shared" si="35"/>
        <v>0</v>
      </c>
      <c r="U290" s="272">
        <f t="shared" si="21"/>
        <v>0.9436822157</v>
      </c>
      <c r="V290" s="282"/>
      <c r="W290" s="254">
        <f t="shared" si="22"/>
        <v>-834332.1054</v>
      </c>
      <c r="X290" s="257">
        <f t="shared" si="23"/>
        <v>3.060094295</v>
      </c>
      <c r="Y290" s="254">
        <f t="shared" si="24"/>
        <v>2038459.015</v>
      </c>
      <c r="Z290" s="254">
        <f t="shared" si="25"/>
        <v>1204126.909</v>
      </c>
      <c r="AA290" s="259">
        <f t="shared" si="26"/>
        <v>3331892.329</v>
      </c>
      <c r="AB290" s="258">
        <f t="shared" si="27"/>
        <v>3.331892329</v>
      </c>
      <c r="AC290" s="275">
        <f t="shared" si="28"/>
        <v>2497560.223</v>
      </c>
      <c r="AD290" s="257">
        <f t="shared" si="29"/>
        <v>2.497560223</v>
      </c>
      <c r="AE290" s="180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2"/>
    </row>
    <row r="291" ht="19.5" customHeight="1">
      <c r="A291" s="276" t="s">
        <v>385</v>
      </c>
      <c r="B291" s="277">
        <v>269.070007</v>
      </c>
      <c r="C291" s="278">
        <v>284.600006</v>
      </c>
      <c r="D291" s="278">
        <v>254.259995</v>
      </c>
      <c r="E291" s="278">
        <v>277.950012</v>
      </c>
      <c r="F291" s="278">
        <v>275.383514</v>
      </c>
      <c r="G291" s="278">
        <v>1.356809E9</v>
      </c>
      <c r="H291" s="283" t="s">
        <v>385</v>
      </c>
      <c r="I291" s="278">
        <v>37.139999</v>
      </c>
      <c r="J291" s="278">
        <v>41.349998</v>
      </c>
      <c r="K291" s="278">
        <v>32.98</v>
      </c>
      <c r="L291" s="278">
        <v>39.080002</v>
      </c>
      <c r="M291" s="278">
        <v>38.817581</v>
      </c>
      <c r="N291" s="278">
        <v>1.28472E8</v>
      </c>
      <c r="O291" s="278"/>
      <c r="P291" s="254">
        <f t="shared" si="31"/>
        <v>1510455.416</v>
      </c>
      <c r="Q291" s="254">
        <f t="shared" si="151"/>
        <v>701158.034</v>
      </c>
      <c r="R291" s="254">
        <f t="shared" si="152"/>
        <v>968415.5445</v>
      </c>
      <c r="S291" s="254">
        <f t="shared" si="34"/>
        <v>-839475.1558</v>
      </c>
      <c r="T291" s="254">
        <f t="shared" si="35"/>
        <v>0</v>
      </c>
      <c r="U291" s="272">
        <f t="shared" si="21"/>
        <v>0.915957524</v>
      </c>
      <c r="V291" s="282"/>
      <c r="W291" s="254">
        <f t="shared" si="22"/>
        <v>-839475.1558</v>
      </c>
      <c r="X291" s="257">
        <f t="shared" si="23"/>
        <v>2.952881861</v>
      </c>
      <c r="Y291" s="254">
        <f t="shared" si="24"/>
        <v>1986997.714</v>
      </c>
      <c r="Z291" s="254">
        <f t="shared" si="25"/>
        <v>1147522.558</v>
      </c>
      <c r="AA291" s="259">
        <f t="shared" si="26"/>
        <v>3180028.994</v>
      </c>
      <c r="AB291" s="258">
        <f t="shared" si="27"/>
        <v>3.180028994</v>
      </c>
      <c r="AC291" s="275">
        <f t="shared" si="28"/>
        <v>2340553.839</v>
      </c>
      <c r="AD291" s="257">
        <f t="shared" si="29"/>
        <v>2.340553839</v>
      </c>
      <c r="AE291" s="180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2"/>
    </row>
    <row r="292" ht="19.5" customHeight="1">
      <c r="A292" s="276" t="s">
        <v>386</v>
      </c>
      <c r="B292" s="277">
        <v>281.5</v>
      </c>
      <c r="C292" s="278">
        <v>293.470001</v>
      </c>
      <c r="D292" s="278">
        <v>259.079987</v>
      </c>
      <c r="E292" s="278">
        <v>293.359985</v>
      </c>
      <c r="F292" s="278">
        <v>290.651154</v>
      </c>
      <c r="G292" s="278">
        <v>1.1957628E9</v>
      </c>
      <c r="H292" s="283" t="s">
        <v>386</v>
      </c>
      <c r="I292" s="278">
        <v>40.110001</v>
      </c>
      <c r="J292" s="278">
        <v>43.049999</v>
      </c>
      <c r="K292" s="278">
        <v>33.900002</v>
      </c>
      <c r="L292" s="278">
        <v>42.900002</v>
      </c>
      <c r="M292" s="278">
        <v>42.611935</v>
      </c>
      <c r="N292" s="278">
        <v>1.058583E8</v>
      </c>
      <c r="O292" s="278"/>
      <c r="P292" s="254">
        <f t="shared" si="31"/>
        <v>1539089.032</v>
      </c>
      <c r="Q292" s="254">
        <f t="shared" si="151"/>
        <v>720717.3667</v>
      </c>
      <c r="R292" s="254">
        <f t="shared" si="152"/>
        <v>970433.0768</v>
      </c>
      <c r="S292" s="254">
        <f t="shared" si="34"/>
        <v>-844639.6356</v>
      </c>
      <c r="T292" s="254">
        <f t="shared" si="35"/>
        <v>0</v>
      </c>
      <c r="U292" s="272">
        <f t="shared" si="21"/>
        <v>0.9226943662</v>
      </c>
      <c r="V292" s="282"/>
      <c r="W292" s="254">
        <f t="shared" si="22"/>
        <v>-844639.6356</v>
      </c>
      <c r="X292" s="257">
        <f t="shared" si="23"/>
        <v>2.971115731</v>
      </c>
      <c r="Y292" s="254">
        <f t="shared" si="24"/>
        <v>2008978.076</v>
      </c>
      <c r="Z292" s="254">
        <f t="shared" si="25"/>
        <v>1164338.44</v>
      </c>
      <c r="AA292" s="259">
        <f t="shared" si="26"/>
        <v>3230239.475</v>
      </c>
      <c r="AB292" s="258">
        <f t="shared" si="27"/>
        <v>3.230239475</v>
      </c>
      <c r="AC292" s="275">
        <f t="shared" si="28"/>
        <v>2385599.84</v>
      </c>
      <c r="AD292" s="257">
        <f t="shared" si="29"/>
        <v>2.38559984</v>
      </c>
      <c r="AE292" s="180"/>
      <c r="AF292" s="181"/>
      <c r="AG292" s="181"/>
      <c r="AH292" s="181"/>
      <c r="AI292" s="181"/>
      <c r="AJ292" s="181"/>
      <c r="AK292" s="181"/>
      <c r="AL292" s="181"/>
      <c r="AM292" s="181"/>
      <c r="AN292" s="181"/>
      <c r="AO292" s="181"/>
      <c r="AP292" s="181"/>
      <c r="AQ292" s="181"/>
      <c r="AR292" s="181"/>
      <c r="AS292" s="181"/>
      <c r="AT292" s="181"/>
      <c r="AU292" s="181"/>
      <c r="AV292" s="181"/>
      <c r="AW292" s="182"/>
    </row>
    <row r="293" ht="19.5" customHeight="1">
      <c r="A293" s="279" t="s">
        <v>387</v>
      </c>
      <c r="B293" s="280">
        <v>293.690002</v>
      </c>
      <c r="C293" s="281">
        <v>296.880005</v>
      </c>
      <c r="D293" s="281">
        <v>259.730011</v>
      </c>
      <c r="E293" s="281">
        <v>266.279999</v>
      </c>
      <c r="F293" s="281">
        <v>263.821228</v>
      </c>
      <c r="G293" s="281">
        <v>1.0570377E9</v>
      </c>
      <c r="H293" s="284" t="s">
        <v>387</v>
      </c>
      <c r="I293" s="281">
        <v>42.970001</v>
      </c>
      <c r="J293" s="281">
        <v>43.720001</v>
      </c>
      <c r="K293" s="281">
        <v>33.380001</v>
      </c>
      <c r="L293" s="281">
        <v>35.040001</v>
      </c>
      <c r="M293" s="281">
        <v>34.80471</v>
      </c>
      <c r="N293" s="281">
        <v>9.87134E7</v>
      </c>
      <c r="O293" s="281"/>
      <c r="P293" s="254">
        <f t="shared" si="31"/>
        <v>1542950.56</v>
      </c>
      <c r="Q293" s="254">
        <f t="shared" si="151"/>
        <v>709662.0945</v>
      </c>
      <c r="R293" s="254">
        <f t="shared" si="152"/>
        <v>972454.8124</v>
      </c>
      <c r="S293" s="254">
        <f t="shared" si="34"/>
        <v>-849825.6341</v>
      </c>
      <c r="T293" s="254">
        <f t="shared" si="35"/>
        <v>0</v>
      </c>
      <c r="U293" s="272">
        <f t="shared" si="21"/>
        <v>0.9185155906</v>
      </c>
      <c r="V293" s="257">
        <f>(E293-B282)/B282</f>
        <v>-0.332715181</v>
      </c>
      <c r="W293" s="254">
        <f t="shared" si="22"/>
        <v>-849825.6341</v>
      </c>
      <c r="X293" s="257">
        <f t="shared" si="23"/>
        <v>2.959907623</v>
      </c>
      <c r="Y293" s="254">
        <f t="shared" si="24"/>
        <v>2013622.012</v>
      </c>
      <c r="Z293" s="254">
        <f t="shared" si="25"/>
        <v>1163796.378</v>
      </c>
      <c r="AA293" s="259">
        <f t="shared" si="26"/>
        <v>3225067.467</v>
      </c>
      <c r="AB293" s="258">
        <f t="shared" si="27"/>
        <v>3.225067467</v>
      </c>
      <c r="AC293" s="275">
        <f t="shared" si="28"/>
        <v>2375241.833</v>
      </c>
      <c r="AD293" s="257">
        <f t="shared" si="29"/>
        <v>2.375241833</v>
      </c>
      <c r="AE293" s="180"/>
      <c r="AF293" s="181"/>
      <c r="AG293" s="181"/>
      <c r="AH293" s="181"/>
      <c r="AI293" s="181"/>
      <c r="AJ293" s="181"/>
      <c r="AK293" s="181"/>
      <c r="AL293" s="181"/>
      <c r="AM293" s="181"/>
      <c r="AN293" s="181"/>
      <c r="AO293" s="181"/>
      <c r="AP293" s="181"/>
      <c r="AQ293" s="181"/>
      <c r="AR293" s="181"/>
      <c r="AS293" s="181"/>
      <c r="AT293" s="181"/>
      <c r="AU293" s="181"/>
      <c r="AV293" s="181"/>
      <c r="AW293" s="182"/>
    </row>
    <row r="294" ht="19.5" customHeight="1">
      <c r="A294" s="276" t="s">
        <v>388</v>
      </c>
      <c r="B294" s="277">
        <v>268.649994</v>
      </c>
      <c r="C294" s="278">
        <v>298.26001</v>
      </c>
      <c r="D294" s="278">
        <v>260.339996</v>
      </c>
      <c r="E294" s="278">
        <v>294.619995</v>
      </c>
      <c r="F294" s="278">
        <v>292.598358</v>
      </c>
      <c r="G294" s="278">
        <v>9.619273E8</v>
      </c>
      <c r="H294" s="283" t="s">
        <v>388</v>
      </c>
      <c r="I294" s="278">
        <v>35.639999</v>
      </c>
      <c r="J294" s="278">
        <v>43.560001</v>
      </c>
      <c r="K294" s="278">
        <v>33.419998</v>
      </c>
      <c r="L294" s="278">
        <v>42.470001</v>
      </c>
      <c r="M294" s="278">
        <v>42.308758</v>
      </c>
      <c r="N294" s="278">
        <v>9.56641E7</v>
      </c>
      <c r="O294" s="278"/>
      <c r="P294" s="254">
        <f t="shared" si="31"/>
        <v>1546574.234</v>
      </c>
      <c r="Q294" s="254">
        <f>(Q293+$S$3)*K294/K293</f>
        <v>730536.3993</v>
      </c>
      <c r="R294" s="254">
        <f>R293*(1+($S$5)/2/12)-$S$3</f>
        <v>954480.7599</v>
      </c>
      <c r="S294" s="254">
        <f t="shared" si="34"/>
        <v>-855033.2409</v>
      </c>
      <c r="T294" s="254">
        <f t="shared" si="35"/>
        <v>0</v>
      </c>
      <c r="U294" s="272">
        <f t="shared" si="21"/>
        <v>0.9307015234</v>
      </c>
      <c r="V294" s="282"/>
      <c r="W294" s="254">
        <f t="shared" si="22"/>
        <v>-855033.2409</v>
      </c>
      <c r="X294" s="257">
        <f t="shared" si="23"/>
        <v>2.925096796</v>
      </c>
      <c r="Y294" s="254">
        <f t="shared" si="24"/>
        <v>1998903.493</v>
      </c>
      <c r="Z294" s="254">
        <f t="shared" si="25"/>
        <v>1143870.252</v>
      </c>
      <c r="AA294" s="259">
        <f t="shared" si="26"/>
        <v>3231591.393</v>
      </c>
      <c r="AB294" s="258">
        <f t="shared" si="27"/>
        <v>3.231591393</v>
      </c>
      <c r="AC294" s="275">
        <f t="shared" si="28"/>
        <v>2376558.152</v>
      </c>
      <c r="AD294" s="257">
        <f t="shared" si="29"/>
        <v>2.376558152</v>
      </c>
      <c r="AE294" s="180"/>
      <c r="AF294" s="181"/>
      <c r="AG294" s="181"/>
      <c r="AH294" s="181"/>
      <c r="AI294" s="181"/>
      <c r="AJ294" s="181"/>
      <c r="AK294" s="181"/>
      <c r="AL294" s="181"/>
      <c r="AM294" s="181"/>
      <c r="AN294" s="181"/>
      <c r="AO294" s="181"/>
      <c r="AP294" s="181"/>
      <c r="AQ294" s="181"/>
      <c r="AR294" s="181"/>
      <c r="AS294" s="181"/>
      <c r="AT294" s="181"/>
      <c r="AU294" s="181"/>
      <c r="AV294" s="181"/>
      <c r="AW294" s="182"/>
    </row>
    <row r="295" ht="19.5" customHeight="1">
      <c r="A295" s="276" t="s">
        <v>389</v>
      </c>
      <c r="B295" s="277">
        <v>294.410004</v>
      </c>
      <c r="C295" s="278">
        <v>313.679993</v>
      </c>
      <c r="D295" s="278">
        <v>290.049988</v>
      </c>
      <c r="E295" s="278">
        <v>293.559998</v>
      </c>
      <c r="F295" s="278">
        <v>291.545685</v>
      </c>
      <c r="G295" s="278">
        <v>1.0944248E9</v>
      </c>
      <c r="H295" s="283" t="s">
        <v>389</v>
      </c>
      <c r="I295" s="278">
        <v>42.400002</v>
      </c>
      <c r="J295" s="278">
        <v>48.009998</v>
      </c>
      <c r="K295" s="278">
        <v>40.75</v>
      </c>
      <c r="L295" s="278">
        <v>41.73</v>
      </c>
      <c r="M295" s="278">
        <v>41.57156</v>
      </c>
      <c r="N295" s="278">
        <v>1.067048E8</v>
      </c>
      <c r="O295" s="278"/>
      <c r="P295" s="254">
        <f t="shared" si="31"/>
        <v>1723069.236</v>
      </c>
      <c r="Q295" s="254">
        <f t="shared" ref="Q295:Q305" si="153">Q294*K295/K294</f>
        <v>890764.8131</v>
      </c>
      <c r="R295" s="254">
        <f t="shared" ref="R295:R305" si="154">R294*(1+$S$5/2/12)</f>
        <v>956469.2615</v>
      </c>
      <c r="S295" s="254">
        <f t="shared" si="34"/>
        <v>-860262.5461</v>
      </c>
      <c r="T295" s="254">
        <f t="shared" si="35"/>
        <v>0</v>
      </c>
      <c r="U295" s="272">
        <f t="shared" si="21"/>
        <v>0.9815969561</v>
      </c>
      <c r="V295" s="282"/>
      <c r="W295" s="254">
        <f t="shared" si="22"/>
        <v>-860262.5461</v>
      </c>
      <c r="X295" s="257">
        <f t="shared" si="23"/>
        <v>3.114791536</v>
      </c>
      <c r="Y295" s="254">
        <f t="shared" si="24"/>
        <v>2124358.956</v>
      </c>
      <c r="Z295" s="254">
        <f t="shared" si="25"/>
        <v>1264096.41</v>
      </c>
      <c r="AA295" s="259">
        <f t="shared" si="26"/>
        <v>3570303.31</v>
      </c>
      <c r="AB295" s="258">
        <f t="shared" si="27"/>
        <v>3.57030331</v>
      </c>
      <c r="AC295" s="275">
        <f t="shared" si="28"/>
        <v>2710040.764</v>
      </c>
      <c r="AD295" s="257">
        <f t="shared" si="29"/>
        <v>2.710040764</v>
      </c>
      <c r="AE295" s="180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1"/>
      <c r="AV295" s="181"/>
      <c r="AW295" s="182"/>
    </row>
    <row r="296" ht="19.5" customHeight="1">
      <c r="A296" s="276" t="s">
        <v>390</v>
      </c>
      <c r="B296" s="277">
        <v>293.26001</v>
      </c>
      <c r="C296" s="278">
        <v>321.170013</v>
      </c>
      <c r="D296" s="278">
        <v>285.190002</v>
      </c>
      <c r="E296" s="278">
        <v>320.929993</v>
      </c>
      <c r="F296" s="278">
        <v>318.727844</v>
      </c>
      <c r="G296" s="278">
        <v>1.5447826E9</v>
      </c>
      <c r="H296" s="283" t="s">
        <v>390</v>
      </c>
      <c r="I296" s="278">
        <v>41.639999</v>
      </c>
      <c r="J296" s="278">
        <v>49.630001</v>
      </c>
      <c r="K296" s="278">
        <v>39.240002</v>
      </c>
      <c r="L296" s="278">
        <v>49.57</v>
      </c>
      <c r="M296" s="278">
        <v>49.381794</v>
      </c>
      <c r="N296" s="278">
        <v>1.41906E8</v>
      </c>
      <c r="O296" s="278"/>
      <c r="P296" s="254">
        <f t="shared" si="31"/>
        <v>1694198.032</v>
      </c>
      <c r="Q296" s="254">
        <f t="shared" si="153"/>
        <v>857757.3754</v>
      </c>
      <c r="R296" s="254">
        <f t="shared" si="154"/>
        <v>958461.9058</v>
      </c>
      <c r="S296" s="254">
        <f t="shared" si="34"/>
        <v>-865513.64</v>
      </c>
      <c r="T296" s="254">
        <f t="shared" si="35"/>
        <v>0</v>
      </c>
      <c r="U296" s="272">
        <f t="shared" si="21"/>
        <v>0.9713126613</v>
      </c>
      <c r="V296" s="282"/>
      <c r="W296" s="254">
        <f t="shared" si="22"/>
        <v>-865513.64</v>
      </c>
      <c r="X296" s="257">
        <f t="shared" si="23"/>
        <v>3.064838975</v>
      </c>
      <c r="Y296" s="254">
        <f t="shared" si="24"/>
        <v>2106062.052</v>
      </c>
      <c r="Z296" s="254">
        <f t="shared" si="25"/>
        <v>1240548.412</v>
      </c>
      <c r="AA296" s="259">
        <f t="shared" si="26"/>
        <v>3510417.313</v>
      </c>
      <c r="AB296" s="258">
        <f t="shared" si="27"/>
        <v>3.510417313</v>
      </c>
      <c r="AC296" s="275">
        <f t="shared" si="28"/>
        <v>2644903.673</v>
      </c>
      <c r="AD296" s="257">
        <f t="shared" si="29"/>
        <v>2.644903673</v>
      </c>
      <c r="AE296" s="180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1"/>
      <c r="AT296" s="181"/>
      <c r="AU296" s="181"/>
      <c r="AV296" s="181"/>
      <c r="AW296" s="182"/>
    </row>
    <row r="297" ht="19.5" customHeight="1">
      <c r="A297" s="276" t="s">
        <v>391</v>
      </c>
      <c r="B297" s="277">
        <v>318.769989</v>
      </c>
      <c r="C297" s="278">
        <v>322.649994</v>
      </c>
      <c r="D297" s="278">
        <v>309.890015</v>
      </c>
      <c r="E297" s="278">
        <v>322.559998</v>
      </c>
      <c r="F297" s="278">
        <v>320.84256</v>
      </c>
      <c r="G297" s="278">
        <v>9.934946E8</v>
      </c>
      <c r="H297" s="283" t="s">
        <v>391</v>
      </c>
      <c r="I297" s="278">
        <v>48.889999</v>
      </c>
      <c r="J297" s="278">
        <v>49.759998</v>
      </c>
      <c r="K297" s="278">
        <v>45.98</v>
      </c>
      <c r="L297" s="278">
        <v>49.740002</v>
      </c>
      <c r="M297" s="278">
        <v>49.551155</v>
      </c>
      <c r="N297" s="278">
        <v>7.41259E7</v>
      </c>
      <c r="O297" s="278"/>
      <c r="P297" s="254">
        <f t="shared" si="31"/>
        <v>1840930.782</v>
      </c>
      <c r="Q297" s="254">
        <f t="shared" si="153"/>
        <v>1005088.739</v>
      </c>
      <c r="R297" s="254">
        <f t="shared" si="154"/>
        <v>960458.7015</v>
      </c>
      <c r="S297" s="254">
        <f t="shared" si="34"/>
        <v>-870786.6135</v>
      </c>
      <c r="T297" s="254">
        <f t="shared" si="35"/>
        <v>0</v>
      </c>
      <c r="U297" s="272">
        <f t="shared" si="21"/>
        <v>1.011724758</v>
      </c>
      <c r="V297" s="282"/>
      <c r="W297" s="254">
        <f t="shared" si="22"/>
        <v>-870786.6135</v>
      </c>
      <c r="X297" s="257">
        <f t="shared" si="23"/>
        <v>3.217079179</v>
      </c>
      <c r="Y297" s="254">
        <f t="shared" si="24"/>
        <v>2210691.901</v>
      </c>
      <c r="Z297" s="254">
        <f t="shared" si="25"/>
        <v>1339905.287</v>
      </c>
      <c r="AA297" s="259">
        <f t="shared" si="26"/>
        <v>3806478.222</v>
      </c>
      <c r="AB297" s="258">
        <f t="shared" si="27"/>
        <v>3.806478222</v>
      </c>
      <c r="AC297" s="275">
        <f t="shared" si="28"/>
        <v>2935691.609</v>
      </c>
      <c r="AD297" s="257">
        <f t="shared" si="29"/>
        <v>2.935691609</v>
      </c>
      <c r="AE297" s="180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1"/>
      <c r="AT297" s="181"/>
      <c r="AU297" s="181"/>
      <c r="AV297" s="181"/>
      <c r="AW297" s="182"/>
    </row>
    <row r="298" ht="19.5" customHeight="1">
      <c r="A298" s="276" t="s">
        <v>392</v>
      </c>
      <c r="B298" s="277">
        <v>322.089996</v>
      </c>
      <c r="C298" s="278">
        <v>353.929993</v>
      </c>
      <c r="D298" s="278">
        <v>315.119995</v>
      </c>
      <c r="E298" s="278">
        <v>347.98999</v>
      </c>
      <c r="F298" s="278">
        <v>346.137146</v>
      </c>
      <c r="G298" s="278">
        <v>1.1490793E9</v>
      </c>
      <c r="H298" s="283" t="s">
        <v>392</v>
      </c>
      <c r="I298" s="278">
        <v>49.599998</v>
      </c>
      <c r="J298" s="278">
        <v>59.389999</v>
      </c>
      <c r="K298" s="278">
        <v>47.41</v>
      </c>
      <c r="L298" s="278">
        <v>57.32</v>
      </c>
      <c r="M298" s="278">
        <v>57.102371</v>
      </c>
      <c r="N298" s="278">
        <v>8.46147E7</v>
      </c>
      <c r="O298" s="278"/>
      <c r="P298" s="254">
        <f t="shared" si="31"/>
        <v>1871999.97</v>
      </c>
      <c r="Q298" s="254">
        <f t="shared" si="153"/>
        <v>1036347.479</v>
      </c>
      <c r="R298" s="254">
        <f t="shared" si="154"/>
        <v>962459.6571</v>
      </c>
      <c r="S298" s="254">
        <f t="shared" si="34"/>
        <v>-876081.5577</v>
      </c>
      <c r="T298" s="254">
        <f t="shared" si="35"/>
        <v>0</v>
      </c>
      <c r="U298" s="272">
        <f t="shared" si="21"/>
        <v>1.01908848</v>
      </c>
      <c r="V298" s="282"/>
      <c r="W298" s="254">
        <f t="shared" si="22"/>
        <v>-876081.5577</v>
      </c>
      <c r="X298" s="257">
        <f t="shared" si="23"/>
        <v>3.235383284</v>
      </c>
      <c r="Y298" s="254">
        <f t="shared" si="24"/>
        <v>2234361.25</v>
      </c>
      <c r="Z298" s="254">
        <f t="shared" si="25"/>
        <v>1358279.692</v>
      </c>
      <c r="AA298" s="259">
        <f t="shared" si="26"/>
        <v>3870807.107</v>
      </c>
      <c r="AB298" s="258">
        <f t="shared" si="27"/>
        <v>3.870807107</v>
      </c>
      <c r="AC298" s="275">
        <f t="shared" si="28"/>
        <v>2994725.549</v>
      </c>
      <c r="AD298" s="257">
        <f t="shared" si="29"/>
        <v>2.994725549</v>
      </c>
      <c r="AE298" s="180"/>
      <c r="AF298" s="181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1"/>
      <c r="AT298" s="181"/>
      <c r="AU298" s="181"/>
      <c r="AV298" s="181"/>
      <c r="AW298" s="182"/>
    </row>
    <row r="299" ht="19.5" customHeight="1">
      <c r="A299" s="276" t="s">
        <v>393</v>
      </c>
      <c r="B299" s="277">
        <v>347.730011</v>
      </c>
      <c r="C299" s="278">
        <v>372.850006</v>
      </c>
      <c r="D299" s="278">
        <v>346.660004</v>
      </c>
      <c r="E299" s="278">
        <v>369.420013</v>
      </c>
      <c r="F299" s="278">
        <v>367.453094</v>
      </c>
      <c r="G299" s="278">
        <v>1.1377103E9</v>
      </c>
      <c r="H299" s="283" t="s">
        <v>393</v>
      </c>
      <c r="I299" s="278">
        <v>57.290001</v>
      </c>
      <c r="J299" s="278">
        <v>65.620003</v>
      </c>
      <c r="K299" s="278">
        <v>56.950001</v>
      </c>
      <c r="L299" s="278">
        <v>64.379997</v>
      </c>
      <c r="M299" s="278">
        <v>64.135559</v>
      </c>
      <c r="N299" s="278">
        <v>7.68441E7</v>
      </c>
      <c r="O299" s="278"/>
      <c r="P299" s="254">
        <f t="shared" si="31"/>
        <v>2059366.36</v>
      </c>
      <c r="Q299" s="254">
        <f t="shared" si="153"/>
        <v>1244884.834</v>
      </c>
      <c r="R299" s="254">
        <f t="shared" si="154"/>
        <v>964464.7814</v>
      </c>
      <c r="S299" s="254">
        <f t="shared" si="34"/>
        <v>-881398.5642</v>
      </c>
      <c r="T299" s="254">
        <f t="shared" si="35"/>
        <v>0</v>
      </c>
      <c r="U299" s="272">
        <f t="shared" si="21"/>
        <v>1.065691898</v>
      </c>
      <c r="V299" s="282"/>
      <c r="W299" s="254">
        <f t="shared" si="22"/>
        <v>-881398.5642</v>
      </c>
      <c r="X299" s="257">
        <f t="shared" si="23"/>
        <v>3.430719387</v>
      </c>
      <c r="Y299" s="254">
        <f t="shared" si="24"/>
        <v>2367442.642</v>
      </c>
      <c r="Z299" s="254">
        <f t="shared" si="25"/>
        <v>1486044.078</v>
      </c>
      <c r="AA299" s="259">
        <f t="shared" si="26"/>
        <v>4268715.976</v>
      </c>
      <c r="AB299" s="258">
        <f t="shared" si="27"/>
        <v>4.268715976</v>
      </c>
      <c r="AC299" s="275">
        <f t="shared" si="28"/>
        <v>3387317.412</v>
      </c>
      <c r="AD299" s="257">
        <f t="shared" si="29"/>
        <v>3.387317412</v>
      </c>
      <c r="AE299" s="180"/>
      <c r="AF299" s="181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1"/>
      <c r="AT299" s="181"/>
      <c r="AU299" s="181"/>
      <c r="AV299" s="181"/>
      <c r="AW299" s="182"/>
    </row>
    <row r="300" ht="19.5" customHeight="1">
      <c r="A300" s="276" t="s">
        <v>394</v>
      </c>
      <c r="B300" s="277">
        <v>370.070007</v>
      </c>
      <c r="C300" s="278">
        <v>387.980011</v>
      </c>
      <c r="D300" s="278">
        <v>363.410004</v>
      </c>
      <c r="E300" s="278">
        <v>383.679993</v>
      </c>
      <c r="F300" s="278">
        <v>382.160675</v>
      </c>
      <c r="G300" s="278">
        <v>9.749974E8</v>
      </c>
      <c r="H300" s="283" t="s">
        <v>394</v>
      </c>
      <c r="I300" s="278">
        <v>64.580002</v>
      </c>
      <c r="J300" s="278">
        <v>70.739998</v>
      </c>
      <c r="K300" s="278">
        <v>62.200001</v>
      </c>
      <c r="L300" s="278">
        <v>69.029999</v>
      </c>
      <c r="M300" s="278">
        <v>68.767914</v>
      </c>
      <c r="N300" s="278">
        <v>8.75018E7</v>
      </c>
      <c r="O300" s="278"/>
      <c r="P300" s="254">
        <f t="shared" si="31"/>
        <v>2158871.311</v>
      </c>
      <c r="Q300" s="254">
        <f t="shared" si="153"/>
        <v>1359645.945</v>
      </c>
      <c r="R300" s="254">
        <f t="shared" si="154"/>
        <v>966474.083</v>
      </c>
      <c r="S300" s="254">
        <f t="shared" si="34"/>
        <v>-886737.7249</v>
      </c>
      <c r="T300" s="254">
        <f t="shared" si="35"/>
        <v>0</v>
      </c>
      <c r="U300" s="272">
        <f t="shared" si="21"/>
        <v>1.087663907</v>
      </c>
      <c r="V300" s="282"/>
      <c r="W300" s="254">
        <f t="shared" si="22"/>
        <v>-886737.7249</v>
      </c>
      <c r="X300" s="257">
        <f t="shared" si="23"/>
        <v>3.524543172</v>
      </c>
      <c r="Y300" s="254">
        <f t="shared" si="24"/>
        <v>2439025.037</v>
      </c>
      <c r="Z300" s="254">
        <f t="shared" si="25"/>
        <v>1552287.312</v>
      </c>
      <c r="AA300" s="259">
        <f t="shared" si="26"/>
        <v>4484991.339</v>
      </c>
      <c r="AB300" s="258">
        <f t="shared" si="27"/>
        <v>4.484991339</v>
      </c>
      <c r="AC300" s="275">
        <f t="shared" si="28"/>
        <v>3598253.614</v>
      </c>
      <c r="AD300" s="257">
        <f t="shared" si="29"/>
        <v>3.598253614</v>
      </c>
      <c r="AE300" s="180"/>
      <c r="AF300" s="181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1"/>
      <c r="AT300" s="181"/>
      <c r="AU300" s="181"/>
      <c r="AV300" s="181"/>
      <c r="AW300" s="182"/>
    </row>
    <row r="301" ht="19.5" customHeight="1">
      <c r="A301" s="276" t="s">
        <v>395</v>
      </c>
      <c r="B301" s="277">
        <v>382.309998</v>
      </c>
      <c r="C301" s="278">
        <v>383.559998</v>
      </c>
      <c r="D301" s="278">
        <v>354.709991</v>
      </c>
      <c r="E301" s="278">
        <v>377.98999</v>
      </c>
      <c r="F301" s="278">
        <v>376.493195</v>
      </c>
      <c r="G301" s="278">
        <v>1.2022204E9</v>
      </c>
      <c r="H301" s="283" t="s">
        <v>395</v>
      </c>
      <c r="I301" s="278">
        <v>68.470001</v>
      </c>
      <c r="J301" s="278">
        <v>68.900002</v>
      </c>
      <c r="K301" s="278">
        <v>58.639999</v>
      </c>
      <c r="L301" s="278">
        <v>66.279999</v>
      </c>
      <c r="M301" s="278">
        <v>66.028351</v>
      </c>
      <c r="N301" s="278">
        <v>9.8946E7</v>
      </c>
      <c r="O301" s="278"/>
      <c r="P301" s="254">
        <f t="shared" si="31"/>
        <v>2107188.065</v>
      </c>
      <c r="Q301" s="254">
        <f t="shared" si="153"/>
        <v>1281826.939</v>
      </c>
      <c r="R301" s="254">
        <f t="shared" si="154"/>
        <v>968487.5707</v>
      </c>
      <c r="S301" s="254">
        <f t="shared" si="34"/>
        <v>-892099.1321</v>
      </c>
      <c r="T301" s="254">
        <f t="shared" si="35"/>
        <v>0</v>
      </c>
      <c r="U301" s="272">
        <f t="shared" si="21"/>
        <v>1.071908017</v>
      </c>
      <c r="V301" s="282"/>
      <c r="W301" s="254">
        <f t="shared" si="22"/>
        <v>-892099.1321</v>
      </c>
      <c r="X301" s="257">
        <f t="shared" si="23"/>
        <v>3.447683699</v>
      </c>
      <c r="Y301" s="254">
        <f t="shared" si="24"/>
        <v>2404779.714</v>
      </c>
      <c r="Z301" s="254">
        <f t="shared" si="25"/>
        <v>1512680.581</v>
      </c>
      <c r="AA301" s="259">
        <f t="shared" si="26"/>
        <v>4357502.575</v>
      </c>
      <c r="AB301" s="258">
        <f t="shared" si="27"/>
        <v>4.357502575</v>
      </c>
      <c r="AC301" s="275">
        <f t="shared" si="28"/>
        <v>3465403.442</v>
      </c>
      <c r="AD301" s="257">
        <f t="shared" si="29"/>
        <v>3.465403442</v>
      </c>
      <c r="AE301" s="180"/>
      <c r="AF301" s="181"/>
      <c r="AG301" s="181"/>
      <c r="AH301" s="181"/>
      <c r="AI301" s="181"/>
      <c r="AJ301" s="181"/>
      <c r="AK301" s="181"/>
      <c r="AL301" s="181"/>
      <c r="AM301" s="181"/>
      <c r="AN301" s="181"/>
      <c r="AO301" s="181"/>
      <c r="AP301" s="181"/>
      <c r="AQ301" s="181"/>
      <c r="AR301" s="181"/>
      <c r="AS301" s="181"/>
      <c r="AT301" s="181"/>
      <c r="AU301" s="181"/>
      <c r="AV301" s="181"/>
      <c r="AW301" s="182"/>
    </row>
    <row r="302" ht="19.5" customHeight="1">
      <c r="A302" s="276" t="s">
        <v>396</v>
      </c>
      <c r="B302" s="277">
        <v>380.399994</v>
      </c>
      <c r="C302" s="278">
        <v>380.829987</v>
      </c>
      <c r="D302" s="278">
        <v>351.359985</v>
      </c>
      <c r="E302" s="278">
        <v>358.269989</v>
      </c>
      <c r="F302" s="278">
        <v>356.851288</v>
      </c>
      <c r="G302" s="278">
        <v>9.597146E8</v>
      </c>
      <c r="H302" s="283" t="s">
        <v>396</v>
      </c>
      <c r="I302" s="278">
        <v>67.169998</v>
      </c>
      <c r="J302" s="278">
        <v>67.290001</v>
      </c>
      <c r="K302" s="278">
        <v>57.099998</v>
      </c>
      <c r="L302" s="278">
        <v>59.349998</v>
      </c>
      <c r="M302" s="278">
        <v>59.124664</v>
      </c>
      <c r="N302" s="278">
        <v>7.61258E7</v>
      </c>
      <c r="O302" s="278"/>
      <c r="P302" s="254">
        <f t="shared" si="31"/>
        <v>2087287.04</v>
      </c>
      <c r="Q302" s="254">
        <f t="shared" si="153"/>
        <v>1248163.658</v>
      </c>
      <c r="R302" s="254">
        <f t="shared" si="154"/>
        <v>970505.2531</v>
      </c>
      <c r="S302" s="254">
        <f t="shared" si="34"/>
        <v>-897482.8785</v>
      </c>
      <c r="T302" s="254">
        <f t="shared" si="35"/>
        <v>0</v>
      </c>
      <c r="U302" s="272">
        <f t="shared" si="21"/>
        <v>1.064482407</v>
      </c>
      <c r="V302" s="282"/>
      <c r="W302" s="254">
        <f t="shared" si="22"/>
        <v>-897482.8785</v>
      </c>
      <c r="X302" s="257">
        <f t="shared" si="23"/>
        <v>3.407075908</v>
      </c>
      <c r="Y302" s="254">
        <f t="shared" si="24"/>
        <v>2392785.971</v>
      </c>
      <c r="Z302" s="254">
        <f t="shared" si="25"/>
        <v>1495303.092</v>
      </c>
      <c r="AA302" s="259">
        <f t="shared" si="26"/>
        <v>4305955.95</v>
      </c>
      <c r="AB302" s="258">
        <f t="shared" si="27"/>
        <v>4.30595595</v>
      </c>
      <c r="AC302" s="275">
        <f t="shared" si="28"/>
        <v>3408473.072</v>
      </c>
      <c r="AD302" s="257">
        <f t="shared" si="29"/>
        <v>3.408473072</v>
      </c>
      <c r="AE302" s="180"/>
      <c r="AF302" s="181"/>
      <c r="AG302" s="181"/>
      <c r="AH302" s="181"/>
      <c r="AI302" s="181"/>
      <c r="AJ302" s="181"/>
      <c r="AK302" s="181"/>
      <c r="AL302" s="181"/>
      <c r="AM302" s="181"/>
      <c r="AN302" s="181"/>
      <c r="AO302" s="181"/>
      <c r="AP302" s="181"/>
      <c r="AQ302" s="181"/>
      <c r="AR302" s="181"/>
      <c r="AS302" s="181"/>
      <c r="AT302" s="181"/>
      <c r="AU302" s="181"/>
      <c r="AV302" s="181"/>
      <c r="AW302" s="182"/>
    </row>
    <row r="303" ht="19.5" customHeight="1">
      <c r="A303" s="276" t="s">
        <v>397</v>
      </c>
      <c r="B303" s="277">
        <v>358.540009</v>
      </c>
      <c r="C303" s="278">
        <v>373.73999</v>
      </c>
      <c r="D303" s="278">
        <v>342.350006</v>
      </c>
      <c r="E303" s="278">
        <v>350.869995</v>
      </c>
      <c r="F303" s="278">
        <v>349.986481</v>
      </c>
      <c r="G303" s="278">
        <v>1.2384244E9</v>
      </c>
      <c r="H303" s="283" t="s">
        <v>397</v>
      </c>
      <c r="I303" s="278">
        <v>59.389999</v>
      </c>
      <c r="J303" s="278">
        <v>64.260002</v>
      </c>
      <c r="K303" s="278">
        <v>53.720001</v>
      </c>
      <c r="L303" s="278">
        <v>56.419998</v>
      </c>
      <c r="M303" s="278">
        <v>56.362152</v>
      </c>
      <c r="N303" s="278">
        <v>1.272724E8</v>
      </c>
      <c r="O303" s="278"/>
      <c r="P303" s="254">
        <f t="shared" si="31"/>
        <v>2033762.412</v>
      </c>
      <c r="Q303" s="254">
        <f t="shared" si="153"/>
        <v>1174279.427</v>
      </c>
      <c r="R303" s="254">
        <f t="shared" si="154"/>
        <v>972527.1391</v>
      </c>
      <c r="S303" s="254">
        <f t="shared" si="34"/>
        <v>-902889.0571</v>
      </c>
      <c r="T303" s="254">
        <f t="shared" si="35"/>
        <v>0</v>
      </c>
      <c r="U303" s="272">
        <f t="shared" si="21"/>
        <v>1.048259529</v>
      </c>
      <c r="V303" s="282"/>
      <c r="W303" s="254">
        <f t="shared" si="22"/>
        <v>-902889.0571</v>
      </c>
      <c r="X303" s="257">
        <f t="shared" si="23"/>
        <v>3.329633389</v>
      </c>
      <c r="Y303" s="254">
        <f t="shared" si="24"/>
        <v>2357259.742</v>
      </c>
      <c r="Z303" s="254">
        <f t="shared" si="25"/>
        <v>1454370.685</v>
      </c>
      <c r="AA303" s="259">
        <f t="shared" si="26"/>
        <v>4180568.978</v>
      </c>
      <c r="AB303" s="258">
        <f t="shared" si="27"/>
        <v>4.180568978</v>
      </c>
      <c r="AC303" s="275">
        <f t="shared" si="28"/>
        <v>3277679.921</v>
      </c>
      <c r="AD303" s="257">
        <f t="shared" si="29"/>
        <v>3.277679921</v>
      </c>
      <c r="AE303" s="180"/>
      <c r="AF303" s="181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1"/>
      <c r="AT303" s="181"/>
      <c r="AU303" s="181"/>
      <c r="AV303" s="181"/>
      <c r="AW303" s="182"/>
    </row>
    <row r="304" ht="19.5" customHeight="1">
      <c r="A304" s="276" t="s">
        <v>398</v>
      </c>
      <c r="B304" s="277">
        <v>351.720001</v>
      </c>
      <c r="C304" s="278">
        <v>394.140015</v>
      </c>
      <c r="D304" s="278">
        <v>351.619995</v>
      </c>
      <c r="E304" s="278">
        <v>388.829987</v>
      </c>
      <c r="F304" s="278">
        <v>387.850891</v>
      </c>
      <c r="G304" s="278">
        <v>9.713191E8</v>
      </c>
      <c r="H304" s="283" t="s">
        <v>398</v>
      </c>
      <c r="I304" s="278">
        <v>56.66</v>
      </c>
      <c r="J304" s="278">
        <v>70.629997</v>
      </c>
      <c r="K304" s="278">
        <v>56.639999</v>
      </c>
      <c r="L304" s="278">
        <v>68.709999</v>
      </c>
      <c r="M304" s="278">
        <v>68.639557</v>
      </c>
      <c r="N304" s="278">
        <v>9.37581E7</v>
      </c>
      <c r="O304" s="278"/>
      <c r="P304" s="254">
        <f t="shared" si="31"/>
        <v>2088831.653</v>
      </c>
      <c r="Q304" s="254">
        <f t="shared" si="153"/>
        <v>1238108.42</v>
      </c>
      <c r="R304" s="254">
        <f t="shared" si="154"/>
        <v>974553.2373</v>
      </c>
      <c r="S304" s="254">
        <f t="shared" si="34"/>
        <v>-908317.7615</v>
      </c>
      <c r="T304" s="254">
        <f t="shared" si="35"/>
        <v>0</v>
      </c>
      <c r="U304" s="272">
        <f t="shared" si="21"/>
        <v>1.061270625</v>
      </c>
      <c r="V304" s="282"/>
      <c r="W304" s="254">
        <f t="shared" si="22"/>
        <v>-908317.7615</v>
      </c>
      <c r="X304" s="257">
        <f t="shared" si="23"/>
        <v>3.372591642</v>
      </c>
      <c r="Y304" s="254">
        <f t="shared" si="24"/>
        <v>2397753.265</v>
      </c>
      <c r="Z304" s="254">
        <f t="shared" si="25"/>
        <v>1489435.504</v>
      </c>
      <c r="AA304" s="259">
        <f t="shared" si="26"/>
        <v>4301493.311</v>
      </c>
      <c r="AB304" s="258">
        <f t="shared" si="27"/>
        <v>4.301493311</v>
      </c>
      <c r="AC304" s="275">
        <f t="shared" si="28"/>
        <v>3393175.549</v>
      </c>
      <c r="AD304" s="257">
        <f t="shared" si="29"/>
        <v>3.393175549</v>
      </c>
      <c r="AE304" s="180"/>
      <c r="AF304" s="181"/>
      <c r="AG304" s="181"/>
      <c r="AH304" s="181"/>
      <c r="AI304" s="181"/>
      <c r="AJ304" s="181"/>
      <c r="AK304" s="181"/>
      <c r="AL304" s="181"/>
      <c r="AM304" s="181"/>
      <c r="AN304" s="181"/>
      <c r="AO304" s="181"/>
      <c r="AP304" s="181"/>
      <c r="AQ304" s="181"/>
      <c r="AR304" s="181"/>
      <c r="AS304" s="181"/>
      <c r="AT304" s="181"/>
      <c r="AU304" s="181"/>
      <c r="AV304" s="181"/>
      <c r="AW304" s="182"/>
    </row>
    <row r="305" ht="19.5" customHeight="1">
      <c r="A305" s="279" t="s">
        <v>399</v>
      </c>
      <c r="B305" s="280">
        <v>387.75</v>
      </c>
      <c r="C305" s="281">
        <v>412.920013</v>
      </c>
      <c r="D305" s="281">
        <v>382.660004</v>
      </c>
      <c r="E305" s="281">
        <v>409.519989</v>
      </c>
      <c r="F305" s="281">
        <v>408.48877</v>
      </c>
      <c r="G305" s="281">
        <v>8.672359E8</v>
      </c>
      <c r="H305" s="284" t="s">
        <v>399</v>
      </c>
      <c r="I305" s="281">
        <v>68.300003</v>
      </c>
      <c r="J305" s="281">
        <v>77.290001</v>
      </c>
      <c r="K305" s="281">
        <v>66.489998</v>
      </c>
      <c r="L305" s="281">
        <v>76.0</v>
      </c>
      <c r="M305" s="281">
        <v>75.922081</v>
      </c>
      <c r="N305" s="281">
        <v>6.67206E7</v>
      </c>
      <c r="O305" s="281"/>
      <c r="P305" s="254">
        <f t="shared" si="31"/>
        <v>2273227.747</v>
      </c>
      <c r="Q305" s="254">
        <f t="shared" si="153"/>
        <v>1453422.102</v>
      </c>
      <c r="R305" s="254">
        <f t="shared" si="154"/>
        <v>976583.5565</v>
      </c>
      <c r="S305" s="254">
        <f t="shared" si="34"/>
        <v>-913769.0856</v>
      </c>
      <c r="T305" s="254">
        <f t="shared" si="35"/>
        <v>0</v>
      </c>
      <c r="U305" s="272">
        <f t="shared" si="21"/>
        <v>1.101385261</v>
      </c>
      <c r="V305" s="257">
        <f>(E305-B294)/B294</f>
        <v>0.5243625466</v>
      </c>
      <c r="W305" s="254">
        <f t="shared" si="22"/>
        <v>-913769.0856</v>
      </c>
      <c r="X305" s="257">
        <f t="shared" si="23"/>
        <v>3.556490753</v>
      </c>
      <c r="Y305" s="254">
        <f t="shared" si="24"/>
        <v>2528779.637</v>
      </c>
      <c r="Z305" s="254">
        <f t="shared" si="25"/>
        <v>1615010.551</v>
      </c>
      <c r="AA305" s="259">
        <f t="shared" si="26"/>
        <v>4703233.405</v>
      </c>
      <c r="AB305" s="258">
        <f t="shared" si="27"/>
        <v>4.703233405</v>
      </c>
      <c r="AC305" s="275">
        <f t="shared" si="28"/>
        <v>3789464.319</v>
      </c>
      <c r="AD305" s="257">
        <f t="shared" si="29"/>
        <v>3.789464319</v>
      </c>
      <c r="AE305" s="180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1"/>
      <c r="AT305" s="181"/>
      <c r="AU305" s="181"/>
      <c r="AV305" s="181"/>
      <c r="AW305" s="182"/>
    </row>
    <row r="306" ht="19.5" customHeight="1">
      <c r="A306" s="276" t="s">
        <v>400</v>
      </c>
      <c r="B306" s="277">
        <v>405.839996</v>
      </c>
      <c r="C306" s="278">
        <v>411.25</v>
      </c>
      <c r="D306" s="278">
        <v>395.339996</v>
      </c>
      <c r="E306" s="278">
        <v>409.559998</v>
      </c>
      <c r="F306" s="278">
        <v>409.559998</v>
      </c>
      <c r="G306" s="278">
        <v>3.990175E8</v>
      </c>
      <c r="H306" s="283" t="s">
        <v>400</v>
      </c>
      <c r="I306" s="278">
        <v>74.639999</v>
      </c>
      <c r="J306" s="278">
        <v>76.389999</v>
      </c>
      <c r="K306" s="278">
        <v>70.739998</v>
      </c>
      <c r="L306" s="278">
        <v>75.779999</v>
      </c>
      <c r="M306" s="278">
        <v>75.779999</v>
      </c>
      <c r="N306" s="278">
        <v>3.32369E7</v>
      </c>
      <c r="O306" s="278"/>
      <c r="P306" s="254">
        <f t="shared" si="31"/>
        <v>2348554.432</v>
      </c>
      <c r="Q306" s="254">
        <f>(Q294+(Q305-Q294)*(1-$Q$3))*K306/K305</f>
        <v>1315596.319</v>
      </c>
      <c r="R306" s="254">
        <f>R305*(1+($S$5/2/12))+(Q305-Q294)*($Q$3)</f>
        <v>1195483.816</v>
      </c>
      <c r="S306" s="254">
        <f t="shared" si="34"/>
        <v>-919243.1234</v>
      </c>
      <c r="T306" s="254">
        <f t="shared" si="35"/>
        <v>0</v>
      </c>
      <c r="U306" s="272">
        <f t="shared" si="21"/>
        <v>1.024716365</v>
      </c>
      <c r="V306" s="282"/>
      <c r="W306" s="254">
        <f t="shared" si="22"/>
        <v>-919243.1234</v>
      </c>
      <c r="X306" s="257">
        <f t="shared" si="23"/>
        <v>3.855387283</v>
      </c>
      <c r="Y306" s="254">
        <f t="shared" si="24"/>
        <v>2791652.566</v>
      </c>
      <c r="Z306" s="254">
        <f t="shared" si="25"/>
        <v>1872409.442</v>
      </c>
      <c r="AA306" s="259">
        <f t="shared" si="26"/>
        <v>4859634.567</v>
      </c>
      <c r="AB306" s="258">
        <f t="shared" si="27"/>
        <v>4.859634567</v>
      </c>
      <c r="AC306" s="275">
        <f t="shared" si="28"/>
        <v>3940391.444</v>
      </c>
      <c r="AD306" s="257">
        <f t="shared" si="29"/>
        <v>3.940391444</v>
      </c>
      <c r="AE306" s="180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1"/>
      <c r="AV306" s="181"/>
      <c r="AW306" s="182"/>
    </row>
    <row r="307" ht="19.5" customHeight="1">
      <c r="A307" s="276" t="s">
        <v>401</v>
      </c>
      <c r="B307" s="277">
        <v>410.399994</v>
      </c>
      <c r="C307" s="278">
        <v>411.25</v>
      </c>
      <c r="D307" s="278">
        <v>408.149994</v>
      </c>
      <c r="E307" s="278">
        <v>409.559998</v>
      </c>
      <c r="F307" s="278">
        <v>409.559998</v>
      </c>
      <c r="G307" s="278">
        <v>3.5848964E7</v>
      </c>
      <c r="H307" s="283" t="s">
        <v>401</v>
      </c>
      <c r="I307" s="278">
        <v>76.089996</v>
      </c>
      <c r="J307" s="278">
        <v>76.389</v>
      </c>
      <c r="K307" s="278">
        <v>75.254997</v>
      </c>
      <c r="L307" s="278">
        <v>75.779999</v>
      </c>
      <c r="M307" s="278">
        <v>75.779999</v>
      </c>
      <c r="N307" s="278">
        <v>3132173.0</v>
      </c>
      <c r="O307" s="278"/>
      <c r="P307" s="254">
        <f t="shared" si="31"/>
        <v>2424653.43</v>
      </c>
      <c r="Q307" s="254">
        <f>Q306*K307/K306</f>
        <v>1399564.6</v>
      </c>
      <c r="R307" s="254">
        <f>R306*(1+$S$5/2/12)</f>
        <v>1197974.408</v>
      </c>
      <c r="S307" s="254">
        <f t="shared" si="34"/>
        <v>-924739.9698</v>
      </c>
      <c r="T307" s="254">
        <f t="shared" si="35"/>
        <v>0</v>
      </c>
      <c r="U307" s="272">
        <f t="shared" si="21"/>
        <v>1.040139878</v>
      </c>
      <c r="V307" s="282"/>
      <c r="W307" s="254">
        <f t="shared" si="22"/>
        <v>-924739.9698</v>
      </c>
      <c r="X307" s="257">
        <f t="shared" si="23"/>
        <v>3.917455669</v>
      </c>
      <c r="Y307" s="254">
        <f t="shared" si="24"/>
        <v>2847312.832</v>
      </c>
      <c r="Z307" s="254">
        <f t="shared" si="25"/>
        <v>1922572.862</v>
      </c>
      <c r="AA307" s="259">
        <f t="shared" si="26"/>
        <v>5022192.438</v>
      </c>
      <c r="AB307" s="258">
        <f t="shared" si="27"/>
        <v>5.022192438</v>
      </c>
      <c r="AC307" s="275">
        <f t="shared" si="28"/>
        <v>4097452.468</v>
      </c>
      <c r="AD307" s="257">
        <f t="shared" si="29"/>
        <v>4.097452468</v>
      </c>
      <c r="AE307" s="180"/>
      <c r="AF307" s="181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1"/>
      <c r="AT307" s="181"/>
      <c r="AU307" s="181"/>
      <c r="AV307" s="181"/>
      <c r="AW307" s="182"/>
    </row>
    <row r="308" ht="19.5" customHeight="1">
      <c r="A308" s="291"/>
      <c r="B308" s="292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292"/>
      <c r="S308" s="292"/>
      <c r="T308" s="292"/>
      <c r="U308" s="292"/>
      <c r="V308" s="292"/>
      <c r="W308" s="293"/>
      <c r="X308" s="292"/>
      <c r="Y308" s="293"/>
      <c r="Z308" s="293"/>
      <c r="AA308" s="294"/>
      <c r="AB308" s="292"/>
      <c r="AC308" s="295"/>
      <c r="AD308" s="296"/>
      <c r="AE308" s="297"/>
      <c r="AF308" s="181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181"/>
      <c r="AT308" s="181"/>
      <c r="AU308" s="181"/>
      <c r="AV308" s="181"/>
      <c r="AW308" s="182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299"/>
      <c r="W309" s="300"/>
      <c r="X309" s="299"/>
      <c r="Y309" s="300"/>
      <c r="Z309" s="300"/>
      <c r="AA309" s="301"/>
      <c r="AB309" s="299"/>
      <c r="AC309" s="302"/>
      <c r="AD309" s="303"/>
      <c r="AE309" s="297"/>
      <c r="AF309" s="181"/>
      <c r="AG309" s="181"/>
      <c r="AH309" s="181"/>
      <c r="AI309" s="181"/>
      <c r="AJ309" s="181"/>
      <c r="AK309" s="181"/>
      <c r="AL309" s="181"/>
      <c r="AM309" s="181"/>
      <c r="AN309" s="181"/>
      <c r="AO309" s="181"/>
      <c r="AP309" s="181"/>
      <c r="AQ309" s="181"/>
      <c r="AR309" s="181"/>
      <c r="AS309" s="181"/>
      <c r="AT309" s="181"/>
      <c r="AU309" s="181"/>
      <c r="AV309" s="181"/>
      <c r="AW309" s="182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299"/>
      <c r="W310" s="300"/>
      <c r="X310" s="299"/>
      <c r="Y310" s="300"/>
      <c r="Z310" s="300"/>
      <c r="AA310" s="301"/>
      <c r="AB310" s="299"/>
      <c r="AC310" s="302"/>
      <c r="AD310" s="303"/>
      <c r="AE310" s="297"/>
      <c r="AF310" s="181"/>
      <c r="AG310" s="181"/>
      <c r="AH310" s="181"/>
      <c r="AI310" s="181"/>
      <c r="AJ310" s="181"/>
      <c r="AK310" s="181"/>
      <c r="AL310" s="181"/>
      <c r="AM310" s="181"/>
      <c r="AN310" s="181"/>
      <c r="AO310" s="181"/>
      <c r="AP310" s="181"/>
      <c r="AQ310" s="181"/>
      <c r="AR310" s="181"/>
      <c r="AS310" s="181"/>
      <c r="AT310" s="181"/>
      <c r="AU310" s="181"/>
      <c r="AV310" s="181"/>
      <c r="AW310" s="182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300"/>
      <c r="X311" s="299"/>
      <c r="Y311" s="300"/>
      <c r="Z311" s="300"/>
      <c r="AA311" s="301"/>
      <c r="AB311" s="299"/>
      <c r="AC311" s="302"/>
      <c r="AD311" s="303"/>
      <c r="AE311" s="297"/>
      <c r="AF311" s="181"/>
      <c r="AG311" s="181"/>
      <c r="AH311" s="181"/>
      <c r="AI311" s="181"/>
      <c r="AJ311" s="181"/>
      <c r="AK311" s="181"/>
      <c r="AL311" s="181"/>
      <c r="AM311" s="181"/>
      <c r="AN311" s="181"/>
      <c r="AO311" s="181"/>
      <c r="AP311" s="181"/>
      <c r="AQ311" s="181"/>
      <c r="AR311" s="181"/>
      <c r="AS311" s="181"/>
      <c r="AT311" s="181"/>
      <c r="AU311" s="181"/>
      <c r="AV311" s="181"/>
      <c r="AW311" s="182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300"/>
      <c r="X312" s="299"/>
      <c r="Y312" s="300"/>
      <c r="Z312" s="300"/>
      <c r="AA312" s="301"/>
      <c r="AB312" s="299"/>
      <c r="AC312" s="302"/>
      <c r="AD312" s="303"/>
      <c r="AE312" s="297"/>
      <c r="AF312" s="181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1"/>
      <c r="AT312" s="181"/>
      <c r="AU312" s="181"/>
      <c r="AV312" s="181"/>
      <c r="AW312" s="182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300"/>
      <c r="X313" s="299"/>
      <c r="Y313" s="300"/>
      <c r="Z313" s="300"/>
      <c r="AA313" s="301"/>
      <c r="AB313" s="299"/>
      <c r="AC313" s="302"/>
      <c r="AD313" s="303"/>
      <c r="AE313" s="297"/>
      <c r="AF313" s="181"/>
      <c r="AG313" s="181"/>
      <c r="AH313" s="181"/>
      <c r="AI313" s="181"/>
      <c r="AJ313" s="181"/>
      <c r="AK313" s="181"/>
      <c r="AL313" s="181"/>
      <c r="AM313" s="181"/>
      <c r="AN313" s="181"/>
      <c r="AO313" s="181"/>
      <c r="AP313" s="181"/>
      <c r="AQ313" s="181"/>
      <c r="AR313" s="181"/>
      <c r="AS313" s="181"/>
      <c r="AT313" s="181"/>
      <c r="AU313" s="181"/>
      <c r="AV313" s="181"/>
      <c r="AW313" s="182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299"/>
      <c r="W314" s="300"/>
      <c r="X314" s="299"/>
      <c r="Y314" s="300"/>
      <c r="Z314" s="300"/>
      <c r="AA314" s="301"/>
      <c r="AB314" s="299"/>
      <c r="AC314" s="302"/>
      <c r="AD314" s="303"/>
      <c r="AE314" s="297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1"/>
      <c r="AT314" s="181"/>
      <c r="AU314" s="181"/>
      <c r="AV314" s="181"/>
      <c r="AW314" s="182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299"/>
      <c r="W315" s="300"/>
      <c r="X315" s="299"/>
      <c r="Y315" s="300"/>
      <c r="Z315" s="300"/>
      <c r="AA315" s="301"/>
      <c r="AB315" s="299"/>
      <c r="AC315" s="302"/>
      <c r="AD315" s="303"/>
      <c r="AE315" s="297"/>
      <c r="AF315" s="181"/>
      <c r="AG315" s="181"/>
      <c r="AH315" s="181"/>
      <c r="AI315" s="181"/>
      <c r="AJ315" s="181"/>
      <c r="AK315" s="181"/>
      <c r="AL315" s="181"/>
      <c r="AM315" s="181"/>
      <c r="AN315" s="181"/>
      <c r="AO315" s="181"/>
      <c r="AP315" s="181"/>
      <c r="AQ315" s="181"/>
      <c r="AR315" s="181"/>
      <c r="AS315" s="181"/>
      <c r="AT315" s="181"/>
      <c r="AU315" s="181"/>
      <c r="AV315" s="181"/>
      <c r="AW315" s="182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299"/>
      <c r="W316" s="300"/>
      <c r="X316" s="299"/>
      <c r="Y316" s="300"/>
      <c r="Z316" s="300"/>
      <c r="AA316" s="301"/>
      <c r="AB316" s="299"/>
      <c r="AC316" s="302"/>
      <c r="AD316" s="303"/>
      <c r="AE316" s="297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1"/>
      <c r="AT316" s="181"/>
      <c r="AU316" s="181"/>
      <c r="AV316" s="181"/>
      <c r="AW316" s="182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299"/>
      <c r="W317" s="300"/>
      <c r="X317" s="299"/>
      <c r="Y317" s="300"/>
      <c r="Z317" s="300"/>
      <c r="AA317" s="301"/>
      <c r="AB317" s="299"/>
      <c r="AC317" s="302"/>
      <c r="AD317" s="303"/>
      <c r="AE317" s="297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2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299"/>
      <c r="W318" s="300"/>
      <c r="X318" s="299"/>
      <c r="Y318" s="300"/>
      <c r="Z318" s="300"/>
      <c r="AA318" s="301"/>
      <c r="AB318" s="299"/>
      <c r="AC318" s="302"/>
      <c r="AD318" s="303"/>
      <c r="AE318" s="297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1"/>
      <c r="AT318" s="181"/>
      <c r="AU318" s="181"/>
      <c r="AV318" s="181"/>
      <c r="AW318" s="182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299"/>
      <c r="W319" s="300"/>
      <c r="X319" s="299"/>
      <c r="Y319" s="300"/>
      <c r="Z319" s="300"/>
      <c r="AA319" s="301"/>
      <c r="AB319" s="299"/>
      <c r="AC319" s="302"/>
      <c r="AD319" s="303"/>
      <c r="AE319" s="297"/>
      <c r="AF319" s="181"/>
      <c r="AG319" s="181"/>
      <c r="AH319" s="181"/>
      <c r="AI319" s="181"/>
      <c r="AJ319" s="181"/>
      <c r="AK319" s="181"/>
      <c r="AL319" s="181"/>
      <c r="AM319" s="181"/>
      <c r="AN319" s="181"/>
      <c r="AO319" s="181"/>
      <c r="AP319" s="181"/>
      <c r="AQ319" s="181"/>
      <c r="AR319" s="181"/>
      <c r="AS319" s="181"/>
      <c r="AT319" s="181"/>
      <c r="AU319" s="181"/>
      <c r="AV319" s="181"/>
      <c r="AW319" s="182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299"/>
      <c r="W320" s="300"/>
      <c r="X320" s="299"/>
      <c r="Y320" s="300"/>
      <c r="Z320" s="300"/>
      <c r="AA320" s="301"/>
      <c r="AB320" s="299"/>
      <c r="AC320" s="302"/>
      <c r="AD320" s="303"/>
      <c r="AE320" s="297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2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299"/>
      <c r="W321" s="300"/>
      <c r="X321" s="299"/>
      <c r="Y321" s="300"/>
      <c r="Z321" s="300"/>
      <c r="AA321" s="301"/>
      <c r="AB321" s="299"/>
      <c r="AC321" s="302"/>
      <c r="AD321" s="303"/>
      <c r="AE321" s="297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2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299"/>
      <c r="W322" s="300"/>
      <c r="X322" s="299"/>
      <c r="Y322" s="300"/>
      <c r="Z322" s="300"/>
      <c r="AA322" s="301"/>
      <c r="AB322" s="299"/>
      <c r="AC322" s="302"/>
      <c r="AD322" s="303"/>
      <c r="AE322" s="297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2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299"/>
      <c r="W323" s="300"/>
      <c r="X323" s="299"/>
      <c r="Y323" s="300"/>
      <c r="Z323" s="300"/>
      <c r="AA323" s="301"/>
      <c r="AB323" s="299"/>
      <c r="AC323" s="302"/>
      <c r="AD323" s="303"/>
      <c r="AE323" s="297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2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299"/>
      <c r="W324" s="300"/>
      <c r="X324" s="299"/>
      <c r="Y324" s="300"/>
      <c r="Z324" s="300"/>
      <c r="AA324" s="301"/>
      <c r="AB324" s="299"/>
      <c r="AC324" s="302"/>
      <c r="AD324" s="303"/>
      <c r="AE324" s="297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2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299"/>
      <c r="W325" s="300"/>
      <c r="X325" s="299"/>
      <c r="Y325" s="300"/>
      <c r="Z325" s="300"/>
      <c r="AA325" s="301"/>
      <c r="AB325" s="299"/>
      <c r="AC325" s="302"/>
      <c r="AD325" s="303"/>
      <c r="AE325" s="297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2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300"/>
      <c r="X326" s="299"/>
      <c r="Y326" s="300"/>
      <c r="Z326" s="300"/>
      <c r="AA326" s="301"/>
      <c r="AB326" s="299"/>
      <c r="AC326" s="302"/>
      <c r="AD326" s="303"/>
      <c r="AE326" s="297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2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299"/>
      <c r="W327" s="300"/>
      <c r="X327" s="299"/>
      <c r="Y327" s="300"/>
      <c r="Z327" s="300"/>
      <c r="AA327" s="301"/>
      <c r="AB327" s="299"/>
      <c r="AC327" s="302"/>
      <c r="AD327" s="303"/>
      <c r="AE327" s="297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2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300"/>
      <c r="X328" s="299"/>
      <c r="Y328" s="300"/>
      <c r="Z328" s="300"/>
      <c r="AA328" s="301"/>
      <c r="AB328" s="299"/>
      <c r="AC328" s="302"/>
      <c r="AD328" s="303"/>
      <c r="AE328" s="297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2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300"/>
      <c r="X329" s="299"/>
      <c r="Y329" s="300"/>
      <c r="Z329" s="300"/>
      <c r="AA329" s="301"/>
      <c r="AB329" s="299"/>
      <c r="AC329" s="302"/>
      <c r="AD329" s="303"/>
      <c r="AE329" s="297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2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300"/>
      <c r="X330" s="299"/>
      <c r="Y330" s="300"/>
      <c r="Z330" s="300"/>
      <c r="AA330" s="301"/>
      <c r="AB330" s="299"/>
      <c r="AC330" s="302"/>
      <c r="AD330" s="303"/>
      <c r="AE330" s="297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2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300"/>
      <c r="X331" s="299"/>
      <c r="Y331" s="300"/>
      <c r="Z331" s="300"/>
      <c r="AA331" s="301"/>
      <c r="AB331" s="299"/>
      <c r="AC331" s="302"/>
      <c r="AD331" s="303"/>
      <c r="AE331" s="297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2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300"/>
      <c r="X332" s="299"/>
      <c r="Y332" s="300"/>
      <c r="Z332" s="300"/>
      <c r="AA332" s="301"/>
      <c r="AB332" s="299"/>
      <c r="AC332" s="302"/>
      <c r="AD332" s="303"/>
      <c r="AE332" s="297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2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299"/>
      <c r="W333" s="300"/>
      <c r="X333" s="299"/>
      <c r="Y333" s="300"/>
      <c r="Z333" s="300"/>
      <c r="AA333" s="301"/>
      <c r="AB333" s="299"/>
      <c r="AC333" s="302"/>
      <c r="AD333" s="303"/>
      <c r="AE333" s="297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2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299"/>
      <c r="W334" s="300"/>
      <c r="X334" s="299"/>
      <c r="Y334" s="300"/>
      <c r="Z334" s="300"/>
      <c r="AA334" s="301"/>
      <c r="AB334" s="299"/>
      <c r="AC334" s="302"/>
      <c r="AD334" s="303"/>
      <c r="AE334" s="297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181"/>
      <c r="AT334" s="181"/>
      <c r="AU334" s="181"/>
      <c r="AV334" s="181"/>
      <c r="AW334" s="182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299"/>
      <c r="W335" s="300"/>
      <c r="X335" s="299"/>
      <c r="Y335" s="300"/>
      <c r="Z335" s="300"/>
      <c r="AA335" s="301"/>
      <c r="AB335" s="299"/>
      <c r="AC335" s="302"/>
      <c r="AD335" s="303"/>
      <c r="AE335" s="297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2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299"/>
      <c r="W336" s="300"/>
      <c r="X336" s="299"/>
      <c r="Y336" s="300"/>
      <c r="Z336" s="300"/>
      <c r="AA336" s="301"/>
      <c r="AB336" s="299"/>
      <c r="AC336" s="302"/>
      <c r="AD336" s="303"/>
      <c r="AE336" s="297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181"/>
      <c r="AT336" s="181"/>
      <c r="AU336" s="181"/>
      <c r="AV336" s="181"/>
      <c r="AW336" s="182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299"/>
      <c r="W337" s="300"/>
      <c r="X337" s="299"/>
      <c r="Y337" s="300"/>
      <c r="Z337" s="300"/>
      <c r="AA337" s="301"/>
      <c r="AB337" s="299"/>
      <c r="AC337" s="302"/>
      <c r="AD337" s="303"/>
      <c r="AE337" s="297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181"/>
      <c r="AT337" s="181"/>
      <c r="AU337" s="181"/>
      <c r="AV337" s="181"/>
      <c r="AW337" s="182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299"/>
      <c r="W338" s="300"/>
      <c r="X338" s="299"/>
      <c r="Y338" s="300"/>
      <c r="Z338" s="300"/>
      <c r="AA338" s="301"/>
      <c r="AB338" s="299"/>
      <c r="AC338" s="302"/>
      <c r="AD338" s="303"/>
      <c r="AE338" s="297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1"/>
      <c r="AT338" s="181"/>
      <c r="AU338" s="181"/>
      <c r="AV338" s="181"/>
      <c r="AW338" s="182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299"/>
      <c r="W339" s="300"/>
      <c r="X339" s="299"/>
      <c r="Y339" s="300"/>
      <c r="Z339" s="300"/>
      <c r="AA339" s="301"/>
      <c r="AB339" s="299"/>
      <c r="AC339" s="302"/>
      <c r="AD339" s="303"/>
      <c r="AE339" s="297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181"/>
      <c r="AT339" s="181"/>
      <c r="AU339" s="181"/>
      <c r="AV339" s="181"/>
      <c r="AW339" s="182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299"/>
      <c r="W340" s="300"/>
      <c r="X340" s="299"/>
      <c r="Y340" s="300"/>
      <c r="Z340" s="300"/>
      <c r="AA340" s="301"/>
      <c r="AB340" s="299"/>
      <c r="AC340" s="302"/>
      <c r="AD340" s="303"/>
      <c r="AE340" s="297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181"/>
      <c r="AT340" s="181"/>
      <c r="AU340" s="181"/>
      <c r="AV340" s="181"/>
      <c r="AW340" s="182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299"/>
      <c r="W341" s="300"/>
      <c r="X341" s="299"/>
      <c r="Y341" s="300"/>
      <c r="Z341" s="300"/>
      <c r="AA341" s="301"/>
      <c r="AB341" s="299"/>
      <c r="AC341" s="302"/>
      <c r="AD341" s="303"/>
      <c r="AE341" s="297"/>
      <c r="AF341" s="181"/>
      <c r="AG341" s="181"/>
      <c r="AH341" s="181"/>
      <c r="AI341" s="181"/>
      <c r="AJ341" s="181"/>
      <c r="AK341" s="181"/>
      <c r="AL341" s="181"/>
      <c r="AM341" s="181"/>
      <c r="AN341" s="181"/>
      <c r="AO341" s="181"/>
      <c r="AP341" s="181"/>
      <c r="AQ341" s="181"/>
      <c r="AR341" s="181"/>
      <c r="AS341" s="181"/>
      <c r="AT341" s="181"/>
      <c r="AU341" s="181"/>
      <c r="AV341" s="181"/>
      <c r="AW341" s="182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299"/>
      <c r="W342" s="300"/>
      <c r="X342" s="299"/>
      <c r="Y342" s="300"/>
      <c r="Z342" s="300"/>
      <c r="AA342" s="301"/>
      <c r="AB342" s="299"/>
      <c r="AC342" s="302"/>
      <c r="AD342" s="303"/>
      <c r="AE342" s="297"/>
      <c r="AF342" s="181"/>
      <c r="AG342" s="181"/>
      <c r="AH342" s="181"/>
      <c r="AI342" s="181"/>
      <c r="AJ342" s="181"/>
      <c r="AK342" s="181"/>
      <c r="AL342" s="181"/>
      <c r="AM342" s="181"/>
      <c r="AN342" s="181"/>
      <c r="AO342" s="181"/>
      <c r="AP342" s="181"/>
      <c r="AQ342" s="181"/>
      <c r="AR342" s="181"/>
      <c r="AS342" s="181"/>
      <c r="AT342" s="181"/>
      <c r="AU342" s="181"/>
      <c r="AV342" s="181"/>
      <c r="AW342" s="182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299"/>
      <c r="W343" s="300"/>
      <c r="X343" s="299"/>
      <c r="Y343" s="300"/>
      <c r="Z343" s="300"/>
      <c r="AA343" s="301"/>
      <c r="AB343" s="299"/>
      <c r="AC343" s="302"/>
      <c r="AD343" s="303"/>
      <c r="AE343" s="297"/>
      <c r="AF343" s="181"/>
      <c r="AG343" s="181"/>
      <c r="AH343" s="181"/>
      <c r="AI343" s="181"/>
      <c r="AJ343" s="181"/>
      <c r="AK343" s="181"/>
      <c r="AL343" s="181"/>
      <c r="AM343" s="181"/>
      <c r="AN343" s="181"/>
      <c r="AO343" s="181"/>
      <c r="AP343" s="181"/>
      <c r="AQ343" s="181"/>
      <c r="AR343" s="181"/>
      <c r="AS343" s="181"/>
      <c r="AT343" s="181"/>
      <c r="AU343" s="181"/>
      <c r="AV343" s="181"/>
      <c r="AW343" s="182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299"/>
      <c r="W344" s="300"/>
      <c r="X344" s="299"/>
      <c r="Y344" s="300"/>
      <c r="Z344" s="300"/>
      <c r="AA344" s="301"/>
      <c r="AB344" s="299"/>
      <c r="AC344" s="302"/>
      <c r="AD344" s="303"/>
      <c r="AE344" s="297"/>
      <c r="AF344" s="181"/>
      <c r="AG344" s="181"/>
      <c r="AH344" s="181"/>
      <c r="AI344" s="181"/>
      <c r="AJ344" s="181"/>
      <c r="AK344" s="181"/>
      <c r="AL344" s="181"/>
      <c r="AM344" s="181"/>
      <c r="AN344" s="181"/>
      <c r="AO344" s="181"/>
      <c r="AP344" s="181"/>
      <c r="AQ344" s="181"/>
      <c r="AR344" s="181"/>
      <c r="AS344" s="181"/>
      <c r="AT344" s="181"/>
      <c r="AU344" s="181"/>
      <c r="AV344" s="181"/>
      <c r="AW344" s="182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299"/>
      <c r="W345" s="300"/>
      <c r="X345" s="299"/>
      <c r="Y345" s="300"/>
      <c r="Z345" s="300"/>
      <c r="AA345" s="301"/>
      <c r="AB345" s="299"/>
      <c r="AC345" s="302"/>
      <c r="AD345" s="303"/>
      <c r="AE345" s="297"/>
      <c r="AF345" s="181"/>
      <c r="AG345" s="181"/>
      <c r="AH345" s="181"/>
      <c r="AI345" s="181"/>
      <c r="AJ345" s="181"/>
      <c r="AK345" s="181"/>
      <c r="AL345" s="181"/>
      <c r="AM345" s="181"/>
      <c r="AN345" s="181"/>
      <c r="AO345" s="181"/>
      <c r="AP345" s="181"/>
      <c r="AQ345" s="181"/>
      <c r="AR345" s="181"/>
      <c r="AS345" s="181"/>
      <c r="AT345" s="181"/>
      <c r="AU345" s="181"/>
      <c r="AV345" s="181"/>
      <c r="AW345" s="182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299"/>
      <c r="W346" s="300"/>
      <c r="X346" s="299"/>
      <c r="Y346" s="300"/>
      <c r="Z346" s="300"/>
      <c r="AA346" s="301"/>
      <c r="AB346" s="299"/>
      <c r="AC346" s="302"/>
      <c r="AD346" s="303"/>
      <c r="AE346" s="297"/>
      <c r="AF346" s="181"/>
      <c r="AG346" s="181"/>
      <c r="AH346" s="181"/>
      <c r="AI346" s="181"/>
      <c r="AJ346" s="181"/>
      <c r="AK346" s="181"/>
      <c r="AL346" s="181"/>
      <c r="AM346" s="181"/>
      <c r="AN346" s="181"/>
      <c r="AO346" s="181"/>
      <c r="AP346" s="181"/>
      <c r="AQ346" s="181"/>
      <c r="AR346" s="181"/>
      <c r="AS346" s="181"/>
      <c r="AT346" s="181"/>
      <c r="AU346" s="181"/>
      <c r="AV346" s="181"/>
      <c r="AW346" s="182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299"/>
      <c r="W347" s="300"/>
      <c r="X347" s="299"/>
      <c r="Y347" s="300"/>
      <c r="Z347" s="300"/>
      <c r="AA347" s="301"/>
      <c r="AB347" s="299"/>
      <c r="AC347" s="302"/>
      <c r="AD347" s="303"/>
      <c r="AE347" s="297"/>
      <c r="AF347" s="181"/>
      <c r="AG347" s="181"/>
      <c r="AH347" s="181"/>
      <c r="AI347" s="181"/>
      <c r="AJ347" s="181"/>
      <c r="AK347" s="181"/>
      <c r="AL347" s="181"/>
      <c r="AM347" s="181"/>
      <c r="AN347" s="181"/>
      <c r="AO347" s="181"/>
      <c r="AP347" s="181"/>
      <c r="AQ347" s="181"/>
      <c r="AR347" s="181"/>
      <c r="AS347" s="181"/>
      <c r="AT347" s="181"/>
      <c r="AU347" s="181"/>
      <c r="AV347" s="181"/>
      <c r="AW347" s="182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299"/>
      <c r="W348" s="300"/>
      <c r="X348" s="299"/>
      <c r="Y348" s="300"/>
      <c r="Z348" s="300"/>
      <c r="AA348" s="301"/>
      <c r="AB348" s="299"/>
      <c r="AC348" s="302"/>
      <c r="AD348" s="303"/>
      <c r="AE348" s="297"/>
      <c r="AF348" s="181"/>
      <c r="AG348" s="181"/>
      <c r="AH348" s="181"/>
      <c r="AI348" s="181"/>
      <c r="AJ348" s="181"/>
      <c r="AK348" s="181"/>
      <c r="AL348" s="181"/>
      <c r="AM348" s="181"/>
      <c r="AN348" s="181"/>
      <c r="AO348" s="181"/>
      <c r="AP348" s="181"/>
      <c r="AQ348" s="181"/>
      <c r="AR348" s="181"/>
      <c r="AS348" s="181"/>
      <c r="AT348" s="181"/>
      <c r="AU348" s="181"/>
      <c r="AV348" s="181"/>
      <c r="AW348" s="182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299"/>
      <c r="W349" s="300"/>
      <c r="X349" s="299"/>
      <c r="Y349" s="300"/>
      <c r="Z349" s="300"/>
      <c r="AA349" s="301"/>
      <c r="AB349" s="299"/>
      <c r="AC349" s="302"/>
      <c r="AD349" s="303"/>
      <c r="AE349" s="297"/>
      <c r="AF349" s="181"/>
      <c r="AG349" s="181"/>
      <c r="AH349" s="181"/>
      <c r="AI349" s="181"/>
      <c r="AJ349" s="181"/>
      <c r="AK349" s="181"/>
      <c r="AL349" s="181"/>
      <c r="AM349" s="181"/>
      <c r="AN349" s="181"/>
      <c r="AO349" s="181"/>
      <c r="AP349" s="181"/>
      <c r="AQ349" s="181"/>
      <c r="AR349" s="181"/>
      <c r="AS349" s="181"/>
      <c r="AT349" s="181"/>
      <c r="AU349" s="181"/>
      <c r="AV349" s="181"/>
      <c r="AW349" s="182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299"/>
      <c r="W350" s="300"/>
      <c r="X350" s="299"/>
      <c r="Y350" s="300"/>
      <c r="Z350" s="300"/>
      <c r="AA350" s="301"/>
      <c r="AB350" s="299"/>
      <c r="AC350" s="302"/>
      <c r="AD350" s="303"/>
      <c r="AE350" s="297"/>
      <c r="AF350" s="181"/>
      <c r="AG350" s="181"/>
      <c r="AH350" s="181"/>
      <c r="AI350" s="181"/>
      <c r="AJ350" s="181"/>
      <c r="AK350" s="181"/>
      <c r="AL350" s="181"/>
      <c r="AM350" s="181"/>
      <c r="AN350" s="181"/>
      <c r="AO350" s="181"/>
      <c r="AP350" s="181"/>
      <c r="AQ350" s="181"/>
      <c r="AR350" s="181"/>
      <c r="AS350" s="181"/>
      <c r="AT350" s="181"/>
      <c r="AU350" s="181"/>
      <c r="AV350" s="181"/>
      <c r="AW350" s="182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299"/>
      <c r="W351" s="300"/>
      <c r="X351" s="299"/>
      <c r="Y351" s="300"/>
      <c r="Z351" s="300"/>
      <c r="AA351" s="301"/>
      <c r="AB351" s="299"/>
      <c r="AC351" s="302"/>
      <c r="AD351" s="303"/>
      <c r="AE351" s="297"/>
      <c r="AF351" s="181"/>
      <c r="AG351" s="181"/>
      <c r="AH351" s="181"/>
      <c r="AI351" s="181"/>
      <c r="AJ351" s="181"/>
      <c r="AK351" s="181"/>
      <c r="AL351" s="181"/>
      <c r="AM351" s="181"/>
      <c r="AN351" s="181"/>
      <c r="AO351" s="181"/>
      <c r="AP351" s="181"/>
      <c r="AQ351" s="181"/>
      <c r="AR351" s="181"/>
      <c r="AS351" s="181"/>
      <c r="AT351" s="181"/>
      <c r="AU351" s="181"/>
      <c r="AV351" s="181"/>
      <c r="AW351" s="182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299"/>
      <c r="W352" s="300"/>
      <c r="X352" s="299"/>
      <c r="Y352" s="300"/>
      <c r="Z352" s="300"/>
      <c r="AA352" s="301"/>
      <c r="AB352" s="299"/>
      <c r="AC352" s="302"/>
      <c r="AD352" s="303"/>
      <c r="AE352" s="297"/>
      <c r="AF352" s="181"/>
      <c r="AG352" s="181"/>
      <c r="AH352" s="181"/>
      <c r="AI352" s="181"/>
      <c r="AJ352" s="181"/>
      <c r="AK352" s="181"/>
      <c r="AL352" s="181"/>
      <c r="AM352" s="181"/>
      <c r="AN352" s="181"/>
      <c r="AO352" s="181"/>
      <c r="AP352" s="181"/>
      <c r="AQ352" s="181"/>
      <c r="AR352" s="181"/>
      <c r="AS352" s="181"/>
      <c r="AT352" s="181"/>
      <c r="AU352" s="181"/>
      <c r="AV352" s="181"/>
      <c r="AW352" s="182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299"/>
      <c r="W353" s="300"/>
      <c r="X353" s="299"/>
      <c r="Y353" s="300"/>
      <c r="Z353" s="300"/>
      <c r="AA353" s="301"/>
      <c r="AB353" s="299"/>
      <c r="AC353" s="302"/>
      <c r="AD353" s="303"/>
      <c r="AE353" s="297"/>
      <c r="AF353" s="181"/>
      <c r="AG353" s="181"/>
      <c r="AH353" s="181"/>
      <c r="AI353" s="181"/>
      <c r="AJ353" s="181"/>
      <c r="AK353" s="181"/>
      <c r="AL353" s="181"/>
      <c r="AM353" s="181"/>
      <c r="AN353" s="181"/>
      <c r="AO353" s="181"/>
      <c r="AP353" s="181"/>
      <c r="AQ353" s="181"/>
      <c r="AR353" s="181"/>
      <c r="AS353" s="181"/>
      <c r="AT353" s="181"/>
      <c r="AU353" s="181"/>
      <c r="AV353" s="181"/>
      <c r="AW353" s="182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299"/>
      <c r="W354" s="300"/>
      <c r="X354" s="299"/>
      <c r="Y354" s="300"/>
      <c r="Z354" s="300"/>
      <c r="AA354" s="301"/>
      <c r="AB354" s="299"/>
      <c r="AC354" s="302"/>
      <c r="AD354" s="303"/>
      <c r="AE354" s="297"/>
      <c r="AF354" s="181"/>
      <c r="AG354" s="181"/>
      <c r="AH354" s="181"/>
      <c r="AI354" s="181"/>
      <c r="AJ354" s="181"/>
      <c r="AK354" s="181"/>
      <c r="AL354" s="181"/>
      <c r="AM354" s="181"/>
      <c r="AN354" s="181"/>
      <c r="AO354" s="181"/>
      <c r="AP354" s="181"/>
      <c r="AQ354" s="181"/>
      <c r="AR354" s="181"/>
      <c r="AS354" s="181"/>
      <c r="AT354" s="181"/>
      <c r="AU354" s="181"/>
      <c r="AV354" s="181"/>
      <c r="AW354" s="182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299"/>
      <c r="W355" s="300"/>
      <c r="X355" s="299"/>
      <c r="Y355" s="300"/>
      <c r="Z355" s="300"/>
      <c r="AA355" s="301"/>
      <c r="AB355" s="299"/>
      <c r="AC355" s="302"/>
      <c r="AD355" s="303"/>
      <c r="AE355" s="297"/>
      <c r="AF355" s="181"/>
      <c r="AG355" s="181"/>
      <c r="AH355" s="181"/>
      <c r="AI355" s="181"/>
      <c r="AJ355" s="181"/>
      <c r="AK355" s="181"/>
      <c r="AL355" s="181"/>
      <c r="AM355" s="181"/>
      <c r="AN355" s="181"/>
      <c r="AO355" s="181"/>
      <c r="AP355" s="181"/>
      <c r="AQ355" s="181"/>
      <c r="AR355" s="181"/>
      <c r="AS355" s="181"/>
      <c r="AT355" s="181"/>
      <c r="AU355" s="181"/>
      <c r="AV355" s="181"/>
      <c r="AW355" s="182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299"/>
      <c r="W356" s="300"/>
      <c r="X356" s="299"/>
      <c r="Y356" s="300"/>
      <c r="Z356" s="300"/>
      <c r="AA356" s="301"/>
      <c r="AB356" s="299"/>
      <c r="AC356" s="302"/>
      <c r="AD356" s="303"/>
      <c r="AE356" s="297"/>
      <c r="AF356" s="181"/>
      <c r="AG356" s="181"/>
      <c r="AH356" s="181"/>
      <c r="AI356" s="181"/>
      <c r="AJ356" s="181"/>
      <c r="AK356" s="181"/>
      <c r="AL356" s="181"/>
      <c r="AM356" s="181"/>
      <c r="AN356" s="181"/>
      <c r="AO356" s="181"/>
      <c r="AP356" s="181"/>
      <c r="AQ356" s="181"/>
      <c r="AR356" s="181"/>
      <c r="AS356" s="181"/>
      <c r="AT356" s="181"/>
      <c r="AU356" s="181"/>
      <c r="AV356" s="181"/>
      <c r="AW356" s="182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299"/>
      <c r="W357" s="300"/>
      <c r="X357" s="299"/>
      <c r="Y357" s="300"/>
      <c r="Z357" s="300"/>
      <c r="AA357" s="301"/>
      <c r="AB357" s="299"/>
      <c r="AC357" s="302"/>
      <c r="AD357" s="303"/>
      <c r="AE357" s="297"/>
      <c r="AF357" s="181"/>
      <c r="AG357" s="181"/>
      <c r="AH357" s="181"/>
      <c r="AI357" s="181"/>
      <c r="AJ357" s="181"/>
      <c r="AK357" s="181"/>
      <c r="AL357" s="181"/>
      <c r="AM357" s="181"/>
      <c r="AN357" s="181"/>
      <c r="AO357" s="181"/>
      <c r="AP357" s="181"/>
      <c r="AQ357" s="181"/>
      <c r="AR357" s="181"/>
      <c r="AS357" s="181"/>
      <c r="AT357" s="181"/>
      <c r="AU357" s="181"/>
      <c r="AV357" s="181"/>
      <c r="AW357" s="182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299"/>
      <c r="W358" s="300"/>
      <c r="X358" s="299"/>
      <c r="Y358" s="300"/>
      <c r="Z358" s="300"/>
      <c r="AA358" s="301"/>
      <c r="AB358" s="299"/>
      <c r="AC358" s="302"/>
      <c r="AD358" s="303"/>
      <c r="AE358" s="297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181"/>
      <c r="AT358" s="181"/>
      <c r="AU358" s="181"/>
      <c r="AV358" s="181"/>
      <c r="AW358" s="182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300"/>
      <c r="X359" s="299"/>
      <c r="Y359" s="300"/>
      <c r="Z359" s="300"/>
      <c r="AA359" s="301"/>
      <c r="AB359" s="299"/>
      <c r="AC359" s="302"/>
      <c r="AD359" s="303"/>
      <c r="AE359" s="297"/>
      <c r="AF359" s="181"/>
      <c r="AG359" s="181"/>
      <c r="AH359" s="181"/>
      <c r="AI359" s="181"/>
      <c r="AJ359" s="181"/>
      <c r="AK359" s="181"/>
      <c r="AL359" s="181"/>
      <c r="AM359" s="181"/>
      <c r="AN359" s="181"/>
      <c r="AO359" s="181"/>
      <c r="AP359" s="181"/>
      <c r="AQ359" s="181"/>
      <c r="AR359" s="181"/>
      <c r="AS359" s="181"/>
      <c r="AT359" s="181"/>
      <c r="AU359" s="181"/>
      <c r="AV359" s="181"/>
      <c r="AW359" s="182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300"/>
      <c r="X360" s="299"/>
      <c r="Y360" s="300"/>
      <c r="Z360" s="300"/>
      <c r="AA360" s="301"/>
      <c r="AB360" s="299"/>
      <c r="AC360" s="302"/>
      <c r="AD360" s="303"/>
      <c r="AE360" s="297"/>
      <c r="AF360" s="181"/>
      <c r="AG360" s="181"/>
      <c r="AH360" s="181"/>
      <c r="AI360" s="181"/>
      <c r="AJ360" s="181"/>
      <c r="AK360" s="181"/>
      <c r="AL360" s="181"/>
      <c r="AM360" s="181"/>
      <c r="AN360" s="181"/>
      <c r="AO360" s="181"/>
      <c r="AP360" s="181"/>
      <c r="AQ360" s="181"/>
      <c r="AR360" s="181"/>
      <c r="AS360" s="181"/>
      <c r="AT360" s="181"/>
      <c r="AU360" s="181"/>
      <c r="AV360" s="181"/>
      <c r="AW360" s="182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299"/>
      <c r="W361" s="300"/>
      <c r="X361" s="299"/>
      <c r="Y361" s="300"/>
      <c r="Z361" s="300"/>
      <c r="AA361" s="301"/>
      <c r="AB361" s="299"/>
      <c r="AC361" s="302"/>
      <c r="AD361" s="303"/>
      <c r="AE361" s="297"/>
      <c r="AF361" s="181"/>
      <c r="AG361" s="181"/>
      <c r="AH361" s="181"/>
      <c r="AI361" s="181"/>
      <c r="AJ361" s="181"/>
      <c r="AK361" s="181"/>
      <c r="AL361" s="181"/>
      <c r="AM361" s="181"/>
      <c r="AN361" s="181"/>
      <c r="AO361" s="181"/>
      <c r="AP361" s="181"/>
      <c r="AQ361" s="181"/>
      <c r="AR361" s="181"/>
      <c r="AS361" s="181"/>
      <c r="AT361" s="181"/>
      <c r="AU361" s="181"/>
      <c r="AV361" s="181"/>
      <c r="AW361" s="182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299"/>
      <c r="W362" s="300"/>
      <c r="X362" s="299"/>
      <c r="Y362" s="300"/>
      <c r="Z362" s="300"/>
      <c r="AA362" s="301"/>
      <c r="AB362" s="299"/>
      <c r="AC362" s="302"/>
      <c r="AD362" s="303"/>
      <c r="AE362" s="297"/>
      <c r="AF362" s="181"/>
      <c r="AG362" s="181"/>
      <c r="AH362" s="181"/>
      <c r="AI362" s="181"/>
      <c r="AJ362" s="181"/>
      <c r="AK362" s="181"/>
      <c r="AL362" s="181"/>
      <c r="AM362" s="181"/>
      <c r="AN362" s="181"/>
      <c r="AO362" s="181"/>
      <c r="AP362" s="181"/>
      <c r="AQ362" s="181"/>
      <c r="AR362" s="181"/>
      <c r="AS362" s="181"/>
      <c r="AT362" s="181"/>
      <c r="AU362" s="181"/>
      <c r="AV362" s="181"/>
      <c r="AW362" s="182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299"/>
      <c r="W363" s="300"/>
      <c r="X363" s="299"/>
      <c r="Y363" s="300"/>
      <c r="Z363" s="300"/>
      <c r="AA363" s="301"/>
      <c r="AB363" s="299"/>
      <c r="AC363" s="302"/>
      <c r="AD363" s="303"/>
      <c r="AE363" s="297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2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299"/>
      <c r="W364" s="300"/>
      <c r="X364" s="299"/>
      <c r="Y364" s="300"/>
      <c r="Z364" s="300"/>
      <c r="AA364" s="301"/>
      <c r="AB364" s="299"/>
      <c r="AC364" s="302"/>
      <c r="AD364" s="303"/>
      <c r="AE364" s="297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2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299"/>
      <c r="W365" s="300"/>
      <c r="X365" s="299"/>
      <c r="Y365" s="300"/>
      <c r="Z365" s="300"/>
      <c r="AA365" s="301"/>
      <c r="AB365" s="299"/>
      <c r="AC365" s="302"/>
      <c r="AD365" s="303"/>
      <c r="AE365" s="297"/>
      <c r="AF365" s="181"/>
      <c r="AG365" s="181"/>
      <c r="AH365" s="181"/>
      <c r="AI365" s="181"/>
      <c r="AJ365" s="181"/>
      <c r="AK365" s="181"/>
      <c r="AL365" s="181"/>
      <c r="AM365" s="181"/>
      <c r="AN365" s="181"/>
      <c r="AO365" s="181"/>
      <c r="AP365" s="181"/>
      <c r="AQ365" s="181"/>
      <c r="AR365" s="181"/>
      <c r="AS365" s="181"/>
      <c r="AT365" s="181"/>
      <c r="AU365" s="181"/>
      <c r="AV365" s="181"/>
      <c r="AW365" s="182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299"/>
      <c r="W366" s="300"/>
      <c r="X366" s="299"/>
      <c r="Y366" s="300"/>
      <c r="Z366" s="300"/>
      <c r="AA366" s="301"/>
      <c r="AB366" s="299"/>
      <c r="AC366" s="302"/>
      <c r="AD366" s="303"/>
      <c r="AE366" s="297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1"/>
      <c r="AT366" s="181"/>
      <c r="AU366" s="181"/>
      <c r="AV366" s="181"/>
      <c r="AW366" s="182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299"/>
      <c r="W367" s="300"/>
      <c r="X367" s="299"/>
      <c r="Y367" s="300"/>
      <c r="Z367" s="300"/>
      <c r="AA367" s="301"/>
      <c r="AB367" s="299"/>
      <c r="AC367" s="302"/>
      <c r="AD367" s="303"/>
      <c r="AE367" s="297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1"/>
      <c r="AT367" s="181"/>
      <c r="AU367" s="181"/>
      <c r="AV367" s="181"/>
      <c r="AW367" s="182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299"/>
      <c r="W368" s="300"/>
      <c r="X368" s="299"/>
      <c r="Y368" s="300"/>
      <c r="Z368" s="300"/>
      <c r="AA368" s="301"/>
      <c r="AB368" s="299"/>
      <c r="AC368" s="302"/>
      <c r="AD368" s="303"/>
      <c r="AE368" s="297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1"/>
      <c r="AT368" s="181"/>
      <c r="AU368" s="181"/>
      <c r="AV368" s="181"/>
      <c r="AW368" s="182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299"/>
      <c r="W369" s="300"/>
      <c r="X369" s="299"/>
      <c r="Y369" s="300"/>
      <c r="Z369" s="300"/>
      <c r="AA369" s="301"/>
      <c r="AB369" s="299"/>
      <c r="AC369" s="302"/>
      <c r="AD369" s="303"/>
      <c r="AE369" s="297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1"/>
      <c r="AT369" s="181"/>
      <c r="AU369" s="181"/>
      <c r="AV369" s="181"/>
      <c r="AW369" s="182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299"/>
      <c r="W370" s="300"/>
      <c r="X370" s="299"/>
      <c r="Y370" s="300"/>
      <c r="Z370" s="300"/>
      <c r="AA370" s="301"/>
      <c r="AB370" s="299"/>
      <c r="AC370" s="302"/>
      <c r="AD370" s="303"/>
      <c r="AE370" s="297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1"/>
      <c r="AT370" s="181"/>
      <c r="AU370" s="181"/>
      <c r="AV370" s="181"/>
      <c r="AW370" s="182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299"/>
      <c r="W371" s="300"/>
      <c r="X371" s="299"/>
      <c r="Y371" s="300"/>
      <c r="Z371" s="300"/>
      <c r="AA371" s="301"/>
      <c r="AB371" s="299"/>
      <c r="AC371" s="302"/>
      <c r="AD371" s="303"/>
      <c r="AE371" s="297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1"/>
      <c r="AT371" s="181"/>
      <c r="AU371" s="181"/>
      <c r="AV371" s="181"/>
      <c r="AW371" s="182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299"/>
      <c r="W372" s="300"/>
      <c r="X372" s="299"/>
      <c r="Y372" s="300"/>
      <c r="Z372" s="300"/>
      <c r="AA372" s="301"/>
      <c r="AB372" s="299"/>
      <c r="AC372" s="302"/>
      <c r="AD372" s="303"/>
      <c r="AE372" s="297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1"/>
      <c r="AT372" s="181"/>
      <c r="AU372" s="181"/>
      <c r="AV372" s="181"/>
      <c r="AW372" s="182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299"/>
      <c r="W373" s="300"/>
      <c r="X373" s="299"/>
      <c r="Y373" s="300"/>
      <c r="Z373" s="300"/>
      <c r="AA373" s="301"/>
      <c r="AB373" s="299"/>
      <c r="AC373" s="302"/>
      <c r="AD373" s="303"/>
      <c r="AE373" s="297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1"/>
      <c r="AT373" s="181"/>
      <c r="AU373" s="181"/>
      <c r="AV373" s="181"/>
      <c r="AW373" s="182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300"/>
      <c r="X374" s="299"/>
      <c r="Y374" s="300"/>
      <c r="Z374" s="300"/>
      <c r="AA374" s="301"/>
      <c r="AB374" s="299"/>
      <c r="AC374" s="302"/>
      <c r="AD374" s="303"/>
      <c r="AE374" s="297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1"/>
      <c r="AT374" s="181"/>
      <c r="AU374" s="181"/>
      <c r="AV374" s="181"/>
      <c r="AW374" s="182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299"/>
      <c r="W375" s="300"/>
      <c r="X375" s="299"/>
      <c r="Y375" s="300"/>
      <c r="Z375" s="300"/>
      <c r="AA375" s="301"/>
      <c r="AB375" s="299"/>
      <c r="AC375" s="302"/>
      <c r="AD375" s="303"/>
      <c r="AE375" s="297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1"/>
      <c r="AT375" s="181"/>
      <c r="AU375" s="181"/>
      <c r="AV375" s="181"/>
      <c r="AW375" s="182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299"/>
      <c r="W376" s="300"/>
      <c r="X376" s="299"/>
      <c r="Y376" s="300"/>
      <c r="Z376" s="300"/>
      <c r="AA376" s="301"/>
      <c r="AB376" s="299"/>
      <c r="AC376" s="302"/>
      <c r="AD376" s="303"/>
      <c r="AE376" s="297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1"/>
      <c r="AT376" s="181"/>
      <c r="AU376" s="181"/>
      <c r="AV376" s="181"/>
      <c r="AW376" s="182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300"/>
      <c r="X377" s="299"/>
      <c r="Y377" s="300"/>
      <c r="Z377" s="300"/>
      <c r="AA377" s="301"/>
      <c r="AB377" s="299"/>
      <c r="AC377" s="302"/>
      <c r="AD377" s="303"/>
      <c r="AE377" s="297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1"/>
      <c r="AT377" s="181"/>
      <c r="AU377" s="181"/>
      <c r="AV377" s="181"/>
      <c r="AW377" s="182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299"/>
      <c r="W378" s="300"/>
      <c r="X378" s="299"/>
      <c r="Y378" s="300"/>
      <c r="Z378" s="300"/>
      <c r="AA378" s="301"/>
      <c r="AB378" s="299"/>
      <c r="AC378" s="302"/>
      <c r="AD378" s="303"/>
      <c r="AE378" s="297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1"/>
      <c r="AT378" s="181"/>
      <c r="AU378" s="181"/>
      <c r="AV378" s="181"/>
      <c r="AW378" s="182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300"/>
      <c r="X379" s="299"/>
      <c r="Y379" s="300"/>
      <c r="Z379" s="300"/>
      <c r="AA379" s="301"/>
      <c r="AB379" s="299"/>
      <c r="AC379" s="302"/>
      <c r="AD379" s="303"/>
      <c r="AE379" s="297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1"/>
      <c r="AT379" s="181"/>
      <c r="AU379" s="181"/>
      <c r="AV379" s="181"/>
      <c r="AW379" s="182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299"/>
      <c r="W380" s="300"/>
      <c r="X380" s="299"/>
      <c r="Y380" s="300"/>
      <c r="Z380" s="300"/>
      <c r="AA380" s="301"/>
      <c r="AB380" s="299"/>
      <c r="AC380" s="302"/>
      <c r="AD380" s="303"/>
      <c r="AE380" s="297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181"/>
      <c r="AT380" s="181"/>
      <c r="AU380" s="181"/>
      <c r="AV380" s="181"/>
      <c r="AW380" s="182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299"/>
      <c r="W381" s="300"/>
      <c r="X381" s="299"/>
      <c r="Y381" s="300"/>
      <c r="Z381" s="300"/>
      <c r="AA381" s="301"/>
      <c r="AB381" s="299"/>
      <c r="AC381" s="302"/>
      <c r="AD381" s="303"/>
      <c r="AE381" s="297"/>
      <c r="AF381" s="181"/>
      <c r="AG381" s="181"/>
      <c r="AH381" s="181"/>
      <c r="AI381" s="181"/>
      <c r="AJ381" s="181"/>
      <c r="AK381" s="181"/>
      <c r="AL381" s="181"/>
      <c r="AM381" s="181"/>
      <c r="AN381" s="181"/>
      <c r="AO381" s="181"/>
      <c r="AP381" s="181"/>
      <c r="AQ381" s="181"/>
      <c r="AR381" s="181"/>
      <c r="AS381" s="181"/>
      <c r="AT381" s="181"/>
      <c r="AU381" s="181"/>
      <c r="AV381" s="181"/>
      <c r="AW381" s="182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299"/>
      <c r="W382" s="300"/>
      <c r="X382" s="299"/>
      <c r="Y382" s="300"/>
      <c r="Z382" s="300"/>
      <c r="AA382" s="301"/>
      <c r="AB382" s="299"/>
      <c r="AC382" s="302"/>
      <c r="AD382" s="303"/>
      <c r="AE382" s="297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181"/>
      <c r="AT382" s="181"/>
      <c r="AU382" s="181"/>
      <c r="AV382" s="181"/>
      <c r="AW382" s="182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299"/>
      <c r="W383" s="300"/>
      <c r="X383" s="299"/>
      <c r="Y383" s="300"/>
      <c r="Z383" s="300"/>
      <c r="AA383" s="301"/>
      <c r="AB383" s="299"/>
      <c r="AC383" s="302"/>
      <c r="AD383" s="303"/>
      <c r="AE383" s="297"/>
      <c r="AF383" s="181"/>
      <c r="AG383" s="181"/>
      <c r="AH383" s="181"/>
      <c r="AI383" s="181"/>
      <c r="AJ383" s="181"/>
      <c r="AK383" s="181"/>
      <c r="AL383" s="181"/>
      <c r="AM383" s="181"/>
      <c r="AN383" s="181"/>
      <c r="AO383" s="181"/>
      <c r="AP383" s="181"/>
      <c r="AQ383" s="181"/>
      <c r="AR383" s="181"/>
      <c r="AS383" s="181"/>
      <c r="AT383" s="181"/>
      <c r="AU383" s="181"/>
      <c r="AV383" s="181"/>
      <c r="AW383" s="182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299"/>
      <c r="W384" s="300"/>
      <c r="X384" s="299"/>
      <c r="Y384" s="300"/>
      <c r="Z384" s="300"/>
      <c r="AA384" s="301"/>
      <c r="AB384" s="299"/>
      <c r="AC384" s="302"/>
      <c r="AD384" s="303"/>
      <c r="AE384" s="297"/>
      <c r="AF384" s="181"/>
      <c r="AG384" s="181"/>
      <c r="AH384" s="181"/>
      <c r="AI384" s="181"/>
      <c r="AJ384" s="181"/>
      <c r="AK384" s="181"/>
      <c r="AL384" s="181"/>
      <c r="AM384" s="181"/>
      <c r="AN384" s="181"/>
      <c r="AO384" s="181"/>
      <c r="AP384" s="181"/>
      <c r="AQ384" s="181"/>
      <c r="AR384" s="181"/>
      <c r="AS384" s="181"/>
      <c r="AT384" s="181"/>
      <c r="AU384" s="181"/>
      <c r="AV384" s="181"/>
      <c r="AW384" s="182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299"/>
      <c r="W385" s="300"/>
      <c r="X385" s="299"/>
      <c r="Y385" s="300"/>
      <c r="Z385" s="300"/>
      <c r="AA385" s="301"/>
      <c r="AB385" s="299"/>
      <c r="AC385" s="302"/>
      <c r="AD385" s="303"/>
      <c r="AE385" s="297"/>
      <c r="AF385" s="181"/>
      <c r="AG385" s="181"/>
      <c r="AH385" s="181"/>
      <c r="AI385" s="181"/>
      <c r="AJ385" s="181"/>
      <c r="AK385" s="181"/>
      <c r="AL385" s="181"/>
      <c r="AM385" s="181"/>
      <c r="AN385" s="181"/>
      <c r="AO385" s="181"/>
      <c r="AP385" s="181"/>
      <c r="AQ385" s="181"/>
      <c r="AR385" s="181"/>
      <c r="AS385" s="181"/>
      <c r="AT385" s="181"/>
      <c r="AU385" s="181"/>
      <c r="AV385" s="181"/>
      <c r="AW385" s="182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299"/>
      <c r="W386" s="300"/>
      <c r="X386" s="299"/>
      <c r="Y386" s="300"/>
      <c r="Z386" s="300"/>
      <c r="AA386" s="301"/>
      <c r="AB386" s="299"/>
      <c r="AC386" s="302"/>
      <c r="AD386" s="303"/>
      <c r="AE386" s="297"/>
      <c r="AF386" s="181"/>
      <c r="AG386" s="181"/>
      <c r="AH386" s="181"/>
      <c r="AI386" s="181"/>
      <c r="AJ386" s="181"/>
      <c r="AK386" s="181"/>
      <c r="AL386" s="181"/>
      <c r="AM386" s="181"/>
      <c r="AN386" s="181"/>
      <c r="AO386" s="181"/>
      <c r="AP386" s="181"/>
      <c r="AQ386" s="181"/>
      <c r="AR386" s="181"/>
      <c r="AS386" s="181"/>
      <c r="AT386" s="181"/>
      <c r="AU386" s="181"/>
      <c r="AV386" s="181"/>
      <c r="AW386" s="182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300"/>
      <c r="X387" s="299"/>
      <c r="Y387" s="300"/>
      <c r="Z387" s="300"/>
      <c r="AA387" s="301"/>
      <c r="AB387" s="299"/>
      <c r="AC387" s="302"/>
      <c r="AD387" s="303"/>
      <c r="AE387" s="297"/>
      <c r="AF387" s="181"/>
      <c r="AG387" s="181"/>
      <c r="AH387" s="181"/>
      <c r="AI387" s="181"/>
      <c r="AJ387" s="181"/>
      <c r="AK387" s="181"/>
      <c r="AL387" s="181"/>
      <c r="AM387" s="181"/>
      <c r="AN387" s="181"/>
      <c r="AO387" s="181"/>
      <c r="AP387" s="181"/>
      <c r="AQ387" s="181"/>
      <c r="AR387" s="181"/>
      <c r="AS387" s="181"/>
      <c r="AT387" s="181"/>
      <c r="AU387" s="181"/>
      <c r="AV387" s="181"/>
      <c r="AW387" s="182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299"/>
      <c r="W388" s="300"/>
      <c r="X388" s="299"/>
      <c r="Y388" s="300"/>
      <c r="Z388" s="300"/>
      <c r="AA388" s="301"/>
      <c r="AB388" s="299"/>
      <c r="AC388" s="302"/>
      <c r="AD388" s="303"/>
      <c r="AE388" s="297"/>
      <c r="AF388" s="181"/>
      <c r="AG388" s="181"/>
      <c r="AH388" s="181"/>
      <c r="AI388" s="181"/>
      <c r="AJ388" s="181"/>
      <c r="AK388" s="181"/>
      <c r="AL388" s="181"/>
      <c r="AM388" s="181"/>
      <c r="AN388" s="181"/>
      <c r="AO388" s="181"/>
      <c r="AP388" s="181"/>
      <c r="AQ388" s="181"/>
      <c r="AR388" s="181"/>
      <c r="AS388" s="181"/>
      <c r="AT388" s="181"/>
      <c r="AU388" s="181"/>
      <c r="AV388" s="181"/>
      <c r="AW388" s="182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299"/>
      <c r="W389" s="300"/>
      <c r="X389" s="299"/>
      <c r="Y389" s="300"/>
      <c r="Z389" s="300"/>
      <c r="AA389" s="301"/>
      <c r="AB389" s="299"/>
      <c r="AC389" s="302"/>
      <c r="AD389" s="303"/>
      <c r="AE389" s="297"/>
      <c r="AF389" s="181"/>
      <c r="AG389" s="181"/>
      <c r="AH389" s="181"/>
      <c r="AI389" s="181"/>
      <c r="AJ389" s="181"/>
      <c r="AK389" s="181"/>
      <c r="AL389" s="181"/>
      <c r="AM389" s="181"/>
      <c r="AN389" s="181"/>
      <c r="AO389" s="181"/>
      <c r="AP389" s="181"/>
      <c r="AQ389" s="181"/>
      <c r="AR389" s="181"/>
      <c r="AS389" s="181"/>
      <c r="AT389" s="181"/>
      <c r="AU389" s="181"/>
      <c r="AV389" s="181"/>
      <c r="AW389" s="182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299"/>
      <c r="W390" s="300"/>
      <c r="X390" s="299"/>
      <c r="Y390" s="300"/>
      <c r="Z390" s="300"/>
      <c r="AA390" s="301"/>
      <c r="AB390" s="299"/>
      <c r="AC390" s="302"/>
      <c r="AD390" s="303"/>
      <c r="AE390" s="297"/>
      <c r="AF390" s="181"/>
      <c r="AG390" s="181"/>
      <c r="AH390" s="181"/>
      <c r="AI390" s="181"/>
      <c r="AJ390" s="181"/>
      <c r="AK390" s="181"/>
      <c r="AL390" s="181"/>
      <c r="AM390" s="181"/>
      <c r="AN390" s="181"/>
      <c r="AO390" s="181"/>
      <c r="AP390" s="181"/>
      <c r="AQ390" s="181"/>
      <c r="AR390" s="181"/>
      <c r="AS390" s="181"/>
      <c r="AT390" s="181"/>
      <c r="AU390" s="181"/>
      <c r="AV390" s="181"/>
      <c r="AW390" s="182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299"/>
      <c r="W391" s="300"/>
      <c r="X391" s="299"/>
      <c r="Y391" s="300"/>
      <c r="Z391" s="300"/>
      <c r="AA391" s="301"/>
      <c r="AB391" s="299"/>
      <c r="AC391" s="302"/>
      <c r="AD391" s="303"/>
      <c r="AE391" s="297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1"/>
      <c r="AT391" s="181"/>
      <c r="AU391" s="181"/>
      <c r="AV391" s="181"/>
      <c r="AW391" s="182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299"/>
      <c r="W392" s="300"/>
      <c r="X392" s="299"/>
      <c r="Y392" s="300"/>
      <c r="Z392" s="300"/>
      <c r="AA392" s="301"/>
      <c r="AB392" s="299"/>
      <c r="AC392" s="302"/>
      <c r="AD392" s="303"/>
      <c r="AE392" s="297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1"/>
      <c r="AT392" s="181"/>
      <c r="AU392" s="181"/>
      <c r="AV392" s="181"/>
      <c r="AW392" s="182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300"/>
      <c r="X393" s="299"/>
      <c r="Y393" s="300"/>
      <c r="Z393" s="300"/>
      <c r="AA393" s="301"/>
      <c r="AB393" s="299"/>
      <c r="AC393" s="302"/>
      <c r="AD393" s="303"/>
      <c r="AE393" s="297"/>
      <c r="AF393" s="181"/>
      <c r="AG393" s="181"/>
      <c r="AH393" s="181"/>
      <c r="AI393" s="181"/>
      <c r="AJ393" s="181"/>
      <c r="AK393" s="181"/>
      <c r="AL393" s="181"/>
      <c r="AM393" s="181"/>
      <c r="AN393" s="181"/>
      <c r="AO393" s="181"/>
      <c r="AP393" s="181"/>
      <c r="AQ393" s="181"/>
      <c r="AR393" s="181"/>
      <c r="AS393" s="181"/>
      <c r="AT393" s="181"/>
      <c r="AU393" s="181"/>
      <c r="AV393" s="181"/>
      <c r="AW393" s="182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299"/>
      <c r="W394" s="300"/>
      <c r="X394" s="299"/>
      <c r="Y394" s="300"/>
      <c r="Z394" s="300"/>
      <c r="AA394" s="301"/>
      <c r="AB394" s="299"/>
      <c r="AC394" s="302"/>
      <c r="AD394" s="303"/>
      <c r="AE394" s="297"/>
      <c r="AF394" s="181"/>
      <c r="AG394" s="181"/>
      <c r="AH394" s="181"/>
      <c r="AI394" s="181"/>
      <c r="AJ394" s="181"/>
      <c r="AK394" s="181"/>
      <c r="AL394" s="181"/>
      <c r="AM394" s="181"/>
      <c r="AN394" s="181"/>
      <c r="AO394" s="181"/>
      <c r="AP394" s="181"/>
      <c r="AQ394" s="181"/>
      <c r="AR394" s="181"/>
      <c r="AS394" s="181"/>
      <c r="AT394" s="181"/>
      <c r="AU394" s="181"/>
      <c r="AV394" s="181"/>
      <c r="AW394" s="182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299"/>
      <c r="W395" s="300"/>
      <c r="X395" s="299"/>
      <c r="Y395" s="300"/>
      <c r="Z395" s="300"/>
      <c r="AA395" s="301"/>
      <c r="AB395" s="299"/>
      <c r="AC395" s="302"/>
      <c r="AD395" s="303"/>
      <c r="AE395" s="297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181"/>
      <c r="AT395" s="181"/>
      <c r="AU395" s="181"/>
      <c r="AV395" s="181"/>
      <c r="AW395" s="182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299"/>
      <c r="W396" s="300"/>
      <c r="X396" s="299"/>
      <c r="Y396" s="300"/>
      <c r="Z396" s="300"/>
      <c r="AA396" s="301"/>
      <c r="AB396" s="299"/>
      <c r="AC396" s="302"/>
      <c r="AD396" s="303"/>
      <c r="AE396" s="297"/>
      <c r="AF396" s="181"/>
      <c r="AG396" s="181"/>
      <c r="AH396" s="181"/>
      <c r="AI396" s="181"/>
      <c r="AJ396" s="181"/>
      <c r="AK396" s="181"/>
      <c r="AL396" s="181"/>
      <c r="AM396" s="181"/>
      <c r="AN396" s="181"/>
      <c r="AO396" s="181"/>
      <c r="AP396" s="181"/>
      <c r="AQ396" s="181"/>
      <c r="AR396" s="181"/>
      <c r="AS396" s="181"/>
      <c r="AT396" s="181"/>
      <c r="AU396" s="181"/>
      <c r="AV396" s="181"/>
      <c r="AW396" s="182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299"/>
      <c r="W397" s="300"/>
      <c r="X397" s="299"/>
      <c r="Y397" s="300"/>
      <c r="Z397" s="300"/>
      <c r="AA397" s="301"/>
      <c r="AB397" s="299"/>
      <c r="AC397" s="302"/>
      <c r="AD397" s="303"/>
      <c r="AE397" s="297"/>
      <c r="AF397" s="181"/>
      <c r="AG397" s="181"/>
      <c r="AH397" s="181"/>
      <c r="AI397" s="181"/>
      <c r="AJ397" s="181"/>
      <c r="AK397" s="181"/>
      <c r="AL397" s="181"/>
      <c r="AM397" s="181"/>
      <c r="AN397" s="181"/>
      <c r="AO397" s="181"/>
      <c r="AP397" s="181"/>
      <c r="AQ397" s="181"/>
      <c r="AR397" s="181"/>
      <c r="AS397" s="181"/>
      <c r="AT397" s="181"/>
      <c r="AU397" s="181"/>
      <c r="AV397" s="181"/>
      <c r="AW397" s="182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300"/>
      <c r="X398" s="299"/>
      <c r="Y398" s="300"/>
      <c r="Z398" s="300"/>
      <c r="AA398" s="301"/>
      <c r="AB398" s="299"/>
      <c r="AC398" s="302"/>
      <c r="AD398" s="303"/>
      <c r="AE398" s="297"/>
      <c r="AF398" s="181"/>
      <c r="AG398" s="181"/>
      <c r="AH398" s="181"/>
      <c r="AI398" s="181"/>
      <c r="AJ398" s="181"/>
      <c r="AK398" s="181"/>
      <c r="AL398" s="181"/>
      <c r="AM398" s="181"/>
      <c r="AN398" s="181"/>
      <c r="AO398" s="181"/>
      <c r="AP398" s="181"/>
      <c r="AQ398" s="181"/>
      <c r="AR398" s="181"/>
      <c r="AS398" s="181"/>
      <c r="AT398" s="181"/>
      <c r="AU398" s="181"/>
      <c r="AV398" s="181"/>
      <c r="AW398" s="182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300"/>
      <c r="X399" s="299"/>
      <c r="Y399" s="300"/>
      <c r="Z399" s="300"/>
      <c r="AA399" s="301"/>
      <c r="AB399" s="299"/>
      <c r="AC399" s="302"/>
      <c r="AD399" s="303"/>
      <c r="AE399" s="297"/>
      <c r="AF399" s="181"/>
      <c r="AG399" s="181"/>
      <c r="AH399" s="181"/>
      <c r="AI399" s="181"/>
      <c r="AJ399" s="181"/>
      <c r="AK399" s="181"/>
      <c r="AL399" s="181"/>
      <c r="AM399" s="181"/>
      <c r="AN399" s="181"/>
      <c r="AO399" s="181"/>
      <c r="AP399" s="181"/>
      <c r="AQ399" s="181"/>
      <c r="AR399" s="181"/>
      <c r="AS399" s="181"/>
      <c r="AT399" s="181"/>
      <c r="AU399" s="181"/>
      <c r="AV399" s="181"/>
      <c r="AW399" s="182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300"/>
      <c r="X400" s="299"/>
      <c r="Y400" s="300"/>
      <c r="Z400" s="300"/>
      <c r="AA400" s="301"/>
      <c r="AB400" s="299"/>
      <c r="AC400" s="302"/>
      <c r="AD400" s="303"/>
      <c r="AE400" s="297"/>
      <c r="AF400" s="181"/>
      <c r="AG400" s="181"/>
      <c r="AH400" s="181"/>
      <c r="AI400" s="181"/>
      <c r="AJ400" s="181"/>
      <c r="AK400" s="181"/>
      <c r="AL400" s="181"/>
      <c r="AM400" s="181"/>
      <c r="AN400" s="181"/>
      <c r="AO400" s="181"/>
      <c r="AP400" s="181"/>
      <c r="AQ400" s="181"/>
      <c r="AR400" s="181"/>
      <c r="AS400" s="181"/>
      <c r="AT400" s="181"/>
      <c r="AU400" s="181"/>
      <c r="AV400" s="181"/>
      <c r="AW400" s="182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300"/>
      <c r="X401" s="299"/>
      <c r="Y401" s="300"/>
      <c r="Z401" s="300"/>
      <c r="AA401" s="301"/>
      <c r="AB401" s="299"/>
      <c r="AC401" s="302"/>
      <c r="AD401" s="303"/>
      <c r="AE401" s="297"/>
      <c r="AF401" s="181"/>
      <c r="AG401" s="181"/>
      <c r="AH401" s="181"/>
      <c r="AI401" s="181"/>
      <c r="AJ401" s="181"/>
      <c r="AK401" s="181"/>
      <c r="AL401" s="181"/>
      <c r="AM401" s="181"/>
      <c r="AN401" s="181"/>
      <c r="AO401" s="181"/>
      <c r="AP401" s="181"/>
      <c r="AQ401" s="181"/>
      <c r="AR401" s="181"/>
      <c r="AS401" s="181"/>
      <c r="AT401" s="181"/>
      <c r="AU401" s="181"/>
      <c r="AV401" s="181"/>
      <c r="AW401" s="182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300"/>
      <c r="X402" s="299"/>
      <c r="Y402" s="300"/>
      <c r="Z402" s="300"/>
      <c r="AA402" s="301"/>
      <c r="AB402" s="299"/>
      <c r="AC402" s="302"/>
      <c r="AD402" s="303"/>
      <c r="AE402" s="297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81"/>
      <c r="AT402" s="181"/>
      <c r="AU402" s="181"/>
      <c r="AV402" s="181"/>
      <c r="AW402" s="182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299"/>
      <c r="W403" s="300"/>
      <c r="X403" s="299"/>
      <c r="Y403" s="300"/>
      <c r="Z403" s="300"/>
      <c r="AA403" s="301"/>
      <c r="AB403" s="299"/>
      <c r="AC403" s="302"/>
      <c r="AD403" s="303"/>
      <c r="AE403" s="297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81"/>
      <c r="AT403" s="181"/>
      <c r="AU403" s="181"/>
      <c r="AV403" s="181"/>
      <c r="AW403" s="182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299"/>
      <c r="W404" s="300"/>
      <c r="X404" s="299"/>
      <c r="Y404" s="300"/>
      <c r="Z404" s="300"/>
      <c r="AA404" s="301"/>
      <c r="AB404" s="299"/>
      <c r="AC404" s="302"/>
      <c r="AD404" s="303"/>
      <c r="AE404" s="297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81"/>
      <c r="AT404" s="181"/>
      <c r="AU404" s="181"/>
      <c r="AV404" s="181"/>
      <c r="AW404" s="182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299"/>
      <c r="W405" s="300"/>
      <c r="X405" s="299"/>
      <c r="Y405" s="300"/>
      <c r="Z405" s="300"/>
      <c r="AA405" s="301"/>
      <c r="AB405" s="299"/>
      <c r="AC405" s="302"/>
      <c r="AD405" s="303"/>
      <c r="AE405" s="297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81"/>
      <c r="AT405" s="181"/>
      <c r="AU405" s="181"/>
      <c r="AV405" s="181"/>
      <c r="AW405" s="182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299"/>
      <c r="W406" s="300"/>
      <c r="X406" s="299"/>
      <c r="Y406" s="300"/>
      <c r="Z406" s="300"/>
      <c r="AA406" s="301"/>
      <c r="AB406" s="299"/>
      <c r="AC406" s="302"/>
      <c r="AD406" s="303"/>
      <c r="AE406" s="297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81"/>
      <c r="AT406" s="181"/>
      <c r="AU406" s="181"/>
      <c r="AV406" s="181"/>
      <c r="AW406" s="182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299"/>
      <c r="W407" s="300"/>
      <c r="X407" s="299"/>
      <c r="Y407" s="300"/>
      <c r="Z407" s="300"/>
      <c r="AA407" s="301"/>
      <c r="AB407" s="299"/>
      <c r="AC407" s="302"/>
      <c r="AD407" s="303"/>
      <c r="AE407" s="297"/>
      <c r="AF407" s="181"/>
      <c r="AG407" s="181"/>
      <c r="AH407" s="181"/>
      <c r="AI407" s="181"/>
      <c r="AJ407" s="181"/>
      <c r="AK407" s="181"/>
      <c r="AL407" s="181"/>
      <c r="AM407" s="181"/>
      <c r="AN407" s="181"/>
      <c r="AO407" s="181"/>
      <c r="AP407" s="181"/>
      <c r="AQ407" s="181"/>
      <c r="AR407" s="181"/>
      <c r="AS407" s="181"/>
      <c r="AT407" s="181"/>
      <c r="AU407" s="181"/>
      <c r="AV407" s="181"/>
      <c r="AW407" s="182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299"/>
      <c r="W408" s="300"/>
      <c r="X408" s="299"/>
      <c r="Y408" s="300"/>
      <c r="Z408" s="300"/>
      <c r="AA408" s="301"/>
      <c r="AB408" s="299"/>
      <c r="AC408" s="302"/>
      <c r="AD408" s="303"/>
      <c r="AE408" s="297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181"/>
      <c r="AT408" s="181"/>
      <c r="AU408" s="181"/>
      <c r="AV408" s="181"/>
      <c r="AW408" s="182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299"/>
      <c r="W409" s="300"/>
      <c r="X409" s="299"/>
      <c r="Y409" s="300"/>
      <c r="Z409" s="300"/>
      <c r="AA409" s="301"/>
      <c r="AB409" s="299"/>
      <c r="AC409" s="302"/>
      <c r="AD409" s="303"/>
      <c r="AE409" s="297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181"/>
      <c r="AT409" s="181"/>
      <c r="AU409" s="181"/>
      <c r="AV409" s="181"/>
      <c r="AW409" s="182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300"/>
      <c r="X410" s="299"/>
      <c r="Y410" s="300"/>
      <c r="Z410" s="300"/>
      <c r="AA410" s="301"/>
      <c r="AB410" s="299"/>
      <c r="AC410" s="302"/>
      <c r="AD410" s="303"/>
      <c r="AE410" s="297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181"/>
      <c r="AT410" s="181"/>
      <c r="AU410" s="181"/>
      <c r="AV410" s="181"/>
      <c r="AW410" s="182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299"/>
      <c r="W411" s="300"/>
      <c r="X411" s="299"/>
      <c r="Y411" s="300"/>
      <c r="Z411" s="300"/>
      <c r="AA411" s="301"/>
      <c r="AB411" s="299"/>
      <c r="AC411" s="302"/>
      <c r="AD411" s="303"/>
      <c r="AE411" s="297"/>
      <c r="AF411" s="181"/>
      <c r="AG411" s="181"/>
      <c r="AH411" s="181"/>
      <c r="AI411" s="181"/>
      <c r="AJ411" s="181"/>
      <c r="AK411" s="181"/>
      <c r="AL411" s="181"/>
      <c r="AM411" s="181"/>
      <c r="AN411" s="181"/>
      <c r="AO411" s="181"/>
      <c r="AP411" s="181"/>
      <c r="AQ411" s="181"/>
      <c r="AR411" s="181"/>
      <c r="AS411" s="181"/>
      <c r="AT411" s="181"/>
      <c r="AU411" s="181"/>
      <c r="AV411" s="181"/>
      <c r="AW411" s="182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299"/>
      <c r="W412" s="300"/>
      <c r="X412" s="299"/>
      <c r="Y412" s="300"/>
      <c r="Z412" s="300"/>
      <c r="AA412" s="301"/>
      <c r="AB412" s="299"/>
      <c r="AC412" s="302"/>
      <c r="AD412" s="303"/>
      <c r="AE412" s="297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1"/>
      <c r="AT412" s="181"/>
      <c r="AU412" s="181"/>
      <c r="AV412" s="181"/>
      <c r="AW412" s="182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299"/>
      <c r="W413" s="300"/>
      <c r="X413" s="299"/>
      <c r="Y413" s="300"/>
      <c r="Z413" s="300"/>
      <c r="AA413" s="301"/>
      <c r="AB413" s="299"/>
      <c r="AC413" s="302"/>
      <c r="AD413" s="303"/>
      <c r="AE413" s="297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1"/>
      <c r="AT413" s="181"/>
      <c r="AU413" s="181"/>
      <c r="AV413" s="181"/>
      <c r="AW413" s="182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300"/>
      <c r="X414" s="299"/>
      <c r="Y414" s="300"/>
      <c r="Z414" s="300"/>
      <c r="AA414" s="301"/>
      <c r="AB414" s="299"/>
      <c r="AC414" s="302"/>
      <c r="AD414" s="303"/>
      <c r="AE414" s="297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1"/>
      <c r="AT414" s="181"/>
      <c r="AU414" s="181"/>
      <c r="AV414" s="181"/>
      <c r="AW414" s="182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299"/>
      <c r="W415" s="300"/>
      <c r="X415" s="299"/>
      <c r="Y415" s="300"/>
      <c r="Z415" s="300"/>
      <c r="AA415" s="301"/>
      <c r="AB415" s="299"/>
      <c r="AC415" s="302"/>
      <c r="AD415" s="303"/>
      <c r="AE415" s="297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1"/>
      <c r="AT415" s="181"/>
      <c r="AU415" s="181"/>
      <c r="AV415" s="181"/>
      <c r="AW415" s="182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299"/>
      <c r="W416" s="300"/>
      <c r="X416" s="299"/>
      <c r="Y416" s="300"/>
      <c r="Z416" s="300"/>
      <c r="AA416" s="301"/>
      <c r="AB416" s="299"/>
      <c r="AC416" s="302"/>
      <c r="AD416" s="303"/>
      <c r="AE416" s="297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1"/>
      <c r="AT416" s="181"/>
      <c r="AU416" s="181"/>
      <c r="AV416" s="181"/>
      <c r="AW416" s="182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299"/>
      <c r="W417" s="300"/>
      <c r="X417" s="299"/>
      <c r="Y417" s="300"/>
      <c r="Z417" s="300"/>
      <c r="AA417" s="301"/>
      <c r="AB417" s="299"/>
      <c r="AC417" s="302"/>
      <c r="AD417" s="303"/>
      <c r="AE417" s="297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181"/>
      <c r="AT417" s="181"/>
      <c r="AU417" s="181"/>
      <c r="AV417" s="181"/>
      <c r="AW417" s="182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299"/>
      <c r="W418" s="300"/>
      <c r="X418" s="299"/>
      <c r="Y418" s="300"/>
      <c r="Z418" s="300"/>
      <c r="AA418" s="301"/>
      <c r="AB418" s="299"/>
      <c r="AC418" s="302"/>
      <c r="AD418" s="303"/>
      <c r="AE418" s="297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181"/>
      <c r="AT418" s="181"/>
      <c r="AU418" s="181"/>
      <c r="AV418" s="181"/>
      <c r="AW418" s="182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299"/>
      <c r="W419" s="300"/>
      <c r="X419" s="299"/>
      <c r="Y419" s="300"/>
      <c r="Z419" s="300"/>
      <c r="AA419" s="301"/>
      <c r="AB419" s="299"/>
      <c r="AC419" s="302"/>
      <c r="AD419" s="303"/>
      <c r="AE419" s="297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181"/>
      <c r="AT419" s="181"/>
      <c r="AU419" s="181"/>
      <c r="AV419" s="181"/>
      <c r="AW419" s="182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299"/>
      <c r="W420" s="300"/>
      <c r="X420" s="299"/>
      <c r="Y420" s="300"/>
      <c r="Z420" s="300"/>
      <c r="AA420" s="301"/>
      <c r="AB420" s="299"/>
      <c r="AC420" s="302"/>
      <c r="AD420" s="303"/>
      <c r="AE420" s="297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81"/>
      <c r="AT420" s="181"/>
      <c r="AU420" s="181"/>
      <c r="AV420" s="181"/>
      <c r="AW420" s="182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299"/>
      <c r="W421" s="300"/>
      <c r="X421" s="299"/>
      <c r="Y421" s="300"/>
      <c r="Z421" s="300"/>
      <c r="AA421" s="301"/>
      <c r="AB421" s="299"/>
      <c r="AC421" s="302"/>
      <c r="AD421" s="303"/>
      <c r="AE421" s="297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1"/>
      <c r="AT421" s="181"/>
      <c r="AU421" s="181"/>
      <c r="AV421" s="181"/>
      <c r="AW421" s="182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299"/>
      <c r="W422" s="300"/>
      <c r="X422" s="299"/>
      <c r="Y422" s="300"/>
      <c r="Z422" s="300"/>
      <c r="AA422" s="301"/>
      <c r="AB422" s="299"/>
      <c r="AC422" s="302"/>
      <c r="AD422" s="303"/>
      <c r="AE422" s="297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1"/>
      <c r="AT422" s="181"/>
      <c r="AU422" s="181"/>
      <c r="AV422" s="181"/>
      <c r="AW422" s="182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300"/>
      <c r="X423" s="299"/>
      <c r="Y423" s="300"/>
      <c r="Z423" s="300"/>
      <c r="AA423" s="301"/>
      <c r="AB423" s="299"/>
      <c r="AC423" s="302"/>
      <c r="AD423" s="303"/>
      <c r="AE423" s="297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81"/>
      <c r="AT423" s="181"/>
      <c r="AU423" s="181"/>
      <c r="AV423" s="181"/>
      <c r="AW423" s="182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299"/>
      <c r="W424" s="300"/>
      <c r="X424" s="299"/>
      <c r="Y424" s="300"/>
      <c r="Z424" s="300"/>
      <c r="AA424" s="301"/>
      <c r="AB424" s="299"/>
      <c r="AC424" s="302"/>
      <c r="AD424" s="303"/>
      <c r="AE424" s="297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81"/>
      <c r="AT424" s="181"/>
      <c r="AU424" s="181"/>
      <c r="AV424" s="181"/>
      <c r="AW424" s="182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299"/>
      <c r="W425" s="300"/>
      <c r="X425" s="299"/>
      <c r="Y425" s="300"/>
      <c r="Z425" s="300"/>
      <c r="AA425" s="301"/>
      <c r="AB425" s="299"/>
      <c r="AC425" s="302"/>
      <c r="AD425" s="303"/>
      <c r="AE425" s="297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181"/>
      <c r="AT425" s="181"/>
      <c r="AU425" s="181"/>
      <c r="AV425" s="181"/>
      <c r="AW425" s="182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300"/>
      <c r="X426" s="299"/>
      <c r="Y426" s="300"/>
      <c r="Z426" s="300"/>
      <c r="AA426" s="301"/>
      <c r="AB426" s="299"/>
      <c r="AC426" s="302"/>
      <c r="AD426" s="303"/>
      <c r="AE426" s="297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1"/>
      <c r="AT426" s="181"/>
      <c r="AU426" s="181"/>
      <c r="AV426" s="181"/>
      <c r="AW426" s="182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299"/>
      <c r="W427" s="300"/>
      <c r="X427" s="299"/>
      <c r="Y427" s="300"/>
      <c r="Z427" s="300"/>
      <c r="AA427" s="301"/>
      <c r="AB427" s="299"/>
      <c r="AC427" s="302"/>
      <c r="AD427" s="303"/>
      <c r="AE427" s="297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1"/>
      <c r="AT427" s="181"/>
      <c r="AU427" s="181"/>
      <c r="AV427" s="181"/>
      <c r="AW427" s="182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299"/>
      <c r="W428" s="300"/>
      <c r="X428" s="299"/>
      <c r="Y428" s="300"/>
      <c r="Z428" s="300"/>
      <c r="AA428" s="301"/>
      <c r="AB428" s="299"/>
      <c r="AC428" s="302"/>
      <c r="AD428" s="303"/>
      <c r="AE428" s="297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1"/>
      <c r="AT428" s="181"/>
      <c r="AU428" s="181"/>
      <c r="AV428" s="181"/>
      <c r="AW428" s="182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299"/>
      <c r="W429" s="300"/>
      <c r="X429" s="299"/>
      <c r="Y429" s="300"/>
      <c r="Z429" s="300"/>
      <c r="AA429" s="301"/>
      <c r="AB429" s="299"/>
      <c r="AC429" s="302"/>
      <c r="AD429" s="303"/>
      <c r="AE429" s="297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1"/>
      <c r="AT429" s="181"/>
      <c r="AU429" s="181"/>
      <c r="AV429" s="181"/>
      <c r="AW429" s="182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299"/>
      <c r="W430" s="300"/>
      <c r="X430" s="299"/>
      <c r="Y430" s="300"/>
      <c r="Z430" s="300"/>
      <c r="AA430" s="301"/>
      <c r="AB430" s="299"/>
      <c r="AC430" s="302"/>
      <c r="AD430" s="303"/>
      <c r="AE430" s="297"/>
      <c r="AF430" s="181"/>
      <c r="AG430" s="181"/>
      <c r="AH430" s="181"/>
      <c r="AI430" s="181"/>
      <c r="AJ430" s="181"/>
      <c r="AK430" s="181"/>
      <c r="AL430" s="181"/>
      <c r="AM430" s="181"/>
      <c r="AN430" s="181"/>
      <c r="AO430" s="181"/>
      <c r="AP430" s="181"/>
      <c r="AQ430" s="181"/>
      <c r="AR430" s="181"/>
      <c r="AS430" s="181"/>
      <c r="AT430" s="181"/>
      <c r="AU430" s="181"/>
      <c r="AV430" s="181"/>
      <c r="AW430" s="182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299"/>
      <c r="W431" s="300"/>
      <c r="X431" s="299"/>
      <c r="Y431" s="300"/>
      <c r="Z431" s="300"/>
      <c r="AA431" s="301"/>
      <c r="AB431" s="299"/>
      <c r="AC431" s="302"/>
      <c r="AD431" s="303"/>
      <c r="AE431" s="297"/>
      <c r="AF431" s="181"/>
      <c r="AG431" s="181"/>
      <c r="AH431" s="181"/>
      <c r="AI431" s="181"/>
      <c r="AJ431" s="181"/>
      <c r="AK431" s="181"/>
      <c r="AL431" s="181"/>
      <c r="AM431" s="181"/>
      <c r="AN431" s="181"/>
      <c r="AO431" s="181"/>
      <c r="AP431" s="181"/>
      <c r="AQ431" s="181"/>
      <c r="AR431" s="181"/>
      <c r="AS431" s="181"/>
      <c r="AT431" s="181"/>
      <c r="AU431" s="181"/>
      <c r="AV431" s="181"/>
      <c r="AW431" s="182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299"/>
      <c r="W432" s="300"/>
      <c r="X432" s="299"/>
      <c r="Y432" s="300"/>
      <c r="Z432" s="300"/>
      <c r="AA432" s="301"/>
      <c r="AB432" s="299"/>
      <c r="AC432" s="302"/>
      <c r="AD432" s="303"/>
      <c r="AE432" s="297"/>
      <c r="AF432" s="181"/>
      <c r="AG432" s="181"/>
      <c r="AH432" s="181"/>
      <c r="AI432" s="181"/>
      <c r="AJ432" s="181"/>
      <c r="AK432" s="181"/>
      <c r="AL432" s="181"/>
      <c r="AM432" s="181"/>
      <c r="AN432" s="181"/>
      <c r="AO432" s="181"/>
      <c r="AP432" s="181"/>
      <c r="AQ432" s="181"/>
      <c r="AR432" s="181"/>
      <c r="AS432" s="181"/>
      <c r="AT432" s="181"/>
      <c r="AU432" s="181"/>
      <c r="AV432" s="181"/>
      <c r="AW432" s="182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300"/>
      <c r="X433" s="299"/>
      <c r="Y433" s="300"/>
      <c r="Z433" s="300"/>
      <c r="AA433" s="301"/>
      <c r="AB433" s="299"/>
      <c r="AC433" s="302"/>
      <c r="AD433" s="303"/>
      <c r="AE433" s="297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1"/>
      <c r="AT433" s="181"/>
      <c r="AU433" s="181"/>
      <c r="AV433" s="181"/>
      <c r="AW433" s="182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299"/>
      <c r="W434" s="300"/>
      <c r="X434" s="299"/>
      <c r="Y434" s="300"/>
      <c r="Z434" s="300"/>
      <c r="AA434" s="301"/>
      <c r="AB434" s="299"/>
      <c r="AC434" s="302"/>
      <c r="AD434" s="303"/>
      <c r="AE434" s="297"/>
      <c r="AF434" s="181"/>
      <c r="AG434" s="181"/>
      <c r="AH434" s="181"/>
      <c r="AI434" s="181"/>
      <c r="AJ434" s="181"/>
      <c r="AK434" s="181"/>
      <c r="AL434" s="181"/>
      <c r="AM434" s="181"/>
      <c r="AN434" s="181"/>
      <c r="AO434" s="181"/>
      <c r="AP434" s="181"/>
      <c r="AQ434" s="181"/>
      <c r="AR434" s="181"/>
      <c r="AS434" s="181"/>
      <c r="AT434" s="181"/>
      <c r="AU434" s="181"/>
      <c r="AV434" s="181"/>
      <c r="AW434" s="182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299"/>
      <c r="W435" s="300"/>
      <c r="X435" s="299"/>
      <c r="Y435" s="300"/>
      <c r="Z435" s="300"/>
      <c r="AA435" s="301"/>
      <c r="AB435" s="299"/>
      <c r="AC435" s="302"/>
      <c r="AD435" s="303"/>
      <c r="AE435" s="297"/>
      <c r="AF435" s="181"/>
      <c r="AG435" s="181"/>
      <c r="AH435" s="181"/>
      <c r="AI435" s="181"/>
      <c r="AJ435" s="181"/>
      <c r="AK435" s="181"/>
      <c r="AL435" s="181"/>
      <c r="AM435" s="181"/>
      <c r="AN435" s="181"/>
      <c r="AO435" s="181"/>
      <c r="AP435" s="181"/>
      <c r="AQ435" s="181"/>
      <c r="AR435" s="181"/>
      <c r="AS435" s="181"/>
      <c r="AT435" s="181"/>
      <c r="AU435" s="181"/>
      <c r="AV435" s="181"/>
      <c r="AW435" s="182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299"/>
      <c r="W436" s="300"/>
      <c r="X436" s="299"/>
      <c r="Y436" s="300"/>
      <c r="Z436" s="300"/>
      <c r="AA436" s="301"/>
      <c r="AB436" s="299"/>
      <c r="AC436" s="302"/>
      <c r="AD436" s="303"/>
      <c r="AE436" s="297"/>
      <c r="AF436" s="181"/>
      <c r="AG436" s="181"/>
      <c r="AH436" s="181"/>
      <c r="AI436" s="181"/>
      <c r="AJ436" s="181"/>
      <c r="AK436" s="181"/>
      <c r="AL436" s="181"/>
      <c r="AM436" s="181"/>
      <c r="AN436" s="181"/>
      <c r="AO436" s="181"/>
      <c r="AP436" s="181"/>
      <c r="AQ436" s="181"/>
      <c r="AR436" s="181"/>
      <c r="AS436" s="181"/>
      <c r="AT436" s="181"/>
      <c r="AU436" s="181"/>
      <c r="AV436" s="181"/>
      <c r="AW436" s="182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299"/>
      <c r="W437" s="300"/>
      <c r="X437" s="299"/>
      <c r="Y437" s="300"/>
      <c r="Z437" s="300"/>
      <c r="AA437" s="301"/>
      <c r="AB437" s="299"/>
      <c r="AC437" s="302"/>
      <c r="AD437" s="303"/>
      <c r="AE437" s="297"/>
      <c r="AF437" s="181"/>
      <c r="AG437" s="181"/>
      <c r="AH437" s="181"/>
      <c r="AI437" s="181"/>
      <c r="AJ437" s="181"/>
      <c r="AK437" s="181"/>
      <c r="AL437" s="181"/>
      <c r="AM437" s="181"/>
      <c r="AN437" s="181"/>
      <c r="AO437" s="181"/>
      <c r="AP437" s="181"/>
      <c r="AQ437" s="181"/>
      <c r="AR437" s="181"/>
      <c r="AS437" s="181"/>
      <c r="AT437" s="181"/>
      <c r="AU437" s="181"/>
      <c r="AV437" s="181"/>
      <c r="AW437" s="182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299"/>
      <c r="W438" s="300"/>
      <c r="X438" s="299"/>
      <c r="Y438" s="300"/>
      <c r="Z438" s="300"/>
      <c r="AA438" s="301"/>
      <c r="AB438" s="299"/>
      <c r="AC438" s="302"/>
      <c r="AD438" s="303"/>
      <c r="AE438" s="297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81"/>
      <c r="AT438" s="181"/>
      <c r="AU438" s="181"/>
      <c r="AV438" s="181"/>
      <c r="AW438" s="182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299"/>
      <c r="W439" s="300"/>
      <c r="X439" s="299"/>
      <c r="Y439" s="300"/>
      <c r="Z439" s="300"/>
      <c r="AA439" s="301"/>
      <c r="AB439" s="299"/>
      <c r="AC439" s="302"/>
      <c r="AD439" s="303"/>
      <c r="AE439" s="297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81"/>
      <c r="AT439" s="181"/>
      <c r="AU439" s="181"/>
      <c r="AV439" s="181"/>
      <c r="AW439" s="182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300"/>
      <c r="X440" s="299"/>
      <c r="Y440" s="300"/>
      <c r="Z440" s="300"/>
      <c r="AA440" s="301"/>
      <c r="AB440" s="299"/>
      <c r="AC440" s="302"/>
      <c r="AD440" s="303"/>
      <c r="AE440" s="297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81"/>
      <c r="AT440" s="181"/>
      <c r="AU440" s="181"/>
      <c r="AV440" s="181"/>
      <c r="AW440" s="182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300"/>
      <c r="X441" s="299"/>
      <c r="Y441" s="300"/>
      <c r="Z441" s="300"/>
      <c r="AA441" s="301"/>
      <c r="AB441" s="299"/>
      <c r="AC441" s="302"/>
      <c r="AD441" s="303"/>
      <c r="AE441" s="297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81"/>
      <c r="AT441" s="181"/>
      <c r="AU441" s="181"/>
      <c r="AV441" s="181"/>
      <c r="AW441" s="182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300"/>
      <c r="X442" s="299"/>
      <c r="Y442" s="300"/>
      <c r="Z442" s="300"/>
      <c r="AA442" s="301"/>
      <c r="AB442" s="299"/>
      <c r="AC442" s="302"/>
      <c r="AD442" s="303"/>
      <c r="AE442" s="297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81"/>
      <c r="AT442" s="181"/>
      <c r="AU442" s="181"/>
      <c r="AV442" s="181"/>
      <c r="AW442" s="182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300"/>
      <c r="X443" s="299"/>
      <c r="Y443" s="300"/>
      <c r="Z443" s="300"/>
      <c r="AA443" s="301"/>
      <c r="AB443" s="299"/>
      <c r="AC443" s="302"/>
      <c r="AD443" s="303"/>
      <c r="AE443" s="297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181"/>
      <c r="AT443" s="181"/>
      <c r="AU443" s="181"/>
      <c r="AV443" s="181"/>
      <c r="AW443" s="182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300"/>
      <c r="X444" s="299"/>
      <c r="Y444" s="300"/>
      <c r="Z444" s="300"/>
      <c r="AA444" s="301"/>
      <c r="AB444" s="299"/>
      <c r="AC444" s="302"/>
      <c r="AD444" s="303"/>
      <c r="AE444" s="297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181"/>
      <c r="AT444" s="181"/>
      <c r="AU444" s="181"/>
      <c r="AV444" s="181"/>
      <c r="AW444" s="182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299"/>
      <c r="W445" s="300"/>
      <c r="X445" s="299"/>
      <c r="Y445" s="300"/>
      <c r="Z445" s="300"/>
      <c r="AA445" s="301"/>
      <c r="AB445" s="299"/>
      <c r="AC445" s="302"/>
      <c r="AD445" s="303"/>
      <c r="AE445" s="297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181"/>
      <c r="AT445" s="181"/>
      <c r="AU445" s="181"/>
      <c r="AV445" s="181"/>
      <c r="AW445" s="182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299"/>
      <c r="W446" s="300"/>
      <c r="X446" s="299"/>
      <c r="Y446" s="300"/>
      <c r="Z446" s="300"/>
      <c r="AA446" s="301"/>
      <c r="AB446" s="299"/>
      <c r="AC446" s="302"/>
      <c r="AD446" s="303"/>
      <c r="AE446" s="297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181"/>
      <c r="AT446" s="181"/>
      <c r="AU446" s="181"/>
      <c r="AV446" s="181"/>
      <c r="AW446" s="182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299"/>
      <c r="W447" s="300"/>
      <c r="X447" s="299"/>
      <c r="Y447" s="300"/>
      <c r="Z447" s="300"/>
      <c r="AA447" s="301"/>
      <c r="AB447" s="299"/>
      <c r="AC447" s="302"/>
      <c r="AD447" s="303"/>
      <c r="AE447" s="297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1"/>
      <c r="AT447" s="181"/>
      <c r="AU447" s="181"/>
      <c r="AV447" s="181"/>
      <c r="AW447" s="182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299"/>
      <c r="W448" s="300"/>
      <c r="X448" s="299"/>
      <c r="Y448" s="300"/>
      <c r="Z448" s="300"/>
      <c r="AA448" s="301"/>
      <c r="AB448" s="299"/>
      <c r="AC448" s="302"/>
      <c r="AD448" s="303"/>
      <c r="AE448" s="297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1"/>
      <c r="AT448" s="181"/>
      <c r="AU448" s="181"/>
      <c r="AV448" s="181"/>
      <c r="AW448" s="182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299"/>
      <c r="W449" s="300"/>
      <c r="X449" s="299"/>
      <c r="Y449" s="300"/>
      <c r="Z449" s="300"/>
      <c r="AA449" s="301"/>
      <c r="AB449" s="299"/>
      <c r="AC449" s="302"/>
      <c r="AD449" s="303"/>
      <c r="AE449" s="297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181"/>
      <c r="AT449" s="181"/>
      <c r="AU449" s="181"/>
      <c r="AV449" s="181"/>
      <c r="AW449" s="182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299"/>
      <c r="W450" s="300"/>
      <c r="X450" s="299"/>
      <c r="Y450" s="300"/>
      <c r="Z450" s="300"/>
      <c r="AA450" s="301"/>
      <c r="AB450" s="299"/>
      <c r="AC450" s="302"/>
      <c r="AD450" s="303"/>
      <c r="AE450" s="297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1"/>
      <c r="AT450" s="181"/>
      <c r="AU450" s="181"/>
      <c r="AV450" s="181"/>
      <c r="AW450" s="182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299"/>
      <c r="W451" s="300"/>
      <c r="X451" s="299"/>
      <c r="Y451" s="300"/>
      <c r="Z451" s="300"/>
      <c r="AA451" s="301"/>
      <c r="AB451" s="299"/>
      <c r="AC451" s="302"/>
      <c r="AD451" s="303"/>
      <c r="AE451" s="297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1"/>
      <c r="AT451" s="181"/>
      <c r="AU451" s="181"/>
      <c r="AV451" s="181"/>
      <c r="AW451" s="182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299"/>
      <c r="W452" s="300"/>
      <c r="X452" s="299"/>
      <c r="Y452" s="300"/>
      <c r="Z452" s="300"/>
      <c r="AA452" s="301"/>
      <c r="AB452" s="299"/>
      <c r="AC452" s="302"/>
      <c r="AD452" s="303"/>
      <c r="AE452" s="297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1"/>
      <c r="AT452" s="181"/>
      <c r="AU452" s="181"/>
      <c r="AV452" s="181"/>
      <c r="AW452" s="182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299"/>
      <c r="W453" s="300"/>
      <c r="X453" s="299"/>
      <c r="Y453" s="300"/>
      <c r="Z453" s="300"/>
      <c r="AA453" s="301"/>
      <c r="AB453" s="299"/>
      <c r="AC453" s="302"/>
      <c r="AD453" s="303"/>
      <c r="AE453" s="297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2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300"/>
      <c r="X454" s="299"/>
      <c r="Y454" s="300"/>
      <c r="Z454" s="300"/>
      <c r="AA454" s="301"/>
      <c r="AB454" s="299"/>
      <c r="AC454" s="302"/>
      <c r="AD454" s="303"/>
      <c r="AE454" s="297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2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300"/>
      <c r="X455" s="299"/>
      <c r="Y455" s="300"/>
      <c r="Z455" s="300"/>
      <c r="AA455" s="301"/>
      <c r="AB455" s="299"/>
      <c r="AC455" s="302"/>
      <c r="AD455" s="303"/>
      <c r="AE455" s="297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181"/>
      <c r="AT455" s="181"/>
      <c r="AU455" s="181"/>
      <c r="AV455" s="181"/>
      <c r="AW455" s="182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300"/>
      <c r="X456" s="299"/>
      <c r="Y456" s="300"/>
      <c r="Z456" s="300"/>
      <c r="AA456" s="301"/>
      <c r="AB456" s="299"/>
      <c r="AC456" s="302"/>
      <c r="AD456" s="303"/>
      <c r="AE456" s="297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181"/>
      <c r="AT456" s="181"/>
      <c r="AU456" s="181"/>
      <c r="AV456" s="181"/>
      <c r="AW456" s="182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300"/>
      <c r="X457" s="299"/>
      <c r="Y457" s="300"/>
      <c r="Z457" s="300"/>
      <c r="AA457" s="301"/>
      <c r="AB457" s="299"/>
      <c r="AC457" s="302"/>
      <c r="AD457" s="303"/>
      <c r="AE457" s="297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181"/>
      <c r="AT457" s="181"/>
      <c r="AU457" s="181"/>
      <c r="AV457" s="181"/>
      <c r="AW457" s="182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300"/>
      <c r="X458" s="299"/>
      <c r="Y458" s="300"/>
      <c r="Z458" s="300"/>
      <c r="AA458" s="301"/>
      <c r="AB458" s="299"/>
      <c r="AC458" s="302"/>
      <c r="AD458" s="303"/>
      <c r="AE458" s="297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181"/>
      <c r="AT458" s="181"/>
      <c r="AU458" s="181"/>
      <c r="AV458" s="181"/>
      <c r="AW458" s="182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299"/>
      <c r="W459" s="300"/>
      <c r="X459" s="299"/>
      <c r="Y459" s="300"/>
      <c r="Z459" s="300"/>
      <c r="AA459" s="301"/>
      <c r="AB459" s="299"/>
      <c r="AC459" s="302"/>
      <c r="AD459" s="303"/>
      <c r="AE459" s="297"/>
      <c r="AF459" s="181"/>
      <c r="AG459" s="181"/>
      <c r="AH459" s="181"/>
      <c r="AI459" s="181"/>
      <c r="AJ459" s="181"/>
      <c r="AK459" s="181"/>
      <c r="AL459" s="181"/>
      <c r="AM459" s="181"/>
      <c r="AN459" s="181"/>
      <c r="AO459" s="181"/>
      <c r="AP459" s="181"/>
      <c r="AQ459" s="181"/>
      <c r="AR459" s="181"/>
      <c r="AS459" s="181"/>
      <c r="AT459" s="181"/>
      <c r="AU459" s="181"/>
      <c r="AV459" s="181"/>
      <c r="AW459" s="182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300"/>
      <c r="X460" s="299"/>
      <c r="Y460" s="300"/>
      <c r="Z460" s="300"/>
      <c r="AA460" s="301"/>
      <c r="AB460" s="299"/>
      <c r="AC460" s="302"/>
      <c r="AD460" s="303"/>
      <c r="AE460" s="297"/>
      <c r="AF460" s="181"/>
      <c r="AG460" s="181"/>
      <c r="AH460" s="181"/>
      <c r="AI460" s="181"/>
      <c r="AJ460" s="181"/>
      <c r="AK460" s="181"/>
      <c r="AL460" s="181"/>
      <c r="AM460" s="181"/>
      <c r="AN460" s="181"/>
      <c r="AO460" s="181"/>
      <c r="AP460" s="181"/>
      <c r="AQ460" s="181"/>
      <c r="AR460" s="181"/>
      <c r="AS460" s="181"/>
      <c r="AT460" s="181"/>
      <c r="AU460" s="181"/>
      <c r="AV460" s="181"/>
      <c r="AW460" s="182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299"/>
      <c r="W461" s="300"/>
      <c r="X461" s="299"/>
      <c r="Y461" s="300"/>
      <c r="Z461" s="300"/>
      <c r="AA461" s="301"/>
      <c r="AB461" s="299"/>
      <c r="AC461" s="302"/>
      <c r="AD461" s="303"/>
      <c r="AE461" s="297"/>
      <c r="AF461" s="181"/>
      <c r="AG461" s="181"/>
      <c r="AH461" s="181"/>
      <c r="AI461" s="181"/>
      <c r="AJ461" s="181"/>
      <c r="AK461" s="181"/>
      <c r="AL461" s="181"/>
      <c r="AM461" s="181"/>
      <c r="AN461" s="181"/>
      <c r="AO461" s="181"/>
      <c r="AP461" s="181"/>
      <c r="AQ461" s="181"/>
      <c r="AR461" s="181"/>
      <c r="AS461" s="181"/>
      <c r="AT461" s="181"/>
      <c r="AU461" s="181"/>
      <c r="AV461" s="181"/>
      <c r="AW461" s="182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299"/>
      <c r="W462" s="300"/>
      <c r="X462" s="299"/>
      <c r="Y462" s="300"/>
      <c r="Z462" s="300"/>
      <c r="AA462" s="301"/>
      <c r="AB462" s="299"/>
      <c r="AC462" s="302"/>
      <c r="AD462" s="303"/>
      <c r="AE462" s="297"/>
      <c r="AF462" s="181"/>
      <c r="AG462" s="181"/>
      <c r="AH462" s="181"/>
      <c r="AI462" s="181"/>
      <c r="AJ462" s="181"/>
      <c r="AK462" s="181"/>
      <c r="AL462" s="181"/>
      <c r="AM462" s="181"/>
      <c r="AN462" s="181"/>
      <c r="AO462" s="181"/>
      <c r="AP462" s="181"/>
      <c r="AQ462" s="181"/>
      <c r="AR462" s="181"/>
      <c r="AS462" s="181"/>
      <c r="AT462" s="181"/>
      <c r="AU462" s="181"/>
      <c r="AV462" s="181"/>
      <c r="AW462" s="182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299"/>
      <c r="W463" s="300"/>
      <c r="X463" s="299"/>
      <c r="Y463" s="300"/>
      <c r="Z463" s="300"/>
      <c r="AA463" s="301"/>
      <c r="AB463" s="299"/>
      <c r="AC463" s="302"/>
      <c r="AD463" s="303"/>
      <c r="AE463" s="297"/>
      <c r="AF463" s="181"/>
      <c r="AG463" s="181"/>
      <c r="AH463" s="181"/>
      <c r="AI463" s="181"/>
      <c r="AJ463" s="181"/>
      <c r="AK463" s="181"/>
      <c r="AL463" s="181"/>
      <c r="AM463" s="181"/>
      <c r="AN463" s="181"/>
      <c r="AO463" s="181"/>
      <c r="AP463" s="181"/>
      <c r="AQ463" s="181"/>
      <c r="AR463" s="181"/>
      <c r="AS463" s="181"/>
      <c r="AT463" s="181"/>
      <c r="AU463" s="181"/>
      <c r="AV463" s="181"/>
      <c r="AW463" s="182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299"/>
      <c r="W464" s="300"/>
      <c r="X464" s="299"/>
      <c r="Y464" s="300"/>
      <c r="Z464" s="300"/>
      <c r="AA464" s="301"/>
      <c r="AB464" s="299"/>
      <c r="AC464" s="302"/>
      <c r="AD464" s="303"/>
      <c r="AE464" s="297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181"/>
      <c r="AT464" s="181"/>
      <c r="AU464" s="181"/>
      <c r="AV464" s="181"/>
      <c r="AW464" s="182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300"/>
      <c r="X465" s="299"/>
      <c r="Y465" s="300"/>
      <c r="Z465" s="300"/>
      <c r="AA465" s="301"/>
      <c r="AB465" s="299"/>
      <c r="AC465" s="302"/>
      <c r="AD465" s="303"/>
      <c r="AE465" s="297"/>
      <c r="AF465" s="181"/>
      <c r="AG465" s="181"/>
      <c r="AH465" s="181"/>
      <c r="AI465" s="181"/>
      <c r="AJ465" s="181"/>
      <c r="AK465" s="181"/>
      <c r="AL465" s="181"/>
      <c r="AM465" s="181"/>
      <c r="AN465" s="181"/>
      <c r="AO465" s="181"/>
      <c r="AP465" s="181"/>
      <c r="AQ465" s="181"/>
      <c r="AR465" s="181"/>
      <c r="AS465" s="181"/>
      <c r="AT465" s="181"/>
      <c r="AU465" s="181"/>
      <c r="AV465" s="181"/>
      <c r="AW465" s="182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299"/>
      <c r="W466" s="300"/>
      <c r="X466" s="299"/>
      <c r="Y466" s="300"/>
      <c r="Z466" s="300"/>
      <c r="AA466" s="301"/>
      <c r="AB466" s="299"/>
      <c r="AC466" s="302"/>
      <c r="AD466" s="303"/>
      <c r="AE466" s="297"/>
      <c r="AF466" s="181"/>
      <c r="AG466" s="181"/>
      <c r="AH466" s="181"/>
      <c r="AI466" s="181"/>
      <c r="AJ466" s="181"/>
      <c r="AK466" s="181"/>
      <c r="AL466" s="181"/>
      <c r="AM466" s="181"/>
      <c r="AN466" s="181"/>
      <c r="AO466" s="181"/>
      <c r="AP466" s="181"/>
      <c r="AQ466" s="181"/>
      <c r="AR466" s="181"/>
      <c r="AS466" s="181"/>
      <c r="AT466" s="181"/>
      <c r="AU466" s="181"/>
      <c r="AV466" s="181"/>
      <c r="AW466" s="182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299"/>
      <c r="W467" s="300"/>
      <c r="X467" s="299"/>
      <c r="Y467" s="300"/>
      <c r="Z467" s="300"/>
      <c r="AA467" s="301"/>
      <c r="AB467" s="299"/>
      <c r="AC467" s="302"/>
      <c r="AD467" s="303"/>
      <c r="AE467" s="297"/>
      <c r="AF467" s="181"/>
      <c r="AG467" s="181"/>
      <c r="AH467" s="181"/>
      <c r="AI467" s="181"/>
      <c r="AJ467" s="181"/>
      <c r="AK467" s="181"/>
      <c r="AL467" s="181"/>
      <c r="AM467" s="181"/>
      <c r="AN467" s="181"/>
      <c r="AO467" s="181"/>
      <c r="AP467" s="181"/>
      <c r="AQ467" s="181"/>
      <c r="AR467" s="181"/>
      <c r="AS467" s="181"/>
      <c r="AT467" s="181"/>
      <c r="AU467" s="181"/>
      <c r="AV467" s="181"/>
      <c r="AW467" s="182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299"/>
      <c r="W468" s="300"/>
      <c r="X468" s="299"/>
      <c r="Y468" s="300"/>
      <c r="Z468" s="300"/>
      <c r="AA468" s="301"/>
      <c r="AB468" s="299"/>
      <c r="AC468" s="302"/>
      <c r="AD468" s="303"/>
      <c r="AE468" s="297"/>
      <c r="AF468" s="181"/>
      <c r="AG468" s="181"/>
      <c r="AH468" s="181"/>
      <c r="AI468" s="181"/>
      <c r="AJ468" s="181"/>
      <c r="AK468" s="181"/>
      <c r="AL468" s="181"/>
      <c r="AM468" s="181"/>
      <c r="AN468" s="181"/>
      <c r="AO468" s="181"/>
      <c r="AP468" s="181"/>
      <c r="AQ468" s="181"/>
      <c r="AR468" s="181"/>
      <c r="AS468" s="181"/>
      <c r="AT468" s="181"/>
      <c r="AU468" s="181"/>
      <c r="AV468" s="181"/>
      <c r="AW468" s="182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299"/>
      <c r="W469" s="300"/>
      <c r="X469" s="299"/>
      <c r="Y469" s="300"/>
      <c r="Z469" s="300"/>
      <c r="AA469" s="301"/>
      <c r="AB469" s="299"/>
      <c r="AC469" s="302"/>
      <c r="AD469" s="303"/>
      <c r="AE469" s="297"/>
      <c r="AF469" s="181"/>
      <c r="AG469" s="181"/>
      <c r="AH469" s="181"/>
      <c r="AI469" s="181"/>
      <c r="AJ469" s="181"/>
      <c r="AK469" s="181"/>
      <c r="AL469" s="181"/>
      <c r="AM469" s="181"/>
      <c r="AN469" s="181"/>
      <c r="AO469" s="181"/>
      <c r="AP469" s="181"/>
      <c r="AQ469" s="181"/>
      <c r="AR469" s="181"/>
      <c r="AS469" s="181"/>
      <c r="AT469" s="181"/>
      <c r="AU469" s="181"/>
      <c r="AV469" s="181"/>
      <c r="AW469" s="182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299"/>
      <c r="W470" s="300"/>
      <c r="X470" s="299"/>
      <c r="Y470" s="300"/>
      <c r="Z470" s="300"/>
      <c r="AA470" s="301"/>
      <c r="AB470" s="299"/>
      <c r="AC470" s="302"/>
      <c r="AD470" s="303"/>
      <c r="AE470" s="297"/>
      <c r="AF470" s="181"/>
      <c r="AG470" s="181"/>
      <c r="AH470" s="181"/>
      <c r="AI470" s="181"/>
      <c r="AJ470" s="181"/>
      <c r="AK470" s="181"/>
      <c r="AL470" s="181"/>
      <c r="AM470" s="181"/>
      <c r="AN470" s="181"/>
      <c r="AO470" s="181"/>
      <c r="AP470" s="181"/>
      <c r="AQ470" s="181"/>
      <c r="AR470" s="181"/>
      <c r="AS470" s="181"/>
      <c r="AT470" s="181"/>
      <c r="AU470" s="181"/>
      <c r="AV470" s="181"/>
      <c r="AW470" s="182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299"/>
      <c r="W471" s="300"/>
      <c r="X471" s="299"/>
      <c r="Y471" s="300"/>
      <c r="Z471" s="300"/>
      <c r="AA471" s="301"/>
      <c r="AB471" s="299"/>
      <c r="AC471" s="302"/>
      <c r="AD471" s="303"/>
      <c r="AE471" s="297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1"/>
      <c r="AT471" s="181"/>
      <c r="AU471" s="181"/>
      <c r="AV471" s="181"/>
      <c r="AW471" s="182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299"/>
      <c r="W472" s="300"/>
      <c r="X472" s="299"/>
      <c r="Y472" s="300"/>
      <c r="Z472" s="300"/>
      <c r="AA472" s="301"/>
      <c r="AB472" s="299"/>
      <c r="AC472" s="302"/>
      <c r="AD472" s="303"/>
      <c r="AE472" s="297"/>
      <c r="AF472" s="181"/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299"/>
      <c r="W473" s="300"/>
      <c r="X473" s="299"/>
      <c r="Y473" s="300"/>
      <c r="Z473" s="300"/>
      <c r="AA473" s="301"/>
      <c r="AB473" s="299"/>
      <c r="AC473" s="302"/>
      <c r="AD473" s="303"/>
      <c r="AE473" s="297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181"/>
      <c r="AT473" s="181"/>
      <c r="AU473" s="181"/>
      <c r="AV473" s="181"/>
      <c r="AW473" s="182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299"/>
      <c r="W474" s="300"/>
      <c r="X474" s="299"/>
      <c r="Y474" s="300"/>
      <c r="Z474" s="300"/>
      <c r="AA474" s="301"/>
      <c r="AB474" s="299"/>
      <c r="AC474" s="302"/>
      <c r="AD474" s="303"/>
      <c r="AE474" s="297"/>
      <c r="AF474" s="181"/>
      <c r="AG474" s="181"/>
      <c r="AH474" s="181"/>
      <c r="AI474" s="181"/>
      <c r="AJ474" s="181"/>
      <c r="AK474" s="181"/>
      <c r="AL474" s="181"/>
      <c r="AM474" s="181"/>
      <c r="AN474" s="181"/>
      <c r="AO474" s="181"/>
      <c r="AP474" s="181"/>
      <c r="AQ474" s="181"/>
      <c r="AR474" s="181"/>
      <c r="AS474" s="181"/>
      <c r="AT474" s="181"/>
      <c r="AU474" s="181"/>
      <c r="AV474" s="181"/>
      <c r="AW474" s="182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299"/>
      <c r="W475" s="300"/>
      <c r="X475" s="299"/>
      <c r="Y475" s="300"/>
      <c r="Z475" s="300"/>
      <c r="AA475" s="301"/>
      <c r="AB475" s="299"/>
      <c r="AC475" s="302"/>
      <c r="AD475" s="303"/>
      <c r="AE475" s="297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181"/>
      <c r="AT475" s="181"/>
      <c r="AU475" s="181"/>
      <c r="AV475" s="181"/>
      <c r="AW475" s="182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299"/>
      <c r="W476" s="300"/>
      <c r="X476" s="299"/>
      <c r="Y476" s="300"/>
      <c r="Z476" s="300"/>
      <c r="AA476" s="301"/>
      <c r="AB476" s="299"/>
      <c r="AC476" s="302"/>
      <c r="AD476" s="303"/>
      <c r="AE476" s="297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181"/>
      <c r="AT476" s="181"/>
      <c r="AU476" s="181"/>
      <c r="AV476" s="181"/>
      <c r="AW476" s="182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299"/>
      <c r="W477" s="300"/>
      <c r="X477" s="299"/>
      <c r="Y477" s="300"/>
      <c r="Z477" s="300"/>
      <c r="AA477" s="301"/>
      <c r="AB477" s="299"/>
      <c r="AC477" s="302"/>
      <c r="AD477" s="303"/>
      <c r="AE477" s="297"/>
      <c r="AF477" s="181"/>
      <c r="AG477" s="181"/>
      <c r="AH477" s="181"/>
      <c r="AI477" s="181"/>
      <c r="AJ477" s="181"/>
      <c r="AK477" s="181"/>
      <c r="AL477" s="181"/>
      <c r="AM477" s="181"/>
      <c r="AN477" s="181"/>
      <c r="AO477" s="181"/>
      <c r="AP477" s="181"/>
      <c r="AQ477" s="181"/>
      <c r="AR477" s="181"/>
      <c r="AS477" s="181"/>
      <c r="AT477" s="181"/>
      <c r="AU477" s="181"/>
      <c r="AV477" s="181"/>
      <c r="AW477" s="182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299"/>
      <c r="W478" s="300"/>
      <c r="X478" s="299"/>
      <c r="Y478" s="300"/>
      <c r="Z478" s="300"/>
      <c r="AA478" s="301"/>
      <c r="AB478" s="299"/>
      <c r="AC478" s="302"/>
      <c r="AD478" s="303"/>
      <c r="AE478" s="297"/>
      <c r="AF478" s="181"/>
      <c r="AG478" s="181"/>
      <c r="AH478" s="181"/>
      <c r="AI478" s="181"/>
      <c r="AJ478" s="181"/>
      <c r="AK478" s="181"/>
      <c r="AL478" s="181"/>
      <c r="AM478" s="181"/>
      <c r="AN478" s="181"/>
      <c r="AO478" s="181"/>
      <c r="AP478" s="181"/>
      <c r="AQ478" s="181"/>
      <c r="AR478" s="181"/>
      <c r="AS478" s="181"/>
      <c r="AT478" s="181"/>
      <c r="AU478" s="181"/>
      <c r="AV478" s="181"/>
      <c r="AW478" s="182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299"/>
      <c r="W479" s="300"/>
      <c r="X479" s="299"/>
      <c r="Y479" s="300"/>
      <c r="Z479" s="300"/>
      <c r="AA479" s="301"/>
      <c r="AB479" s="299"/>
      <c r="AC479" s="302"/>
      <c r="AD479" s="303"/>
      <c r="AE479" s="297"/>
      <c r="AF479" s="181"/>
      <c r="AG479" s="181"/>
      <c r="AH479" s="181"/>
      <c r="AI479" s="181"/>
      <c r="AJ479" s="181"/>
      <c r="AK479" s="181"/>
      <c r="AL479" s="181"/>
      <c r="AM479" s="181"/>
      <c r="AN479" s="181"/>
      <c r="AO479" s="181"/>
      <c r="AP479" s="181"/>
      <c r="AQ479" s="181"/>
      <c r="AR479" s="181"/>
      <c r="AS479" s="181"/>
      <c r="AT479" s="181"/>
      <c r="AU479" s="181"/>
      <c r="AV479" s="181"/>
      <c r="AW479" s="182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299"/>
      <c r="W480" s="300"/>
      <c r="X480" s="299"/>
      <c r="Y480" s="300"/>
      <c r="Z480" s="300"/>
      <c r="AA480" s="301"/>
      <c r="AB480" s="299"/>
      <c r="AC480" s="302"/>
      <c r="AD480" s="303"/>
      <c r="AE480" s="297"/>
      <c r="AF480" s="181"/>
      <c r="AG480" s="181"/>
      <c r="AH480" s="181"/>
      <c r="AI480" s="181"/>
      <c r="AJ480" s="181"/>
      <c r="AK480" s="181"/>
      <c r="AL480" s="181"/>
      <c r="AM480" s="181"/>
      <c r="AN480" s="181"/>
      <c r="AO480" s="181"/>
      <c r="AP480" s="181"/>
      <c r="AQ480" s="181"/>
      <c r="AR480" s="181"/>
      <c r="AS480" s="181"/>
      <c r="AT480" s="181"/>
      <c r="AU480" s="181"/>
      <c r="AV480" s="181"/>
      <c r="AW480" s="182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299"/>
      <c r="W481" s="300"/>
      <c r="X481" s="299"/>
      <c r="Y481" s="300"/>
      <c r="Z481" s="300"/>
      <c r="AA481" s="301"/>
      <c r="AB481" s="299"/>
      <c r="AC481" s="302"/>
      <c r="AD481" s="303"/>
      <c r="AE481" s="297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2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299"/>
      <c r="W482" s="300"/>
      <c r="X482" s="299"/>
      <c r="Y482" s="300"/>
      <c r="Z482" s="300"/>
      <c r="AA482" s="301"/>
      <c r="AB482" s="299"/>
      <c r="AC482" s="302"/>
      <c r="AD482" s="303"/>
      <c r="AE482" s="297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2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299"/>
      <c r="W483" s="300"/>
      <c r="X483" s="299"/>
      <c r="Y483" s="300"/>
      <c r="Z483" s="300"/>
      <c r="AA483" s="301"/>
      <c r="AB483" s="299"/>
      <c r="AC483" s="302"/>
      <c r="AD483" s="303"/>
      <c r="AE483" s="297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2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299"/>
      <c r="W484" s="300"/>
      <c r="X484" s="299"/>
      <c r="Y484" s="300"/>
      <c r="Z484" s="300"/>
      <c r="AA484" s="301"/>
      <c r="AB484" s="299"/>
      <c r="AC484" s="302"/>
      <c r="AD484" s="303"/>
      <c r="AE484" s="297"/>
      <c r="AF484" s="181"/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299"/>
      <c r="W485" s="300"/>
      <c r="X485" s="299"/>
      <c r="Y485" s="300"/>
      <c r="Z485" s="300"/>
      <c r="AA485" s="301"/>
      <c r="AB485" s="299"/>
      <c r="AC485" s="302"/>
      <c r="AD485" s="303"/>
      <c r="AE485" s="297"/>
      <c r="AF485" s="181"/>
      <c r="AG485" s="181"/>
      <c r="AH485" s="181"/>
      <c r="AI485" s="181"/>
      <c r="AJ485" s="181"/>
      <c r="AK485" s="181"/>
      <c r="AL485" s="181"/>
      <c r="AM485" s="181"/>
      <c r="AN485" s="181"/>
      <c r="AO485" s="181"/>
      <c r="AP485" s="181"/>
      <c r="AQ485" s="181"/>
      <c r="AR485" s="181"/>
      <c r="AS485" s="181"/>
      <c r="AT485" s="181"/>
      <c r="AU485" s="181"/>
      <c r="AV485" s="181"/>
      <c r="AW485" s="182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299"/>
      <c r="W486" s="300"/>
      <c r="X486" s="299"/>
      <c r="Y486" s="300"/>
      <c r="Z486" s="300"/>
      <c r="AA486" s="301"/>
      <c r="AB486" s="299"/>
      <c r="AC486" s="302"/>
      <c r="AD486" s="303"/>
      <c r="AE486" s="297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2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300"/>
      <c r="X487" s="299"/>
      <c r="Y487" s="300"/>
      <c r="Z487" s="300"/>
      <c r="AA487" s="301"/>
      <c r="AB487" s="299"/>
      <c r="AC487" s="302"/>
      <c r="AD487" s="303"/>
      <c r="AE487" s="297"/>
      <c r="AF487" s="181"/>
      <c r="AG487" s="181"/>
      <c r="AH487" s="181"/>
      <c r="AI487" s="181"/>
      <c r="AJ487" s="181"/>
      <c r="AK487" s="181"/>
      <c r="AL487" s="181"/>
      <c r="AM487" s="181"/>
      <c r="AN487" s="181"/>
      <c r="AO487" s="181"/>
      <c r="AP487" s="181"/>
      <c r="AQ487" s="181"/>
      <c r="AR487" s="181"/>
      <c r="AS487" s="181"/>
      <c r="AT487" s="181"/>
      <c r="AU487" s="181"/>
      <c r="AV487" s="181"/>
      <c r="AW487" s="182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299"/>
      <c r="W488" s="300"/>
      <c r="X488" s="299"/>
      <c r="Y488" s="300"/>
      <c r="Z488" s="300"/>
      <c r="AA488" s="301"/>
      <c r="AB488" s="299"/>
      <c r="AC488" s="302"/>
      <c r="AD488" s="303"/>
      <c r="AE488" s="297"/>
      <c r="AF488" s="181"/>
      <c r="AG488" s="181"/>
      <c r="AH488" s="181"/>
      <c r="AI488" s="181"/>
      <c r="AJ488" s="181"/>
      <c r="AK488" s="181"/>
      <c r="AL488" s="181"/>
      <c r="AM488" s="181"/>
      <c r="AN488" s="181"/>
      <c r="AO488" s="181"/>
      <c r="AP488" s="181"/>
      <c r="AQ488" s="181"/>
      <c r="AR488" s="181"/>
      <c r="AS488" s="181"/>
      <c r="AT488" s="181"/>
      <c r="AU488" s="181"/>
      <c r="AV488" s="181"/>
      <c r="AW488" s="182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299"/>
      <c r="W489" s="300"/>
      <c r="X489" s="299"/>
      <c r="Y489" s="300"/>
      <c r="Z489" s="300"/>
      <c r="AA489" s="301"/>
      <c r="AB489" s="299"/>
      <c r="AC489" s="302"/>
      <c r="AD489" s="303"/>
      <c r="AE489" s="297"/>
      <c r="AF489" s="181"/>
      <c r="AG489" s="181"/>
      <c r="AH489" s="181"/>
      <c r="AI489" s="181"/>
      <c r="AJ489" s="181"/>
      <c r="AK489" s="181"/>
      <c r="AL489" s="181"/>
      <c r="AM489" s="181"/>
      <c r="AN489" s="181"/>
      <c r="AO489" s="181"/>
      <c r="AP489" s="181"/>
      <c r="AQ489" s="181"/>
      <c r="AR489" s="181"/>
      <c r="AS489" s="181"/>
      <c r="AT489" s="181"/>
      <c r="AU489" s="181"/>
      <c r="AV489" s="181"/>
      <c r="AW489" s="182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299"/>
      <c r="W490" s="300"/>
      <c r="X490" s="299"/>
      <c r="Y490" s="300"/>
      <c r="Z490" s="300"/>
      <c r="AA490" s="301"/>
      <c r="AB490" s="299"/>
      <c r="AC490" s="302"/>
      <c r="AD490" s="303"/>
      <c r="AE490" s="297"/>
      <c r="AF490" s="181"/>
      <c r="AG490" s="181"/>
      <c r="AH490" s="181"/>
      <c r="AI490" s="181"/>
      <c r="AJ490" s="181"/>
      <c r="AK490" s="181"/>
      <c r="AL490" s="181"/>
      <c r="AM490" s="181"/>
      <c r="AN490" s="181"/>
      <c r="AO490" s="181"/>
      <c r="AP490" s="181"/>
      <c r="AQ490" s="181"/>
      <c r="AR490" s="181"/>
      <c r="AS490" s="181"/>
      <c r="AT490" s="181"/>
      <c r="AU490" s="181"/>
      <c r="AV490" s="181"/>
      <c r="AW490" s="182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299"/>
      <c r="W491" s="300"/>
      <c r="X491" s="299"/>
      <c r="Y491" s="300"/>
      <c r="Z491" s="300"/>
      <c r="AA491" s="301"/>
      <c r="AB491" s="299"/>
      <c r="AC491" s="302"/>
      <c r="AD491" s="303"/>
      <c r="AE491" s="297"/>
      <c r="AF491" s="181"/>
      <c r="AG491" s="181"/>
      <c r="AH491" s="181"/>
      <c r="AI491" s="181"/>
      <c r="AJ491" s="181"/>
      <c r="AK491" s="181"/>
      <c r="AL491" s="181"/>
      <c r="AM491" s="181"/>
      <c r="AN491" s="181"/>
      <c r="AO491" s="181"/>
      <c r="AP491" s="181"/>
      <c r="AQ491" s="181"/>
      <c r="AR491" s="181"/>
      <c r="AS491" s="181"/>
      <c r="AT491" s="181"/>
      <c r="AU491" s="181"/>
      <c r="AV491" s="181"/>
      <c r="AW491" s="182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299"/>
      <c r="W492" s="300"/>
      <c r="X492" s="299"/>
      <c r="Y492" s="300"/>
      <c r="Z492" s="300"/>
      <c r="AA492" s="301"/>
      <c r="AB492" s="299"/>
      <c r="AC492" s="302"/>
      <c r="AD492" s="303"/>
      <c r="AE492" s="297"/>
      <c r="AF492" s="181"/>
      <c r="AG492" s="181"/>
      <c r="AH492" s="181"/>
      <c r="AI492" s="181"/>
      <c r="AJ492" s="181"/>
      <c r="AK492" s="181"/>
      <c r="AL492" s="181"/>
      <c r="AM492" s="181"/>
      <c r="AN492" s="181"/>
      <c r="AO492" s="181"/>
      <c r="AP492" s="181"/>
      <c r="AQ492" s="181"/>
      <c r="AR492" s="181"/>
      <c r="AS492" s="181"/>
      <c r="AT492" s="181"/>
      <c r="AU492" s="181"/>
      <c r="AV492" s="181"/>
      <c r="AW492" s="182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299"/>
      <c r="W493" s="300"/>
      <c r="X493" s="299"/>
      <c r="Y493" s="300"/>
      <c r="Z493" s="300"/>
      <c r="AA493" s="301"/>
      <c r="AB493" s="299"/>
      <c r="AC493" s="302"/>
      <c r="AD493" s="303"/>
      <c r="AE493" s="297"/>
      <c r="AF493" s="181"/>
      <c r="AG493" s="181"/>
      <c r="AH493" s="181"/>
      <c r="AI493" s="181"/>
      <c r="AJ493" s="181"/>
      <c r="AK493" s="181"/>
      <c r="AL493" s="181"/>
      <c r="AM493" s="181"/>
      <c r="AN493" s="181"/>
      <c r="AO493" s="181"/>
      <c r="AP493" s="181"/>
      <c r="AQ493" s="181"/>
      <c r="AR493" s="181"/>
      <c r="AS493" s="181"/>
      <c r="AT493" s="181"/>
      <c r="AU493" s="181"/>
      <c r="AV493" s="181"/>
      <c r="AW493" s="182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299"/>
      <c r="W494" s="300"/>
      <c r="X494" s="299"/>
      <c r="Y494" s="300"/>
      <c r="Z494" s="300"/>
      <c r="AA494" s="301"/>
      <c r="AB494" s="299"/>
      <c r="AC494" s="302"/>
      <c r="AD494" s="303"/>
      <c r="AE494" s="297"/>
      <c r="AF494" s="181"/>
      <c r="AG494" s="181"/>
      <c r="AH494" s="181"/>
      <c r="AI494" s="181"/>
      <c r="AJ494" s="181"/>
      <c r="AK494" s="181"/>
      <c r="AL494" s="181"/>
      <c r="AM494" s="181"/>
      <c r="AN494" s="181"/>
      <c r="AO494" s="181"/>
      <c r="AP494" s="181"/>
      <c r="AQ494" s="181"/>
      <c r="AR494" s="181"/>
      <c r="AS494" s="181"/>
      <c r="AT494" s="181"/>
      <c r="AU494" s="181"/>
      <c r="AV494" s="181"/>
      <c r="AW494" s="182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299"/>
      <c r="W495" s="300"/>
      <c r="X495" s="299"/>
      <c r="Y495" s="300"/>
      <c r="Z495" s="300"/>
      <c r="AA495" s="301"/>
      <c r="AB495" s="299"/>
      <c r="AC495" s="302"/>
      <c r="AD495" s="303"/>
      <c r="AE495" s="297"/>
      <c r="AF495" s="181"/>
      <c r="AG495" s="181"/>
      <c r="AH495" s="181"/>
      <c r="AI495" s="181"/>
      <c r="AJ495" s="181"/>
      <c r="AK495" s="181"/>
      <c r="AL495" s="181"/>
      <c r="AM495" s="181"/>
      <c r="AN495" s="181"/>
      <c r="AO495" s="181"/>
      <c r="AP495" s="181"/>
      <c r="AQ495" s="181"/>
      <c r="AR495" s="181"/>
      <c r="AS495" s="181"/>
      <c r="AT495" s="181"/>
      <c r="AU495" s="181"/>
      <c r="AV495" s="181"/>
      <c r="AW495" s="182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299"/>
      <c r="W496" s="300"/>
      <c r="X496" s="299"/>
      <c r="Y496" s="300"/>
      <c r="Z496" s="300"/>
      <c r="AA496" s="301"/>
      <c r="AB496" s="299"/>
      <c r="AC496" s="302"/>
      <c r="AD496" s="303"/>
      <c r="AE496" s="297"/>
      <c r="AF496" s="181"/>
      <c r="AG496" s="181"/>
      <c r="AH496" s="181"/>
      <c r="AI496" s="181"/>
      <c r="AJ496" s="181"/>
      <c r="AK496" s="181"/>
      <c r="AL496" s="181"/>
      <c r="AM496" s="181"/>
      <c r="AN496" s="181"/>
      <c r="AO496" s="181"/>
      <c r="AP496" s="181"/>
      <c r="AQ496" s="181"/>
      <c r="AR496" s="181"/>
      <c r="AS496" s="181"/>
      <c r="AT496" s="181"/>
      <c r="AU496" s="181"/>
      <c r="AV496" s="181"/>
      <c r="AW496" s="182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299"/>
      <c r="W497" s="300"/>
      <c r="X497" s="299"/>
      <c r="Y497" s="300"/>
      <c r="Z497" s="300"/>
      <c r="AA497" s="301"/>
      <c r="AB497" s="299"/>
      <c r="AC497" s="302"/>
      <c r="AD497" s="303"/>
      <c r="AE497" s="297"/>
      <c r="AF497" s="181"/>
      <c r="AG497" s="181"/>
      <c r="AH497" s="181"/>
      <c r="AI497" s="181"/>
      <c r="AJ497" s="181"/>
      <c r="AK497" s="181"/>
      <c r="AL497" s="181"/>
      <c r="AM497" s="181"/>
      <c r="AN497" s="181"/>
      <c r="AO497" s="181"/>
      <c r="AP497" s="181"/>
      <c r="AQ497" s="181"/>
      <c r="AR497" s="181"/>
      <c r="AS497" s="181"/>
      <c r="AT497" s="181"/>
      <c r="AU497" s="181"/>
      <c r="AV497" s="181"/>
      <c r="AW497" s="182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299"/>
      <c r="W498" s="300"/>
      <c r="X498" s="299"/>
      <c r="Y498" s="300"/>
      <c r="Z498" s="300"/>
      <c r="AA498" s="301"/>
      <c r="AB498" s="299"/>
      <c r="AC498" s="302"/>
      <c r="AD498" s="303"/>
      <c r="AE498" s="297"/>
      <c r="AF498" s="181"/>
      <c r="AG498" s="181"/>
      <c r="AH498" s="181"/>
      <c r="AI498" s="181"/>
      <c r="AJ498" s="181"/>
      <c r="AK498" s="181"/>
      <c r="AL498" s="181"/>
      <c r="AM498" s="181"/>
      <c r="AN498" s="181"/>
      <c r="AO498" s="181"/>
      <c r="AP498" s="181"/>
      <c r="AQ498" s="181"/>
      <c r="AR498" s="181"/>
      <c r="AS498" s="181"/>
      <c r="AT498" s="181"/>
      <c r="AU498" s="181"/>
      <c r="AV498" s="181"/>
      <c r="AW498" s="182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299"/>
      <c r="W499" s="300"/>
      <c r="X499" s="299"/>
      <c r="Y499" s="300"/>
      <c r="Z499" s="300"/>
      <c r="AA499" s="301"/>
      <c r="AB499" s="299"/>
      <c r="AC499" s="302"/>
      <c r="AD499" s="303"/>
      <c r="AE499" s="297"/>
      <c r="AF499" s="181"/>
      <c r="AG499" s="181"/>
      <c r="AH499" s="181"/>
      <c r="AI499" s="181"/>
      <c r="AJ499" s="181"/>
      <c r="AK499" s="181"/>
      <c r="AL499" s="181"/>
      <c r="AM499" s="181"/>
      <c r="AN499" s="181"/>
      <c r="AO499" s="181"/>
      <c r="AP499" s="181"/>
      <c r="AQ499" s="181"/>
      <c r="AR499" s="181"/>
      <c r="AS499" s="181"/>
      <c r="AT499" s="181"/>
      <c r="AU499" s="181"/>
      <c r="AV499" s="181"/>
      <c r="AW499" s="182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299"/>
      <c r="W500" s="300"/>
      <c r="X500" s="299"/>
      <c r="Y500" s="300"/>
      <c r="Z500" s="300"/>
      <c r="AA500" s="301"/>
      <c r="AB500" s="299"/>
      <c r="AC500" s="302"/>
      <c r="AD500" s="303"/>
      <c r="AE500" s="297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82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299"/>
      <c r="W501" s="300"/>
      <c r="X501" s="299"/>
      <c r="Y501" s="300"/>
      <c r="Z501" s="300"/>
      <c r="AA501" s="301"/>
      <c r="AB501" s="299"/>
      <c r="AC501" s="302"/>
      <c r="AD501" s="303"/>
      <c r="AE501" s="297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2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299"/>
      <c r="W502" s="300"/>
      <c r="X502" s="299"/>
      <c r="Y502" s="300"/>
      <c r="Z502" s="300"/>
      <c r="AA502" s="301"/>
      <c r="AB502" s="299"/>
      <c r="AC502" s="302"/>
      <c r="AD502" s="303"/>
      <c r="AE502" s="297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2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299"/>
      <c r="W503" s="300"/>
      <c r="X503" s="299"/>
      <c r="Y503" s="300"/>
      <c r="Z503" s="300"/>
      <c r="AA503" s="301"/>
      <c r="AB503" s="299"/>
      <c r="AC503" s="302"/>
      <c r="AD503" s="303"/>
      <c r="AE503" s="297"/>
      <c r="AF503" s="181"/>
      <c r="AG503" s="181"/>
      <c r="AH503" s="181"/>
      <c r="AI503" s="181"/>
      <c r="AJ503" s="181"/>
      <c r="AK503" s="181"/>
      <c r="AL503" s="181"/>
      <c r="AM503" s="181"/>
      <c r="AN503" s="181"/>
      <c r="AO503" s="181"/>
      <c r="AP503" s="181"/>
      <c r="AQ503" s="181"/>
      <c r="AR503" s="181"/>
      <c r="AS503" s="181"/>
      <c r="AT503" s="181"/>
      <c r="AU503" s="181"/>
      <c r="AV503" s="181"/>
      <c r="AW503" s="182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299"/>
      <c r="W504" s="300"/>
      <c r="X504" s="299"/>
      <c r="Y504" s="300"/>
      <c r="Z504" s="300"/>
      <c r="AA504" s="301"/>
      <c r="AB504" s="299"/>
      <c r="AC504" s="302"/>
      <c r="AD504" s="303"/>
      <c r="AE504" s="297"/>
      <c r="AF504" s="181"/>
      <c r="AG504" s="181"/>
      <c r="AH504" s="181"/>
      <c r="AI504" s="181"/>
      <c r="AJ504" s="181"/>
      <c r="AK504" s="181"/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82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299"/>
      <c r="W505" s="300"/>
      <c r="X505" s="299"/>
      <c r="Y505" s="300"/>
      <c r="Z505" s="300"/>
      <c r="AA505" s="301"/>
      <c r="AB505" s="299"/>
      <c r="AC505" s="302"/>
      <c r="AD505" s="303"/>
      <c r="AE505" s="297"/>
      <c r="AF505" s="181"/>
      <c r="AG505" s="181"/>
      <c r="AH505" s="181"/>
      <c r="AI505" s="181"/>
      <c r="AJ505" s="181"/>
      <c r="AK505" s="181"/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82"/>
    </row>
    <row r="506" ht="19.5" customHeight="1">
      <c r="A506" s="298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299"/>
      <c r="W506" s="300"/>
      <c r="X506" s="299"/>
      <c r="Y506" s="300"/>
      <c r="Z506" s="300"/>
      <c r="AA506" s="301"/>
      <c r="AB506" s="299"/>
      <c r="AC506" s="302"/>
      <c r="AD506" s="303"/>
      <c r="AE506" s="297"/>
      <c r="AF506" s="181"/>
      <c r="AG506" s="181"/>
      <c r="AH506" s="181"/>
      <c r="AI506" s="181"/>
      <c r="AJ506" s="181"/>
      <c r="AK506" s="181"/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82"/>
    </row>
    <row r="507" ht="19.5" customHeight="1">
      <c r="A507" s="298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299"/>
      <c r="W507" s="300"/>
      <c r="X507" s="299"/>
      <c r="Y507" s="300"/>
      <c r="Z507" s="300"/>
      <c r="AA507" s="301"/>
      <c r="AB507" s="299"/>
      <c r="AC507" s="302"/>
      <c r="AD507" s="303"/>
      <c r="AE507" s="297"/>
      <c r="AF507" s="181"/>
      <c r="AG507" s="181"/>
      <c r="AH507" s="181"/>
      <c r="AI507" s="181"/>
      <c r="AJ507" s="181"/>
      <c r="AK507" s="181"/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82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51" t="s">
        <v>402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3"/>
      <c r="W1" s="154"/>
      <c r="X1" s="155"/>
      <c r="Y1" s="156"/>
      <c r="Z1" s="156"/>
      <c r="AA1" s="157"/>
      <c r="AB1" s="156"/>
      <c r="AC1" s="158"/>
      <c r="AD1" s="159"/>
      <c r="AE1" s="160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2"/>
    </row>
    <row r="2" ht="21.75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7"/>
      <c r="O2" s="168" t="s">
        <v>66</v>
      </c>
      <c r="P2" s="169" t="s">
        <v>67</v>
      </c>
      <c r="Q2" s="170">
        <v>0.0</v>
      </c>
      <c r="R2" s="169" t="s">
        <v>68</v>
      </c>
      <c r="S2" s="171">
        <f>O3*Q2</f>
        <v>0</v>
      </c>
      <c r="T2" s="172"/>
      <c r="U2" s="172"/>
      <c r="V2" s="173"/>
      <c r="W2" s="174"/>
      <c r="X2" s="175"/>
      <c r="Y2" s="176"/>
      <c r="Z2" s="176"/>
      <c r="AA2" s="177"/>
      <c r="AB2" s="178"/>
      <c r="AC2" s="179"/>
      <c r="AD2" s="178"/>
      <c r="AE2" s="180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2"/>
    </row>
    <row r="3" ht="21.75" customHeight="1">
      <c r="A3" s="183"/>
      <c r="B3" s="184"/>
      <c r="C3" s="184"/>
      <c r="D3" s="184"/>
      <c r="E3" s="184"/>
      <c r="F3" s="184"/>
      <c r="G3" s="185"/>
      <c r="H3" s="186"/>
      <c r="I3" s="187"/>
      <c r="J3" s="187"/>
      <c r="K3" s="187"/>
      <c r="L3" s="187"/>
      <c r="M3" s="187"/>
      <c r="N3" s="188"/>
      <c r="O3" s="189">
        <f>'狀況1~3 資料與模擬結果'!B4</f>
        <v>1000000</v>
      </c>
      <c r="P3" s="190" t="s">
        <v>69</v>
      </c>
      <c r="Q3" s="201">
        <v>0.3</v>
      </c>
      <c r="R3" s="192" t="s">
        <v>70</v>
      </c>
      <c r="S3" s="193">
        <f>O3*Q4</f>
        <v>20000</v>
      </c>
      <c r="T3" s="194" t="s">
        <v>71</v>
      </c>
      <c r="U3" s="194" t="s">
        <v>72</v>
      </c>
      <c r="V3" s="195"/>
      <c r="W3" s="196"/>
      <c r="X3" s="197"/>
      <c r="Y3" s="176"/>
      <c r="Z3" s="176"/>
      <c r="AA3" s="177"/>
      <c r="AB3" s="178"/>
      <c r="AC3" s="179"/>
      <c r="AD3" s="178"/>
      <c r="AE3" s="180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2"/>
    </row>
    <row r="4" ht="33.0" customHeight="1">
      <c r="A4" s="198" t="s">
        <v>73</v>
      </c>
      <c r="B4" s="198" t="s">
        <v>74</v>
      </c>
      <c r="C4" s="198" t="s">
        <v>75</v>
      </c>
      <c r="D4" s="198" t="s">
        <v>76</v>
      </c>
      <c r="E4" s="198" t="s">
        <v>77</v>
      </c>
      <c r="F4" s="198" t="s">
        <v>78</v>
      </c>
      <c r="G4" s="198" t="s">
        <v>79</v>
      </c>
      <c r="H4" s="199" t="s">
        <v>73</v>
      </c>
      <c r="I4" s="199" t="s">
        <v>74</v>
      </c>
      <c r="J4" s="199" t="s">
        <v>75</v>
      </c>
      <c r="K4" s="199" t="s">
        <v>76</v>
      </c>
      <c r="L4" s="199" t="s">
        <v>77</v>
      </c>
      <c r="M4" s="199" t="s">
        <v>78</v>
      </c>
      <c r="N4" s="199" t="s">
        <v>79</v>
      </c>
      <c r="O4" s="4"/>
      <c r="P4" s="200" t="s">
        <v>80</v>
      </c>
      <c r="Q4" s="201">
        <f>'狀況1~3 資料與模擬結果'!B5</f>
        <v>0.02</v>
      </c>
      <c r="R4" s="202"/>
      <c r="S4" s="194" t="s">
        <v>81</v>
      </c>
      <c r="T4" s="203">
        <f>0</f>
        <v>0</v>
      </c>
      <c r="U4" s="204"/>
      <c r="V4" s="205" t="s">
        <v>82</v>
      </c>
      <c r="W4" s="206" t="s">
        <v>83</v>
      </c>
      <c r="X4" s="206" t="s">
        <v>84</v>
      </c>
      <c r="Y4" s="206" t="s">
        <v>85</v>
      </c>
      <c r="Z4" s="206" t="s">
        <v>86</v>
      </c>
      <c r="AA4" s="207" t="s">
        <v>87</v>
      </c>
      <c r="AB4" s="206" t="s">
        <v>88</v>
      </c>
      <c r="AC4" s="208" t="s">
        <v>89</v>
      </c>
      <c r="AD4" s="206" t="s">
        <v>90</v>
      </c>
      <c r="AE4" s="180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2"/>
    </row>
    <row r="5" ht="19.5" customHeight="1">
      <c r="A5" s="198"/>
      <c r="B5" s="198"/>
      <c r="C5" s="198"/>
      <c r="D5" s="198"/>
      <c r="E5" s="198"/>
      <c r="F5" s="198"/>
      <c r="G5" s="198"/>
      <c r="H5" s="199"/>
      <c r="I5" s="199"/>
      <c r="J5" s="199"/>
      <c r="K5" s="199"/>
      <c r="L5" s="199"/>
      <c r="M5" s="199"/>
      <c r="N5" s="209"/>
      <c r="O5" s="210" t="s">
        <v>91</v>
      </c>
      <c r="P5" s="211" t="s">
        <v>92</v>
      </c>
      <c r="Q5" s="211" t="s">
        <v>93</v>
      </c>
      <c r="R5" s="212" t="s">
        <v>94</v>
      </c>
      <c r="S5" s="213">
        <v>0.05</v>
      </c>
      <c r="T5" s="214"/>
      <c r="U5" s="214"/>
      <c r="V5" s="215"/>
      <c r="W5" s="176"/>
      <c r="X5" s="206"/>
      <c r="Y5" s="176"/>
      <c r="Z5" s="176"/>
      <c r="AA5" s="177"/>
      <c r="AB5" s="206"/>
      <c r="AC5" s="208"/>
      <c r="AD5" s="206"/>
      <c r="AE5" s="180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2"/>
    </row>
    <row r="6" ht="20.25" customHeight="1">
      <c r="A6" s="198"/>
      <c r="B6" s="198"/>
      <c r="C6" s="198"/>
      <c r="D6" s="198"/>
      <c r="E6" s="198"/>
      <c r="F6" s="198"/>
      <c r="G6" s="198"/>
      <c r="H6" s="199"/>
      <c r="I6" s="199"/>
      <c r="J6" s="199"/>
      <c r="K6" s="199"/>
      <c r="L6" s="199"/>
      <c r="M6" s="199"/>
      <c r="N6" s="209"/>
      <c r="O6" s="216">
        <v>1.0</v>
      </c>
      <c r="P6" s="304" t="s">
        <v>403</v>
      </c>
      <c r="Q6" s="304" t="s">
        <v>404</v>
      </c>
      <c r="R6" s="305" t="s">
        <v>404</v>
      </c>
      <c r="S6" s="194" t="s">
        <v>98</v>
      </c>
      <c r="T6" s="219"/>
      <c r="U6" s="220"/>
      <c r="V6" s="215"/>
      <c r="W6" s="176"/>
      <c r="X6" s="206"/>
      <c r="Y6" s="176"/>
      <c r="Z6" s="176"/>
      <c r="AA6" s="177"/>
      <c r="AB6" s="206"/>
      <c r="AC6" s="208"/>
      <c r="AD6" s="206"/>
      <c r="AE6" s="180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2"/>
    </row>
    <row r="7" ht="20.25" customHeight="1">
      <c r="A7" s="198"/>
      <c r="B7" s="198"/>
      <c r="C7" s="198"/>
      <c r="D7" s="198"/>
      <c r="E7" s="198"/>
      <c r="F7" s="198"/>
      <c r="G7" s="198"/>
      <c r="H7" s="199"/>
      <c r="I7" s="199"/>
      <c r="J7" s="199"/>
      <c r="K7" s="199"/>
      <c r="L7" s="199"/>
      <c r="M7" s="199"/>
      <c r="N7" s="209"/>
      <c r="O7" s="221"/>
      <c r="P7" s="222"/>
      <c r="Q7" s="222"/>
      <c r="R7" s="223"/>
      <c r="S7" s="224">
        <f>'狀況1~3 資料與模擬結果'!B6</f>
        <v>0.02</v>
      </c>
      <c r="T7" s="219" t="s">
        <v>99</v>
      </c>
      <c r="U7" s="220"/>
      <c r="V7" s="215"/>
      <c r="W7" s="176"/>
      <c r="X7" s="206"/>
      <c r="Y7" s="176"/>
      <c r="Z7" s="176"/>
      <c r="AA7" s="177"/>
      <c r="AB7" s="206"/>
      <c r="AC7" s="208"/>
      <c r="AD7" s="206"/>
      <c r="AE7" s="180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2"/>
    </row>
    <row r="8" ht="21.0" customHeight="1">
      <c r="A8" s="225"/>
      <c r="B8" s="225"/>
      <c r="C8" s="225"/>
      <c r="D8" s="225"/>
      <c r="E8" s="225"/>
      <c r="F8" s="225"/>
      <c r="G8" s="225"/>
      <c r="H8" s="226"/>
      <c r="I8" s="226"/>
      <c r="J8" s="226"/>
      <c r="K8" s="226"/>
      <c r="L8" s="226"/>
      <c r="M8" s="226"/>
      <c r="N8" s="227"/>
      <c r="O8" s="228">
        <f>O3+S2</f>
        <v>1000000</v>
      </c>
      <c r="P8" s="229">
        <f>(O8+T20*(2*T8))*P6</f>
        <v>500000</v>
      </c>
      <c r="Q8" s="229">
        <f>(O8+T4*(2*T8))*Q6</f>
        <v>250000</v>
      </c>
      <c r="R8" s="230">
        <f>(O8+T4*(2*T8))*R6-T4*(2*T8)</f>
        <v>250000</v>
      </c>
      <c r="S8" s="231">
        <f>O8*S7</f>
        <v>20000</v>
      </c>
      <c r="T8" s="232">
        <v>0.0</v>
      </c>
      <c r="U8" s="233"/>
      <c r="V8" s="234"/>
      <c r="W8" s="235"/>
      <c r="X8" s="236"/>
      <c r="Y8" s="235"/>
      <c r="Z8" s="235"/>
      <c r="AA8" s="237"/>
      <c r="AB8" s="236"/>
      <c r="AC8" s="238"/>
      <c r="AD8" s="236"/>
      <c r="AE8" s="180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2"/>
    </row>
    <row r="9" ht="20.25" customHeight="1">
      <c r="A9" s="239" t="s">
        <v>100</v>
      </c>
      <c r="B9" s="240">
        <v>54.0</v>
      </c>
      <c r="C9" s="241">
        <v>57.28125</v>
      </c>
      <c r="D9" s="241">
        <v>48.84375</v>
      </c>
      <c r="E9" s="241">
        <v>53.71875</v>
      </c>
      <c r="F9" s="241">
        <v>45.873295</v>
      </c>
      <c r="G9" s="241">
        <v>2.563664E8</v>
      </c>
      <c r="H9" s="241"/>
      <c r="I9" s="241">
        <f t="shared" ref="I9:N9" si="1">(I10/B10*B9)/B10*B9</f>
        <v>4.386246722</v>
      </c>
      <c r="J9" s="241">
        <f t="shared" si="1"/>
        <v>4.931286174</v>
      </c>
      <c r="K9" s="241">
        <f t="shared" si="1"/>
        <v>3.582794021</v>
      </c>
      <c r="L9" s="241">
        <f t="shared" si="1"/>
        <v>4.307744225</v>
      </c>
      <c r="M9" s="241">
        <f t="shared" si="1"/>
        <v>3.662290705</v>
      </c>
      <c r="N9" s="241">
        <f t="shared" si="1"/>
        <v>1456309.017</v>
      </c>
      <c r="O9" s="242"/>
      <c r="P9" s="243"/>
      <c r="Q9" s="243"/>
      <c r="R9" s="244"/>
      <c r="S9" s="245"/>
      <c r="T9" s="245"/>
      <c r="U9" s="245"/>
      <c r="V9" s="246"/>
      <c r="W9" s="247"/>
      <c r="X9" s="248"/>
      <c r="Y9" s="247"/>
      <c r="Z9" s="247"/>
      <c r="AA9" s="249"/>
      <c r="AB9" s="248"/>
      <c r="AC9" s="250"/>
      <c r="AD9" s="248"/>
      <c r="AE9" s="180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2"/>
    </row>
    <row r="10" ht="19.5" customHeight="1">
      <c r="A10" s="251" t="s">
        <v>101</v>
      </c>
      <c r="B10" s="252">
        <v>53.5625</v>
      </c>
      <c r="C10" s="253">
        <v>56.0</v>
      </c>
      <c r="D10" s="253">
        <v>48.9375</v>
      </c>
      <c r="E10" s="253">
        <v>52.03125</v>
      </c>
      <c r="F10" s="253">
        <v>44.432236</v>
      </c>
      <c r="G10" s="253">
        <v>2.593E8</v>
      </c>
      <c r="H10" s="253"/>
      <c r="I10" s="253">
        <f t="shared" ref="I10:N10" si="2">(I11/B11*B10)/B11*B10</f>
        <v>4.315461193</v>
      </c>
      <c r="J10" s="253">
        <f t="shared" si="2"/>
        <v>4.713150275</v>
      </c>
      <c r="K10" s="253">
        <f t="shared" si="2"/>
        <v>3.596560748</v>
      </c>
      <c r="L10" s="253">
        <f t="shared" si="2"/>
        <v>4.041351555</v>
      </c>
      <c r="M10" s="253">
        <f t="shared" si="2"/>
        <v>3.435811123</v>
      </c>
      <c r="N10" s="253">
        <f t="shared" si="2"/>
        <v>1489828.79</v>
      </c>
      <c r="O10" s="253"/>
      <c r="P10" s="254"/>
      <c r="Q10" s="254"/>
      <c r="R10" s="254"/>
      <c r="S10" s="255"/>
      <c r="T10" s="173"/>
      <c r="U10" s="256"/>
      <c r="V10" s="257"/>
      <c r="W10" s="254"/>
      <c r="X10" s="258"/>
      <c r="Y10" s="254"/>
      <c r="Z10" s="254"/>
      <c r="AA10" s="259"/>
      <c r="AB10" s="258"/>
      <c r="AC10" s="260"/>
      <c r="AD10" s="258"/>
      <c r="AE10" s="180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2"/>
    </row>
    <row r="11" ht="19.5" customHeight="1">
      <c r="A11" s="251" t="s">
        <v>102</v>
      </c>
      <c r="B11" s="252">
        <v>51.9375</v>
      </c>
      <c r="C11" s="253">
        <v>59.9375</v>
      </c>
      <c r="D11" s="253">
        <v>49.570313</v>
      </c>
      <c r="E11" s="253">
        <v>57.625</v>
      </c>
      <c r="F11" s="253">
        <v>49.209061</v>
      </c>
      <c r="G11" s="253">
        <v>2.478722E8</v>
      </c>
      <c r="H11" s="253"/>
      <c r="I11" s="253">
        <f t="shared" ref="I11:N11" si="3">(I12/B12*B11)/B12*B11</f>
        <v>4.057584934</v>
      </c>
      <c r="J11" s="253">
        <f t="shared" si="3"/>
        <v>5.399238129</v>
      </c>
      <c r="K11" s="253">
        <f t="shared" si="3"/>
        <v>3.690176711</v>
      </c>
      <c r="L11" s="253">
        <f t="shared" si="3"/>
        <v>4.957012213</v>
      </c>
      <c r="M11" s="253">
        <f t="shared" si="3"/>
        <v>4.214277204</v>
      </c>
      <c r="N11" s="253">
        <f t="shared" si="3"/>
        <v>1361403.841</v>
      </c>
      <c r="O11" s="253"/>
      <c r="P11" s="254"/>
      <c r="Q11" s="254"/>
      <c r="R11" s="254"/>
      <c r="S11" s="254"/>
      <c r="T11" s="254"/>
      <c r="U11" s="254"/>
      <c r="V11" s="257"/>
      <c r="W11" s="254"/>
      <c r="X11" s="258"/>
      <c r="Y11" s="254"/>
      <c r="Z11" s="254"/>
      <c r="AA11" s="259"/>
      <c r="AB11" s="258"/>
      <c r="AC11" s="260"/>
      <c r="AD11" s="258"/>
      <c r="AE11" s="180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2"/>
    </row>
    <row r="12" ht="19.5" customHeight="1">
      <c r="A12" s="251" t="s">
        <v>103</v>
      </c>
      <c r="B12" s="252">
        <v>57.8125</v>
      </c>
      <c r="C12" s="253">
        <v>61.71875</v>
      </c>
      <c r="D12" s="253">
        <v>55.78125</v>
      </c>
      <c r="E12" s="253">
        <v>56.59375</v>
      </c>
      <c r="F12" s="253">
        <v>48.328407</v>
      </c>
      <c r="G12" s="253">
        <v>1.957904E8</v>
      </c>
      <c r="H12" s="253"/>
      <c r="I12" s="253">
        <f t="shared" ref="I12:N12" si="4">(I13/B13*B12)/B13*B12</f>
        <v>5.027464784</v>
      </c>
      <c r="J12" s="253">
        <f t="shared" si="4"/>
        <v>5.724920714</v>
      </c>
      <c r="K12" s="253">
        <f t="shared" si="4"/>
        <v>4.672833703</v>
      </c>
      <c r="L12" s="253">
        <f t="shared" si="4"/>
        <v>4.781179581</v>
      </c>
      <c r="M12" s="253">
        <f t="shared" si="4"/>
        <v>4.064788033</v>
      </c>
      <c r="N12" s="253">
        <f t="shared" si="4"/>
        <v>849403.6368</v>
      </c>
      <c r="O12" s="253"/>
      <c r="P12" s="254"/>
      <c r="Q12" s="254"/>
      <c r="R12" s="254"/>
      <c r="S12" s="254"/>
      <c r="T12" s="254"/>
      <c r="U12" s="254"/>
      <c r="V12" s="257"/>
      <c r="W12" s="254"/>
      <c r="X12" s="258"/>
      <c r="Y12" s="254"/>
      <c r="Z12" s="254"/>
      <c r="AA12" s="259"/>
      <c r="AB12" s="258"/>
      <c r="AC12" s="260"/>
      <c r="AD12" s="258"/>
      <c r="AE12" s="180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2"/>
    </row>
    <row r="13" ht="19.5" customHeight="1">
      <c r="A13" s="251" t="s">
        <v>104</v>
      </c>
      <c r="B13" s="252">
        <v>56.6875</v>
      </c>
      <c r="C13" s="253">
        <v>61.75</v>
      </c>
      <c r="D13" s="253">
        <v>52.9375</v>
      </c>
      <c r="E13" s="253">
        <v>59.6875</v>
      </c>
      <c r="F13" s="253">
        <v>50.970333</v>
      </c>
      <c r="G13" s="253">
        <v>2.578806E8</v>
      </c>
      <c r="H13" s="253"/>
      <c r="I13" s="253">
        <f t="shared" ref="I13:N13" si="5">(I14/B14*B13)/B14*B13</f>
        <v>4.833705043</v>
      </c>
      <c r="J13" s="253">
        <f t="shared" si="5"/>
        <v>5.730719569</v>
      </c>
      <c r="K13" s="253">
        <f t="shared" si="5"/>
        <v>4.208532611</v>
      </c>
      <c r="L13" s="253">
        <f t="shared" si="5"/>
        <v>5.318202747</v>
      </c>
      <c r="M13" s="253">
        <f t="shared" si="5"/>
        <v>4.521347476</v>
      </c>
      <c r="N13" s="253">
        <f t="shared" si="5"/>
        <v>1473562.88</v>
      </c>
      <c r="O13" s="253"/>
      <c r="P13" s="254"/>
      <c r="Q13" s="254"/>
      <c r="R13" s="254"/>
      <c r="S13" s="254"/>
      <c r="T13" s="254"/>
      <c r="U13" s="254"/>
      <c r="V13" s="257"/>
      <c r="W13" s="254"/>
      <c r="X13" s="258"/>
      <c r="Y13" s="254"/>
      <c r="Z13" s="254"/>
      <c r="AA13" s="259"/>
      <c r="AB13" s="258"/>
      <c r="AC13" s="260"/>
      <c r="AD13" s="258"/>
      <c r="AE13" s="180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2"/>
    </row>
    <row r="14" ht="19.5" customHeight="1">
      <c r="A14" s="251" t="s">
        <v>105</v>
      </c>
      <c r="B14" s="252">
        <v>60.0625</v>
      </c>
      <c r="C14" s="253">
        <v>63.75</v>
      </c>
      <c r="D14" s="253">
        <v>58.625</v>
      </c>
      <c r="E14" s="253">
        <v>60.1875</v>
      </c>
      <c r="F14" s="253">
        <v>51.397312</v>
      </c>
      <c r="G14" s="253">
        <v>2.89632E8</v>
      </c>
      <c r="H14" s="253"/>
      <c r="I14" s="253">
        <f t="shared" ref="I14:N14" si="6">(I15/B15*B14)/B15*B14</f>
        <v>5.426406785</v>
      </c>
      <c r="J14" s="253">
        <f t="shared" si="6"/>
        <v>6.107951942</v>
      </c>
      <c r="K14" s="253">
        <f t="shared" si="6"/>
        <v>5.161424189</v>
      </c>
      <c r="L14" s="253">
        <f t="shared" si="6"/>
        <v>5.407676723</v>
      </c>
      <c r="M14" s="253">
        <f t="shared" si="6"/>
        <v>4.597415507</v>
      </c>
      <c r="N14" s="253">
        <f t="shared" si="6"/>
        <v>1858764.696</v>
      </c>
      <c r="O14" s="253"/>
      <c r="P14" s="254"/>
      <c r="Q14" s="254"/>
      <c r="R14" s="254"/>
      <c r="S14" s="254"/>
      <c r="T14" s="254"/>
      <c r="U14" s="254"/>
      <c r="V14" s="257"/>
      <c r="W14" s="254"/>
      <c r="X14" s="258"/>
      <c r="Y14" s="254"/>
      <c r="Z14" s="254"/>
      <c r="AA14" s="259"/>
      <c r="AB14" s="258"/>
      <c r="AC14" s="260"/>
      <c r="AD14" s="258"/>
      <c r="AE14" s="180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2"/>
    </row>
    <row r="15" ht="19.5" customHeight="1">
      <c r="A15" s="251" t="s">
        <v>106</v>
      </c>
      <c r="B15" s="252">
        <v>59.375</v>
      </c>
      <c r="C15" s="253">
        <v>66.25</v>
      </c>
      <c r="D15" s="253">
        <v>57.414063</v>
      </c>
      <c r="E15" s="253">
        <v>65.75</v>
      </c>
      <c r="F15" s="253">
        <v>56.147415</v>
      </c>
      <c r="G15" s="253">
        <v>4.154352E8</v>
      </c>
      <c r="H15" s="253"/>
      <c r="I15" s="253">
        <f t="shared" ref="I15:N15" si="7">(I16/B16*B15)/B16*B15</f>
        <v>5.302892</v>
      </c>
      <c r="J15" s="253">
        <f t="shared" si="7"/>
        <v>6.596400232</v>
      </c>
      <c r="K15" s="253">
        <f t="shared" si="7"/>
        <v>4.950401281</v>
      </c>
      <c r="L15" s="253">
        <f t="shared" si="7"/>
        <v>6.453415479</v>
      </c>
      <c r="M15" s="253">
        <f t="shared" si="7"/>
        <v>5.486463265</v>
      </c>
      <c r="N15" s="253">
        <f t="shared" si="7"/>
        <v>3824176.358</v>
      </c>
      <c r="O15" s="253"/>
      <c r="P15" s="254"/>
      <c r="Q15" s="254"/>
      <c r="R15" s="254"/>
      <c r="S15" s="254"/>
      <c r="T15" s="254"/>
      <c r="U15" s="254"/>
      <c r="V15" s="257"/>
      <c r="W15" s="254"/>
      <c r="X15" s="258"/>
      <c r="Y15" s="254"/>
      <c r="Z15" s="254"/>
      <c r="AA15" s="259"/>
      <c r="AB15" s="258"/>
      <c r="AC15" s="260"/>
      <c r="AD15" s="258"/>
      <c r="AE15" s="180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2"/>
    </row>
    <row r="16" ht="19.5" customHeight="1">
      <c r="A16" s="251" t="s">
        <v>107</v>
      </c>
      <c r="B16" s="252">
        <v>65.75</v>
      </c>
      <c r="C16" s="253">
        <v>78.78125</v>
      </c>
      <c r="D16" s="253">
        <v>65.195313</v>
      </c>
      <c r="E16" s="253">
        <v>73.5</v>
      </c>
      <c r="F16" s="253">
        <v>62.76556</v>
      </c>
      <c r="G16" s="253">
        <v>3.668192E8</v>
      </c>
      <c r="H16" s="253"/>
      <c r="I16" s="253">
        <f t="shared" ref="I16:N16" si="8">(I17/B17*B16)/B17*B16</f>
        <v>6.502749904</v>
      </c>
      <c r="J16" s="253">
        <f t="shared" si="8"/>
        <v>9.327837417</v>
      </c>
      <c r="K16" s="253">
        <f t="shared" si="8"/>
        <v>6.383172643</v>
      </c>
      <c r="L16" s="253">
        <f t="shared" si="8"/>
        <v>8.064413543</v>
      </c>
      <c r="M16" s="253">
        <f t="shared" si="8"/>
        <v>6.856078145</v>
      </c>
      <c r="N16" s="253">
        <f t="shared" si="8"/>
        <v>2981504.352</v>
      </c>
      <c r="O16" s="253"/>
      <c r="P16" s="254"/>
      <c r="Q16" s="254"/>
      <c r="R16" s="254"/>
      <c r="S16" s="254"/>
      <c r="T16" s="254"/>
      <c r="U16" s="254"/>
      <c r="V16" s="253"/>
      <c r="W16" s="254"/>
      <c r="X16" s="258"/>
      <c r="Y16" s="254"/>
      <c r="Z16" s="254"/>
      <c r="AA16" s="259"/>
      <c r="AB16" s="258"/>
      <c r="AC16" s="260"/>
      <c r="AD16" s="258"/>
      <c r="AE16" s="180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2"/>
    </row>
    <row r="17" ht="19.5" customHeight="1">
      <c r="A17" s="251" t="s">
        <v>108</v>
      </c>
      <c r="B17" s="252">
        <v>74.3125</v>
      </c>
      <c r="C17" s="253">
        <v>93.75</v>
      </c>
      <c r="D17" s="253">
        <v>73.75</v>
      </c>
      <c r="E17" s="253">
        <v>91.375</v>
      </c>
      <c r="F17" s="253">
        <v>78.029953</v>
      </c>
      <c r="G17" s="253">
        <v>4.653556E8</v>
      </c>
      <c r="H17" s="253"/>
      <c r="I17" s="253">
        <f t="shared" ref="I17:N17" si="9">(I18/B18*B17)/B18*B17</f>
        <v>8.30671444</v>
      </c>
      <c r="J17" s="253">
        <f t="shared" si="9"/>
        <v>13.20923863</v>
      </c>
      <c r="K17" s="253">
        <f t="shared" si="9"/>
        <v>8.168228733</v>
      </c>
      <c r="L17" s="253">
        <f t="shared" si="9"/>
        <v>12.46386947</v>
      </c>
      <c r="M17" s="253">
        <f t="shared" si="9"/>
        <v>10.59633387</v>
      </c>
      <c r="N17" s="253">
        <f t="shared" si="9"/>
        <v>4798452.696</v>
      </c>
      <c r="O17" s="261" t="s">
        <v>109</v>
      </c>
      <c r="P17" s="262">
        <f t="shared" ref="P17:U17" si="10">MAX(P20:P307)</f>
        <v>2020544.525</v>
      </c>
      <c r="Q17" s="263">
        <f t="shared" si="10"/>
        <v>2040838.373</v>
      </c>
      <c r="R17" s="263">
        <f t="shared" si="10"/>
        <v>1325937.285</v>
      </c>
      <c r="S17" s="263">
        <f t="shared" si="10"/>
        <v>-1666.666667</v>
      </c>
      <c r="T17" s="263">
        <f t="shared" si="10"/>
        <v>0</v>
      </c>
      <c r="U17" s="264">
        <f t="shared" si="10"/>
        <v>1.242609568</v>
      </c>
      <c r="V17" s="265"/>
      <c r="W17" s="263">
        <f>MIN(W20:W307)</f>
        <v>-924739.9698</v>
      </c>
      <c r="X17" s="266">
        <f t="shared" ref="X17:AD17" si="11">MAX(X20:X307)</f>
        <v>450</v>
      </c>
      <c r="Y17" s="263">
        <f t="shared" si="11"/>
        <v>2687280.961</v>
      </c>
      <c r="Z17" s="263">
        <f t="shared" si="11"/>
        <v>1762540.992</v>
      </c>
      <c r="AA17" s="267">
        <f t="shared" si="11"/>
        <v>4816272.359</v>
      </c>
      <c r="AB17" s="266">
        <f t="shared" si="11"/>
        <v>4.816272359</v>
      </c>
      <c r="AC17" s="268">
        <f t="shared" si="11"/>
        <v>4032211.523</v>
      </c>
      <c r="AD17" s="266">
        <f t="shared" si="11"/>
        <v>4.032211523</v>
      </c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2"/>
    </row>
    <row r="18" ht="19.5" customHeight="1">
      <c r="A18" s="251" t="s">
        <v>110</v>
      </c>
      <c r="B18" s="252">
        <v>96.1875</v>
      </c>
      <c r="C18" s="253">
        <v>97.625</v>
      </c>
      <c r="D18" s="253">
        <v>79.75</v>
      </c>
      <c r="E18" s="253">
        <v>89.6875</v>
      </c>
      <c r="F18" s="253">
        <v>76.588921</v>
      </c>
      <c r="G18" s="253">
        <v>5.834318E8</v>
      </c>
      <c r="H18" s="253"/>
      <c r="I18" s="253">
        <f t="shared" ref="I18:N18" si="12">(I19/B19*B18)/B19*B18</f>
        <v>13.91690977</v>
      </c>
      <c r="J18" s="253">
        <f t="shared" si="12"/>
        <v>14.3237696</v>
      </c>
      <c r="K18" s="253">
        <f t="shared" si="12"/>
        <v>9.551360231</v>
      </c>
      <c r="L18" s="253">
        <f t="shared" si="12"/>
        <v>12.00775861</v>
      </c>
      <c r="M18" s="253">
        <f t="shared" si="12"/>
        <v>10.20856845</v>
      </c>
      <c r="N18" s="253">
        <f t="shared" si="12"/>
        <v>7542434.063</v>
      </c>
      <c r="O18" s="269" t="s">
        <v>111</v>
      </c>
      <c r="P18" s="254">
        <f t="shared" ref="P18:U18" si="13">P307</f>
        <v>2020544.525</v>
      </c>
      <c r="Q18" s="254">
        <f t="shared" si="13"/>
        <v>1447271.825</v>
      </c>
      <c r="R18" s="254">
        <f t="shared" si="13"/>
        <v>1325937.285</v>
      </c>
      <c r="S18" s="254">
        <f t="shared" si="13"/>
        <v>-924739.9698</v>
      </c>
      <c r="T18" s="254">
        <f t="shared" si="13"/>
        <v>0</v>
      </c>
      <c r="U18" s="270">
        <f t="shared" si="13"/>
        <v>1.025310967</v>
      </c>
      <c r="V18" s="257"/>
      <c r="W18" s="254">
        <f t="shared" ref="W18:AD18" si="14">W307</f>
        <v>-924739.9698</v>
      </c>
      <c r="X18" s="271">
        <f t="shared" si="14"/>
        <v>3.618835478</v>
      </c>
      <c r="Y18" s="254">
        <f t="shared" si="14"/>
        <v>2687280.961</v>
      </c>
      <c r="Z18" s="254">
        <f t="shared" si="14"/>
        <v>1762540.992</v>
      </c>
      <c r="AA18" s="254">
        <f t="shared" si="14"/>
        <v>4793753.636</v>
      </c>
      <c r="AB18" s="271">
        <f t="shared" si="14"/>
        <v>4.793753636</v>
      </c>
      <c r="AC18" s="254">
        <f t="shared" si="14"/>
        <v>3869013.666</v>
      </c>
      <c r="AD18" s="271">
        <f t="shared" si="14"/>
        <v>3.869013666</v>
      </c>
      <c r="AE18" s="180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2"/>
    </row>
    <row r="19" ht="19.5" customHeight="1">
      <c r="A19" s="251" t="s">
        <v>112</v>
      </c>
      <c r="B19" s="252">
        <v>89.53125</v>
      </c>
      <c r="C19" s="253">
        <v>107.5</v>
      </c>
      <c r="D19" s="253">
        <v>88.4375</v>
      </c>
      <c r="E19" s="253">
        <v>106.75</v>
      </c>
      <c r="F19" s="253">
        <v>91.159492</v>
      </c>
      <c r="G19" s="253">
        <v>5.751698E8</v>
      </c>
      <c r="H19" s="253"/>
      <c r="I19" s="253">
        <f t="shared" ref="I19:N19" si="15">(I20/B20*B19)/B20*B19</f>
        <v>12.05743232</v>
      </c>
      <c r="J19" s="253">
        <f t="shared" si="15"/>
        <v>17.36809403</v>
      </c>
      <c r="K19" s="253">
        <f t="shared" si="15"/>
        <v>11.74564189</v>
      </c>
      <c r="L19" s="253">
        <f t="shared" si="15"/>
        <v>17.01115805</v>
      </c>
      <c r="M19" s="253">
        <f t="shared" si="15"/>
        <v>14.46227901</v>
      </c>
      <c r="N19" s="253">
        <f t="shared" si="15"/>
        <v>7330329.191</v>
      </c>
      <c r="O19" s="269" t="s">
        <v>113</v>
      </c>
      <c r="P19" s="254">
        <f t="shared" ref="P19:U19" si="16">MIN(P20:P307)</f>
        <v>97821.78218</v>
      </c>
      <c r="Q19" s="254">
        <f t="shared" si="16"/>
        <v>17507.41571</v>
      </c>
      <c r="R19" s="254">
        <f t="shared" si="16"/>
        <v>206800.7081</v>
      </c>
      <c r="S19" s="254">
        <f t="shared" si="16"/>
        <v>-924739.9698</v>
      </c>
      <c r="T19" s="254">
        <f t="shared" si="16"/>
        <v>0</v>
      </c>
      <c r="U19" s="272">
        <f t="shared" si="16"/>
        <v>0.3898722743</v>
      </c>
      <c r="V19" s="257"/>
      <c r="W19" s="254">
        <f>(S20+T20)</f>
        <v>-1666.666667</v>
      </c>
      <c r="X19" s="257">
        <f t="shared" ref="X19:AD19" si="17">MIN(X20:X307)</f>
        <v>1.666393406</v>
      </c>
      <c r="Y19" s="254">
        <f t="shared" si="17"/>
        <v>279754.1624</v>
      </c>
      <c r="Z19" s="254">
        <f t="shared" si="17"/>
        <v>104560.7695</v>
      </c>
      <c r="AA19" s="273">
        <f t="shared" si="17"/>
        <v>340718.2874</v>
      </c>
      <c r="AB19" s="257">
        <f t="shared" si="17"/>
        <v>0.3407182874</v>
      </c>
      <c r="AC19" s="274">
        <f t="shared" si="17"/>
        <v>193281.4038</v>
      </c>
      <c r="AD19" s="257">
        <f t="shared" si="17"/>
        <v>0.1932814038</v>
      </c>
      <c r="AE19" s="180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2"/>
    </row>
    <row r="20" ht="19.5" customHeight="1">
      <c r="A20" s="251" t="s">
        <v>114</v>
      </c>
      <c r="B20" s="252">
        <v>107.25</v>
      </c>
      <c r="C20" s="253">
        <v>120.5</v>
      </c>
      <c r="D20" s="253">
        <v>101.0</v>
      </c>
      <c r="E20" s="253">
        <v>109.5</v>
      </c>
      <c r="F20" s="253">
        <v>93.507858</v>
      </c>
      <c r="G20" s="253">
        <v>7.211069E8</v>
      </c>
      <c r="H20" s="253"/>
      <c r="I20" s="253">
        <f t="shared" ref="I20:N20" si="18">(I21/B21*B20)/B21*B20</f>
        <v>17.30215263</v>
      </c>
      <c r="J20" s="253">
        <f t="shared" si="18"/>
        <v>21.82274244</v>
      </c>
      <c r="K20" s="253">
        <f t="shared" si="18"/>
        <v>15.31957048</v>
      </c>
      <c r="L20" s="253">
        <f t="shared" si="18"/>
        <v>17.89890036</v>
      </c>
      <c r="M20" s="253">
        <f t="shared" si="18"/>
        <v>15.21700419</v>
      </c>
      <c r="N20" s="253">
        <f t="shared" si="18"/>
        <v>11522073.23</v>
      </c>
      <c r="O20" s="253"/>
      <c r="P20" s="254">
        <f t="shared" ref="P20:R20" si="19">P8</f>
        <v>500000</v>
      </c>
      <c r="Q20" s="254">
        <f t="shared" si="19"/>
        <v>250000</v>
      </c>
      <c r="R20" s="254">
        <f t="shared" si="19"/>
        <v>250000</v>
      </c>
      <c r="S20" s="254">
        <f>-$S$8/12</f>
        <v>-1666.666667</v>
      </c>
      <c r="T20" s="254">
        <f>T4</f>
        <v>0</v>
      </c>
      <c r="U20" s="272">
        <f t="shared" ref="U20:U307" si="21">(Q20*2+P20)/(P20+Q20+R20)</f>
        <v>1</v>
      </c>
      <c r="V20" s="257"/>
      <c r="W20" s="254">
        <f t="shared" ref="W20:W307" si="22">S20+T20</f>
        <v>-1666.666667</v>
      </c>
      <c r="X20" s="257">
        <f t="shared" ref="X20:X307" si="23">IF(S20+T20=0,"NA",((P20+R20)/-(S20+T20)))</f>
        <v>450</v>
      </c>
      <c r="Y20" s="254">
        <f t="shared" ref="Y20:Y307" si="24">P20*0.7+R20*0.96</f>
        <v>590000</v>
      </c>
      <c r="Z20" s="254">
        <f t="shared" ref="Z20:Z307" si="25">Y20+S20+T20</f>
        <v>588333.3333</v>
      </c>
      <c r="AA20" s="259">
        <f t="shared" ref="AA20:AA307" si="26">P20+Q20+R20</f>
        <v>1000000</v>
      </c>
      <c r="AB20" s="258">
        <f t="shared" ref="AB20:AB307" si="27">AA20/($O$8)</f>
        <v>1</v>
      </c>
      <c r="AC20" s="275">
        <f t="shared" ref="AC20:AC307" si="28">SUM(P20:T20)</f>
        <v>998333.3333</v>
      </c>
      <c r="AD20" s="257">
        <f t="shared" ref="AD20:AD307" si="29">AC20/($O$8)</f>
        <v>0.9983333333</v>
      </c>
      <c r="AE20" s="180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2"/>
    </row>
    <row r="21" ht="19.5" customHeight="1">
      <c r="A21" s="251" t="s">
        <v>115</v>
      </c>
      <c r="B21" s="252">
        <v>107.765625</v>
      </c>
      <c r="C21" s="253">
        <v>109.125</v>
      </c>
      <c r="D21" s="253">
        <v>78.0</v>
      </c>
      <c r="E21" s="253">
        <v>94.75</v>
      </c>
      <c r="F21" s="253">
        <v>80.912041</v>
      </c>
      <c r="G21" s="253">
        <v>6.784114E8</v>
      </c>
      <c r="H21" s="253"/>
      <c r="I21" s="253">
        <f t="shared" ref="I21:N21" si="20">(I22/B22*B21)/B22*B21</f>
        <v>17.4689194</v>
      </c>
      <c r="J21" s="253">
        <f t="shared" si="20"/>
        <v>17.89714458</v>
      </c>
      <c r="K21" s="253">
        <f t="shared" si="20"/>
        <v>9.136777452</v>
      </c>
      <c r="L21" s="253">
        <f t="shared" si="20"/>
        <v>13.40159685</v>
      </c>
      <c r="M21" s="253">
        <f t="shared" si="20"/>
        <v>11.39355507</v>
      </c>
      <c r="N21" s="253">
        <f t="shared" si="20"/>
        <v>10198060.95</v>
      </c>
      <c r="O21" s="253"/>
      <c r="P21" s="254">
        <f t="shared" ref="P21:P307" si="31">P20*D21/D20</f>
        <v>386138.6139</v>
      </c>
      <c r="Q21" s="254">
        <f t="shared" ref="Q21:Q29" si="32">Q20*K21/K20</f>
        <v>149103.0291</v>
      </c>
      <c r="R21" s="254">
        <f t="shared" ref="R21:R29" si="33">R20*(1+$S$5/2/12)</f>
        <v>250520.8333</v>
      </c>
      <c r="S21" s="254">
        <f t="shared" ref="S21:S307" si="34">S20*(1+$S$5/12)+$S$20</f>
        <v>-3340.277778</v>
      </c>
      <c r="T21" s="254">
        <f t="shared" ref="T21:T307" si="35">T20*(1+$S$5/12)</f>
        <v>0</v>
      </c>
      <c r="U21" s="272">
        <f t="shared" si="21"/>
        <v>0.8709307109</v>
      </c>
      <c r="V21" s="257"/>
      <c r="W21" s="254">
        <f t="shared" si="22"/>
        <v>-3340.277778</v>
      </c>
      <c r="X21" s="257">
        <f t="shared" si="23"/>
        <v>190.6007493</v>
      </c>
      <c r="Y21" s="254">
        <f t="shared" si="24"/>
        <v>510797.0297</v>
      </c>
      <c r="Z21" s="254">
        <f t="shared" si="25"/>
        <v>507456.7519</v>
      </c>
      <c r="AA21" s="259">
        <f t="shared" si="26"/>
        <v>785762.4763</v>
      </c>
      <c r="AB21" s="258">
        <f t="shared" si="27"/>
        <v>0.7857624763</v>
      </c>
      <c r="AC21" s="275">
        <f t="shared" si="28"/>
        <v>782422.1985</v>
      </c>
      <c r="AD21" s="257">
        <f t="shared" si="29"/>
        <v>0.7824221985</v>
      </c>
      <c r="AE21" s="180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2"/>
    </row>
    <row r="22" ht="19.5" customHeight="1">
      <c r="A22" s="251" t="s">
        <v>116</v>
      </c>
      <c r="B22" s="252">
        <v>95.75</v>
      </c>
      <c r="C22" s="253">
        <v>96.875</v>
      </c>
      <c r="D22" s="253">
        <v>72.25</v>
      </c>
      <c r="E22" s="253">
        <v>83.125</v>
      </c>
      <c r="F22" s="253">
        <v>70.98484</v>
      </c>
      <c r="G22" s="253">
        <v>5.631893E8</v>
      </c>
      <c r="H22" s="253"/>
      <c r="I22" s="253">
        <f t="shared" ref="I22:N22" si="30">(I23/B23*B22)/B23*B22</f>
        <v>13.79059811</v>
      </c>
      <c r="J22" s="253">
        <f t="shared" si="30"/>
        <v>14.10453147</v>
      </c>
      <c r="K22" s="253">
        <f t="shared" si="30"/>
        <v>7.839340787</v>
      </c>
      <c r="L22" s="253">
        <f t="shared" si="30"/>
        <v>10.31481466</v>
      </c>
      <c r="M22" s="253">
        <f t="shared" si="30"/>
        <v>8.76928447</v>
      </c>
      <c r="N22" s="253">
        <f t="shared" si="30"/>
        <v>7028135.387</v>
      </c>
      <c r="O22" s="253"/>
      <c r="P22" s="254">
        <f t="shared" si="31"/>
        <v>357673.2673</v>
      </c>
      <c r="Q22" s="254">
        <f t="shared" si="32"/>
        <v>127930.1662</v>
      </c>
      <c r="R22" s="254">
        <f t="shared" si="33"/>
        <v>251042.7517</v>
      </c>
      <c r="S22" s="254">
        <f t="shared" si="34"/>
        <v>-5020.862269</v>
      </c>
      <c r="T22" s="254">
        <f t="shared" si="35"/>
        <v>0</v>
      </c>
      <c r="U22" s="272">
        <f t="shared" si="21"/>
        <v>0.8328741965</v>
      </c>
      <c r="V22" s="257"/>
      <c r="W22" s="254">
        <f t="shared" si="22"/>
        <v>-5020.862269</v>
      </c>
      <c r="X22" s="257">
        <f t="shared" si="23"/>
        <v>121.2373466</v>
      </c>
      <c r="Y22" s="254">
        <f t="shared" si="24"/>
        <v>491372.3288</v>
      </c>
      <c r="Z22" s="254">
        <f t="shared" si="25"/>
        <v>486351.4665</v>
      </c>
      <c r="AA22" s="259">
        <f t="shared" si="26"/>
        <v>736646.1852</v>
      </c>
      <c r="AB22" s="258">
        <f t="shared" si="27"/>
        <v>0.7366461852</v>
      </c>
      <c r="AC22" s="275">
        <f t="shared" si="28"/>
        <v>731625.323</v>
      </c>
      <c r="AD22" s="257">
        <f t="shared" si="29"/>
        <v>0.731625323</v>
      </c>
      <c r="AE22" s="180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2"/>
    </row>
    <row r="23" ht="19.5" customHeight="1">
      <c r="A23" s="251" t="s">
        <v>117</v>
      </c>
      <c r="B23" s="252">
        <v>85.1875</v>
      </c>
      <c r="C23" s="253">
        <v>99.71875</v>
      </c>
      <c r="D23" s="253">
        <v>82.5</v>
      </c>
      <c r="E23" s="253">
        <v>93.4375</v>
      </c>
      <c r="F23" s="253">
        <v>79.791245</v>
      </c>
      <c r="G23" s="253">
        <v>4.695167E8</v>
      </c>
      <c r="H23" s="253"/>
      <c r="I23" s="253">
        <f t="shared" ref="I23:N23" si="36">(I24/B24*B23)/B24*B23</f>
        <v>10.91584307</v>
      </c>
      <c r="J23" s="253">
        <f t="shared" si="36"/>
        <v>14.94475793</v>
      </c>
      <c r="K23" s="253">
        <f t="shared" si="36"/>
        <v>10.22143188</v>
      </c>
      <c r="L23" s="253">
        <f t="shared" si="36"/>
        <v>13.03288407</v>
      </c>
      <c r="M23" s="253">
        <f t="shared" si="36"/>
        <v>11.08009352</v>
      </c>
      <c r="N23" s="253">
        <f t="shared" si="36"/>
        <v>4884649.621</v>
      </c>
      <c r="O23" s="253"/>
      <c r="P23" s="254">
        <f t="shared" si="31"/>
        <v>408415.8416</v>
      </c>
      <c r="Q23" s="254">
        <f t="shared" si="32"/>
        <v>166803.4997</v>
      </c>
      <c r="R23" s="254">
        <f t="shared" si="33"/>
        <v>251565.7575</v>
      </c>
      <c r="S23" s="254">
        <f t="shared" si="34"/>
        <v>-6708.449195</v>
      </c>
      <c r="T23" s="254">
        <f t="shared" si="35"/>
        <v>0</v>
      </c>
      <c r="U23" s="272">
        <f t="shared" si="21"/>
        <v>0.8974796982</v>
      </c>
      <c r="V23" s="257"/>
      <c r="W23" s="254">
        <f t="shared" si="22"/>
        <v>-6708.449195</v>
      </c>
      <c r="X23" s="257">
        <f t="shared" si="23"/>
        <v>98.38065101</v>
      </c>
      <c r="Y23" s="254">
        <f t="shared" si="24"/>
        <v>527394.2163</v>
      </c>
      <c r="Z23" s="254">
        <f t="shared" si="25"/>
        <v>520685.7671</v>
      </c>
      <c r="AA23" s="259">
        <f t="shared" si="26"/>
        <v>826785.0987</v>
      </c>
      <c r="AB23" s="258">
        <f t="shared" si="27"/>
        <v>0.8267850987</v>
      </c>
      <c r="AC23" s="275">
        <f t="shared" si="28"/>
        <v>820076.6495</v>
      </c>
      <c r="AD23" s="257">
        <f t="shared" si="29"/>
        <v>0.8200766495</v>
      </c>
      <c r="AE23" s="180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2"/>
    </row>
    <row r="24" ht="19.5" customHeight="1">
      <c r="A24" s="251" t="s">
        <v>118</v>
      </c>
      <c r="B24" s="252">
        <v>93.5</v>
      </c>
      <c r="C24" s="253">
        <v>102.0625</v>
      </c>
      <c r="D24" s="253">
        <v>85.71875</v>
      </c>
      <c r="E24" s="253">
        <v>89.4375</v>
      </c>
      <c r="F24" s="253">
        <v>76.375443</v>
      </c>
      <c r="G24" s="253">
        <v>3.817581E8</v>
      </c>
      <c r="H24" s="253"/>
      <c r="I24" s="253">
        <f t="shared" ref="I24:N24" si="37">(I25/B25*B24)/B25*B24</f>
        <v>13.15009102</v>
      </c>
      <c r="J24" s="253">
        <f t="shared" si="37"/>
        <v>15.65552504</v>
      </c>
      <c r="K24" s="253">
        <f t="shared" si="37"/>
        <v>11.03457218</v>
      </c>
      <c r="L24" s="253">
        <f t="shared" si="37"/>
        <v>11.94090971</v>
      </c>
      <c r="M24" s="253">
        <f t="shared" si="37"/>
        <v>10.15173863</v>
      </c>
      <c r="N24" s="253">
        <f t="shared" si="37"/>
        <v>3229295.965</v>
      </c>
      <c r="O24" s="253"/>
      <c r="P24" s="254">
        <f t="shared" si="31"/>
        <v>424350.2475</v>
      </c>
      <c r="Q24" s="254">
        <f t="shared" si="32"/>
        <v>180073.1326</v>
      </c>
      <c r="R24" s="254">
        <f t="shared" si="33"/>
        <v>252089.8528</v>
      </c>
      <c r="S24" s="254">
        <f t="shared" si="34"/>
        <v>-8403.067733</v>
      </c>
      <c r="T24" s="254">
        <f t="shared" si="35"/>
        <v>0</v>
      </c>
      <c r="U24" s="272">
        <f t="shared" si="21"/>
        <v>0.9159187302</v>
      </c>
      <c r="V24" s="257"/>
      <c r="W24" s="254">
        <f t="shared" si="22"/>
        <v>-8403.067733</v>
      </c>
      <c r="X24" s="257">
        <f t="shared" si="23"/>
        <v>80.49918456</v>
      </c>
      <c r="Y24" s="254">
        <f t="shared" si="24"/>
        <v>539051.432</v>
      </c>
      <c r="Z24" s="254">
        <f t="shared" si="25"/>
        <v>530648.3642</v>
      </c>
      <c r="AA24" s="259">
        <f t="shared" si="26"/>
        <v>856513.2329</v>
      </c>
      <c r="AB24" s="258">
        <f t="shared" si="27"/>
        <v>0.8565132329</v>
      </c>
      <c r="AC24" s="275">
        <f t="shared" si="28"/>
        <v>848110.1652</v>
      </c>
      <c r="AD24" s="257">
        <f t="shared" si="29"/>
        <v>0.8481101652</v>
      </c>
      <c r="AE24" s="180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2"/>
    </row>
    <row r="25" ht="19.5" customHeight="1">
      <c r="A25" s="251" t="s">
        <v>119</v>
      </c>
      <c r="B25" s="252">
        <v>89.8125</v>
      </c>
      <c r="C25" s="253">
        <v>102.0</v>
      </c>
      <c r="D25" s="253">
        <v>83.3125</v>
      </c>
      <c r="E25" s="253">
        <v>101.625</v>
      </c>
      <c r="F25" s="253">
        <v>86.782974</v>
      </c>
      <c r="G25" s="253">
        <v>3.783124E8</v>
      </c>
      <c r="H25" s="253"/>
      <c r="I25" s="253">
        <f t="shared" ref="I25:N25" si="38">(I26/B26*B25)/B26*B25</f>
        <v>12.13330481</v>
      </c>
      <c r="J25" s="253">
        <f t="shared" si="38"/>
        <v>15.63635697</v>
      </c>
      <c r="K25" s="253">
        <f t="shared" si="38"/>
        <v>10.42375451</v>
      </c>
      <c r="L25" s="253">
        <f t="shared" si="38"/>
        <v>15.41697717</v>
      </c>
      <c r="M25" s="253">
        <f t="shared" si="38"/>
        <v>13.10696082</v>
      </c>
      <c r="N25" s="253">
        <f t="shared" si="38"/>
        <v>3171264.615</v>
      </c>
      <c r="O25" s="253"/>
      <c r="P25" s="254">
        <f t="shared" si="31"/>
        <v>412438.1188</v>
      </c>
      <c r="Q25" s="254">
        <f t="shared" si="32"/>
        <v>170105.2018</v>
      </c>
      <c r="R25" s="254">
        <f t="shared" si="33"/>
        <v>252615.04</v>
      </c>
      <c r="S25" s="254">
        <f t="shared" si="34"/>
        <v>-10104.74718</v>
      </c>
      <c r="T25" s="254">
        <f t="shared" si="35"/>
        <v>0</v>
      </c>
      <c r="U25" s="272">
        <f t="shared" si="21"/>
        <v>0.9012045595</v>
      </c>
      <c r="V25" s="257"/>
      <c r="W25" s="254">
        <f t="shared" si="22"/>
        <v>-10104.74718</v>
      </c>
      <c r="X25" s="257">
        <f t="shared" si="23"/>
        <v>65.81591274</v>
      </c>
      <c r="Y25" s="254">
        <f t="shared" si="24"/>
        <v>531217.1216</v>
      </c>
      <c r="Z25" s="254">
        <f t="shared" si="25"/>
        <v>521112.3744</v>
      </c>
      <c r="AA25" s="259">
        <f t="shared" si="26"/>
        <v>835158.3607</v>
      </c>
      <c r="AB25" s="258">
        <f t="shared" si="27"/>
        <v>0.8351583607</v>
      </c>
      <c r="AC25" s="275">
        <f t="shared" si="28"/>
        <v>825053.6135</v>
      </c>
      <c r="AD25" s="257">
        <f t="shared" si="29"/>
        <v>0.8250536135</v>
      </c>
      <c r="AE25" s="180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2"/>
    </row>
    <row r="26" ht="19.5" customHeight="1">
      <c r="A26" s="251" t="s">
        <v>120</v>
      </c>
      <c r="B26" s="252">
        <v>103.0</v>
      </c>
      <c r="C26" s="253">
        <v>103.515625</v>
      </c>
      <c r="D26" s="253">
        <v>87.0</v>
      </c>
      <c r="E26" s="253">
        <v>88.75</v>
      </c>
      <c r="F26" s="253">
        <v>75.788368</v>
      </c>
      <c r="G26" s="253">
        <v>5.107067E8</v>
      </c>
      <c r="H26" s="253"/>
      <c r="I26" s="253">
        <f t="shared" ref="I26:N26" si="39">(I27/B27*B26)/B27*B26</f>
        <v>15.95805606</v>
      </c>
      <c r="J26" s="253">
        <f t="shared" si="39"/>
        <v>16.10449275</v>
      </c>
      <c r="K26" s="253">
        <f t="shared" si="39"/>
        <v>11.36690804</v>
      </c>
      <c r="L26" s="253">
        <f t="shared" si="39"/>
        <v>11.75803735</v>
      </c>
      <c r="M26" s="253">
        <f t="shared" si="39"/>
        <v>9.996271738</v>
      </c>
      <c r="N26" s="253">
        <f t="shared" si="39"/>
        <v>5779289.363</v>
      </c>
      <c r="O26" s="253"/>
      <c r="P26" s="254">
        <f t="shared" si="31"/>
        <v>430693.0693</v>
      </c>
      <c r="Q26" s="254">
        <f t="shared" si="32"/>
        <v>185496.5199</v>
      </c>
      <c r="R26" s="254">
        <f t="shared" si="33"/>
        <v>253141.3213</v>
      </c>
      <c r="S26" s="254">
        <f t="shared" si="34"/>
        <v>-11813.51696</v>
      </c>
      <c r="T26" s="254">
        <f t="shared" si="35"/>
        <v>0</v>
      </c>
      <c r="U26" s="272">
        <f t="shared" si="21"/>
        <v>0.9221875116</v>
      </c>
      <c r="V26" s="257"/>
      <c r="W26" s="254">
        <f t="shared" si="22"/>
        <v>-11813.51696</v>
      </c>
      <c r="X26" s="257">
        <f t="shared" si="23"/>
        <v>57.88575856</v>
      </c>
      <c r="Y26" s="254">
        <f t="shared" si="24"/>
        <v>544500.817</v>
      </c>
      <c r="Z26" s="254">
        <f t="shared" si="25"/>
        <v>532687.3</v>
      </c>
      <c r="AA26" s="259">
        <f t="shared" si="26"/>
        <v>869330.9106</v>
      </c>
      <c r="AB26" s="258">
        <f t="shared" si="27"/>
        <v>0.8693309106</v>
      </c>
      <c r="AC26" s="275">
        <f t="shared" si="28"/>
        <v>857517.3936</v>
      </c>
      <c r="AD26" s="257">
        <f t="shared" si="29"/>
        <v>0.8575173936</v>
      </c>
      <c r="AE26" s="180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2"/>
    </row>
    <row r="27" ht="19.5" customHeight="1">
      <c r="A27" s="276" t="s">
        <v>121</v>
      </c>
      <c r="B27" s="277">
        <v>90.25</v>
      </c>
      <c r="C27" s="278">
        <v>90.25</v>
      </c>
      <c r="D27" s="278">
        <v>73.625</v>
      </c>
      <c r="E27" s="278">
        <v>81.703125</v>
      </c>
      <c r="F27" s="278">
        <v>69.770638</v>
      </c>
      <c r="G27" s="278">
        <v>9.049254E8</v>
      </c>
      <c r="H27" s="278"/>
      <c r="I27" s="278">
        <f t="shared" ref="I27:N27" si="40">(I28/B28*B27)/B28*B27</f>
        <v>12.25180168</v>
      </c>
      <c r="J27" s="278">
        <f t="shared" si="40"/>
        <v>12.24135955</v>
      </c>
      <c r="K27" s="278">
        <f t="shared" si="40"/>
        <v>8.140563287</v>
      </c>
      <c r="L27" s="278">
        <f t="shared" si="40"/>
        <v>9.964957431</v>
      </c>
      <c r="M27" s="278">
        <f t="shared" si="40"/>
        <v>8.471851442</v>
      </c>
      <c r="N27" s="278">
        <f t="shared" si="40"/>
        <v>18144996.37</v>
      </c>
      <c r="O27" s="278"/>
      <c r="P27" s="254">
        <f t="shared" si="31"/>
        <v>364480.198</v>
      </c>
      <c r="Q27" s="254">
        <f t="shared" si="32"/>
        <v>132845.8147</v>
      </c>
      <c r="R27" s="254">
        <f t="shared" si="33"/>
        <v>253668.6991</v>
      </c>
      <c r="S27" s="254">
        <f t="shared" si="34"/>
        <v>-13529.40662</v>
      </c>
      <c r="T27" s="254">
        <f t="shared" si="35"/>
        <v>0</v>
      </c>
      <c r="U27" s="272">
        <f t="shared" si="21"/>
        <v>0.8391161983</v>
      </c>
      <c r="V27" s="257"/>
      <c r="W27" s="254">
        <f t="shared" si="22"/>
        <v>-13529.40662</v>
      </c>
      <c r="X27" s="257">
        <f t="shared" si="23"/>
        <v>45.6892837</v>
      </c>
      <c r="Y27" s="254">
        <f t="shared" si="24"/>
        <v>498658.0897</v>
      </c>
      <c r="Z27" s="254">
        <f t="shared" si="25"/>
        <v>485128.6831</v>
      </c>
      <c r="AA27" s="259">
        <f t="shared" si="26"/>
        <v>750994.7118</v>
      </c>
      <c r="AB27" s="258">
        <f t="shared" si="27"/>
        <v>0.7509947118</v>
      </c>
      <c r="AC27" s="275">
        <f t="shared" si="28"/>
        <v>737465.3052</v>
      </c>
      <c r="AD27" s="257">
        <f t="shared" si="29"/>
        <v>0.7374653052</v>
      </c>
      <c r="AE27" s="180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2"/>
    </row>
    <row r="28" ht="19.5" customHeight="1">
      <c r="A28" s="276" t="s">
        <v>122</v>
      </c>
      <c r="B28" s="277">
        <v>80.3125</v>
      </c>
      <c r="C28" s="278">
        <v>84.125</v>
      </c>
      <c r="D28" s="278">
        <v>60.5</v>
      </c>
      <c r="E28" s="278">
        <v>62.984375</v>
      </c>
      <c r="F28" s="278">
        <v>53.785721</v>
      </c>
      <c r="G28" s="278">
        <v>9.362076E8</v>
      </c>
      <c r="H28" s="278"/>
      <c r="I28" s="278">
        <f t="shared" ref="I28:N28" si="41">(I29/B29*B28)/B29*B28</f>
        <v>9.702235838</v>
      </c>
      <c r="J28" s="278">
        <f t="shared" si="41"/>
        <v>10.63617288</v>
      </c>
      <c r="K28" s="278">
        <f t="shared" si="41"/>
        <v>5.49685892</v>
      </c>
      <c r="L28" s="278">
        <f t="shared" si="41"/>
        <v>5.921936694</v>
      </c>
      <c r="M28" s="278">
        <f t="shared" si="41"/>
        <v>5.034622733</v>
      </c>
      <c r="N28" s="278">
        <f t="shared" si="41"/>
        <v>19421181.79</v>
      </c>
      <c r="O28" s="278"/>
      <c r="P28" s="254">
        <f t="shared" si="31"/>
        <v>299504.9505</v>
      </c>
      <c r="Q28" s="254">
        <f t="shared" si="32"/>
        <v>89703.21537</v>
      </c>
      <c r="R28" s="254">
        <f t="shared" si="33"/>
        <v>254197.1755</v>
      </c>
      <c r="S28" s="254">
        <f t="shared" si="34"/>
        <v>-15252.44581</v>
      </c>
      <c r="T28" s="254">
        <f t="shared" si="35"/>
        <v>0</v>
      </c>
      <c r="U28" s="272">
        <f t="shared" si="21"/>
        <v>0.7443385226</v>
      </c>
      <c r="V28" s="257"/>
      <c r="W28" s="254">
        <f t="shared" si="22"/>
        <v>-15252.44581</v>
      </c>
      <c r="X28" s="257">
        <f t="shared" si="23"/>
        <v>36.3025139</v>
      </c>
      <c r="Y28" s="254">
        <f t="shared" si="24"/>
        <v>453682.7539</v>
      </c>
      <c r="Z28" s="254">
        <f t="shared" si="25"/>
        <v>438430.308</v>
      </c>
      <c r="AA28" s="259">
        <f t="shared" si="26"/>
        <v>643405.3414</v>
      </c>
      <c r="AB28" s="258">
        <f t="shared" si="27"/>
        <v>0.6434053414</v>
      </c>
      <c r="AC28" s="275">
        <f t="shared" si="28"/>
        <v>628152.8956</v>
      </c>
      <c r="AD28" s="257">
        <f t="shared" si="29"/>
        <v>0.6281528956</v>
      </c>
      <c r="AE28" s="180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2"/>
    </row>
    <row r="29" ht="19.5" customHeight="1">
      <c r="A29" s="279" t="s">
        <v>123</v>
      </c>
      <c r="B29" s="280">
        <v>64.0625</v>
      </c>
      <c r="C29" s="281">
        <v>74.78125</v>
      </c>
      <c r="D29" s="281">
        <v>54.25</v>
      </c>
      <c r="E29" s="281">
        <v>58.375</v>
      </c>
      <c r="F29" s="281">
        <v>49.849514</v>
      </c>
      <c r="G29" s="281">
        <v>1.0877885E9</v>
      </c>
      <c r="H29" s="281"/>
      <c r="I29" s="281">
        <f t="shared" ref="I29:N29" si="42">(I30/B30*B29)/B30*B29</f>
        <v>6.173242003</v>
      </c>
      <c r="J29" s="281">
        <f t="shared" si="42"/>
        <v>8.404670148</v>
      </c>
      <c r="K29" s="281">
        <f t="shared" si="42"/>
        <v>4.419807214</v>
      </c>
      <c r="L29" s="281">
        <f t="shared" si="42"/>
        <v>5.086884762</v>
      </c>
      <c r="M29" s="281">
        <f t="shared" si="42"/>
        <v>4.324688189</v>
      </c>
      <c r="N29" s="281">
        <f t="shared" si="42"/>
        <v>26219249.43</v>
      </c>
      <c r="O29" s="281"/>
      <c r="P29" s="254">
        <f t="shared" si="31"/>
        <v>268564.3564</v>
      </c>
      <c r="Q29" s="254">
        <f t="shared" si="32"/>
        <v>72126.81355</v>
      </c>
      <c r="R29" s="254">
        <f t="shared" si="33"/>
        <v>254726.753</v>
      </c>
      <c r="S29" s="254">
        <f t="shared" si="34"/>
        <v>-16982.66433</v>
      </c>
      <c r="T29" s="254">
        <f t="shared" si="35"/>
        <v>0</v>
      </c>
      <c r="U29" s="272">
        <f t="shared" si="21"/>
        <v>0.6933247516</v>
      </c>
      <c r="V29" s="257">
        <f>(E29-B20)/B20</f>
        <v>-0.4557109557</v>
      </c>
      <c r="W29" s="254">
        <f t="shared" si="22"/>
        <v>-16982.66433</v>
      </c>
      <c r="X29" s="257">
        <f t="shared" si="23"/>
        <v>30.81325163</v>
      </c>
      <c r="Y29" s="254">
        <f t="shared" si="24"/>
        <v>432532.7324</v>
      </c>
      <c r="Z29" s="254">
        <f t="shared" si="25"/>
        <v>415550.068</v>
      </c>
      <c r="AA29" s="259">
        <f t="shared" si="26"/>
        <v>595417.923</v>
      </c>
      <c r="AB29" s="258">
        <f t="shared" si="27"/>
        <v>0.595417923</v>
      </c>
      <c r="AC29" s="275">
        <f t="shared" si="28"/>
        <v>578435.2586</v>
      </c>
      <c r="AD29" s="257">
        <f t="shared" si="29"/>
        <v>0.5784352586</v>
      </c>
      <c r="AE29" s="180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2"/>
    </row>
    <row r="30" ht="19.5" customHeight="1">
      <c r="A30" s="276" t="s">
        <v>124</v>
      </c>
      <c r="B30" s="277">
        <v>58.5625</v>
      </c>
      <c r="C30" s="278">
        <v>69.125</v>
      </c>
      <c r="D30" s="278">
        <v>52.15625</v>
      </c>
      <c r="E30" s="278">
        <v>64.300003</v>
      </c>
      <c r="F30" s="278">
        <v>54.909184</v>
      </c>
      <c r="G30" s="278">
        <v>1.1978067E9</v>
      </c>
      <c r="H30" s="278"/>
      <c r="I30" s="278">
        <f t="shared" ref="I30:N30" si="43">(I31/B31*B30)/B31*B30</f>
        <v>5.158753226</v>
      </c>
      <c r="J30" s="278">
        <f t="shared" si="43"/>
        <v>7.181340543</v>
      </c>
      <c r="K30" s="278">
        <f t="shared" si="43"/>
        <v>4.085230429</v>
      </c>
      <c r="L30" s="278">
        <f t="shared" si="43"/>
        <v>6.171917305</v>
      </c>
      <c r="M30" s="278">
        <f t="shared" si="43"/>
        <v>5.24714327</v>
      </c>
      <c r="N30" s="278">
        <f t="shared" si="43"/>
        <v>31791045.08</v>
      </c>
      <c r="O30" s="278"/>
      <c r="P30" s="254">
        <f t="shared" si="31"/>
        <v>258199.2574</v>
      </c>
      <c r="Q30" s="254">
        <f>(Q29+$S$3)*K30/K29</f>
        <v>85152.8684</v>
      </c>
      <c r="R30" s="254">
        <f>R29*(1+($S$5)/2/12)-$S$3</f>
        <v>235257.4337</v>
      </c>
      <c r="S30" s="254">
        <f t="shared" si="34"/>
        <v>-18720.0921</v>
      </c>
      <c r="T30" s="254">
        <f t="shared" si="35"/>
        <v>0</v>
      </c>
      <c r="U30" s="272">
        <f t="shared" si="21"/>
        <v>0.7405771079</v>
      </c>
      <c r="V30" s="282"/>
      <c r="W30" s="254">
        <f t="shared" si="22"/>
        <v>-18720.0921</v>
      </c>
      <c r="X30" s="257">
        <f t="shared" si="23"/>
        <v>26.35973629</v>
      </c>
      <c r="Y30" s="254">
        <f t="shared" si="24"/>
        <v>406586.6166</v>
      </c>
      <c r="Z30" s="254">
        <f t="shared" si="25"/>
        <v>387866.5245</v>
      </c>
      <c r="AA30" s="259">
        <f t="shared" si="26"/>
        <v>578609.5595</v>
      </c>
      <c r="AB30" s="258">
        <f t="shared" si="27"/>
        <v>0.5786095595</v>
      </c>
      <c r="AC30" s="275">
        <f t="shared" si="28"/>
        <v>559889.4674</v>
      </c>
      <c r="AD30" s="257">
        <f t="shared" si="29"/>
        <v>0.5598894674</v>
      </c>
      <c r="AE30" s="180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2"/>
    </row>
    <row r="31" ht="19.5" customHeight="1">
      <c r="A31" s="276" t="s">
        <v>125</v>
      </c>
      <c r="B31" s="277">
        <v>64.550003</v>
      </c>
      <c r="C31" s="278">
        <v>65.610001</v>
      </c>
      <c r="D31" s="278">
        <v>46.860001</v>
      </c>
      <c r="E31" s="278">
        <v>47.450001</v>
      </c>
      <c r="F31" s="278">
        <v>40.520073</v>
      </c>
      <c r="G31" s="278">
        <v>1.2158712E9</v>
      </c>
      <c r="H31" s="278"/>
      <c r="I31" s="278">
        <f t="shared" ref="I31:N31" si="44">(I32/B32*B31)/B32*B31</f>
        <v>6.2675538</v>
      </c>
      <c r="J31" s="278">
        <f t="shared" si="44"/>
        <v>6.469568594</v>
      </c>
      <c r="K31" s="278">
        <f t="shared" si="44"/>
        <v>3.297679378</v>
      </c>
      <c r="L31" s="278">
        <f t="shared" si="44"/>
        <v>3.361015876</v>
      </c>
      <c r="M31" s="278">
        <f t="shared" si="44"/>
        <v>2.857415401</v>
      </c>
      <c r="N31" s="278">
        <f t="shared" si="44"/>
        <v>32757177.35</v>
      </c>
      <c r="O31" s="278"/>
      <c r="P31" s="254">
        <f t="shared" si="31"/>
        <v>231980.203</v>
      </c>
      <c r="Q31" s="254">
        <f t="shared" ref="Q31:Q41" si="46">Q30*K31/K30</f>
        <v>68737.09158</v>
      </c>
      <c r="R31" s="254">
        <f t="shared" ref="R31:R41" si="47">R30*(1+$S$5/2/12)</f>
        <v>235747.5534</v>
      </c>
      <c r="S31" s="254">
        <f t="shared" si="34"/>
        <v>-20464.75915</v>
      </c>
      <c r="T31" s="254">
        <f t="shared" si="35"/>
        <v>0</v>
      </c>
      <c r="U31" s="272">
        <f t="shared" si="21"/>
        <v>0.6886833081</v>
      </c>
      <c r="V31" s="282"/>
      <c r="W31" s="254">
        <f t="shared" si="22"/>
        <v>-20464.75915</v>
      </c>
      <c r="X31" s="257">
        <f t="shared" si="23"/>
        <v>22.85527784</v>
      </c>
      <c r="Y31" s="254">
        <f t="shared" si="24"/>
        <v>388703.7933</v>
      </c>
      <c r="Z31" s="254">
        <f t="shared" si="25"/>
        <v>368239.0342</v>
      </c>
      <c r="AA31" s="259">
        <f t="shared" si="26"/>
        <v>536464.8479</v>
      </c>
      <c r="AB31" s="258">
        <f t="shared" si="27"/>
        <v>0.5364648479</v>
      </c>
      <c r="AC31" s="275">
        <f t="shared" si="28"/>
        <v>516000.0888</v>
      </c>
      <c r="AD31" s="257">
        <f t="shared" si="29"/>
        <v>0.5160000888</v>
      </c>
      <c r="AE31" s="180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2"/>
    </row>
    <row r="32" ht="19.5" customHeight="1">
      <c r="A32" s="276" t="s">
        <v>126</v>
      </c>
      <c r="B32" s="277">
        <v>46.970001</v>
      </c>
      <c r="C32" s="278">
        <v>50.66</v>
      </c>
      <c r="D32" s="278">
        <v>38.0</v>
      </c>
      <c r="E32" s="278">
        <v>39.150002</v>
      </c>
      <c r="F32" s="278">
        <v>33.43227</v>
      </c>
      <c r="G32" s="278">
        <v>1.7249188E9</v>
      </c>
      <c r="H32" s="278"/>
      <c r="I32" s="278">
        <f t="shared" ref="I32:N32" si="45">(I33/B33*B32)/B33*B32</f>
        <v>3.31853709</v>
      </c>
      <c r="J32" s="278">
        <f t="shared" si="45"/>
        <v>3.85714179</v>
      </c>
      <c r="K32" s="278">
        <f t="shared" si="45"/>
        <v>2.168557962</v>
      </c>
      <c r="L32" s="278">
        <f t="shared" si="45"/>
        <v>2.288029867</v>
      </c>
      <c r="M32" s="278">
        <f t="shared" si="45"/>
        <v>1.945201851</v>
      </c>
      <c r="N32" s="278">
        <f t="shared" si="45"/>
        <v>65927808.56</v>
      </c>
      <c r="O32" s="278"/>
      <c r="P32" s="254">
        <f t="shared" si="31"/>
        <v>188118.8119</v>
      </c>
      <c r="Q32" s="254">
        <f t="shared" si="46"/>
        <v>45201.59486</v>
      </c>
      <c r="R32" s="254">
        <f t="shared" si="47"/>
        <v>236238.6941</v>
      </c>
      <c r="S32" s="254">
        <f t="shared" si="34"/>
        <v>-22216.69565</v>
      </c>
      <c r="T32" s="254">
        <f t="shared" si="35"/>
        <v>0</v>
      </c>
      <c r="U32" s="272">
        <f t="shared" si="21"/>
        <v>0.5931564335</v>
      </c>
      <c r="V32" s="282"/>
      <c r="W32" s="254">
        <f t="shared" si="22"/>
        <v>-22216.69565</v>
      </c>
      <c r="X32" s="257">
        <f t="shared" si="23"/>
        <v>19.10083807</v>
      </c>
      <c r="Y32" s="254">
        <f t="shared" si="24"/>
        <v>358472.3147</v>
      </c>
      <c r="Z32" s="254">
        <f t="shared" si="25"/>
        <v>336255.619</v>
      </c>
      <c r="AA32" s="259">
        <f t="shared" si="26"/>
        <v>469559.1008</v>
      </c>
      <c r="AB32" s="258">
        <f t="shared" si="27"/>
        <v>0.4695591008</v>
      </c>
      <c r="AC32" s="275">
        <f t="shared" si="28"/>
        <v>447342.4052</v>
      </c>
      <c r="AD32" s="257">
        <f t="shared" si="29"/>
        <v>0.4473424052</v>
      </c>
      <c r="AE32" s="180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2"/>
    </row>
    <row r="33" ht="19.5" customHeight="1">
      <c r="A33" s="276" t="s">
        <v>127</v>
      </c>
      <c r="B33" s="277">
        <v>39.169998</v>
      </c>
      <c r="C33" s="278">
        <v>49.439999</v>
      </c>
      <c r="D33" s="278">
        <v>33.599998</v>
      </c>
      <c r="E33" s="278">
        <v>46.150002</v>
      </c>
      <c r="F33" s="278">
        <v>39.409939</v>
      </c>
      <c r="G33" s="278">
        <v>1.6436822E9</v>
      </c>
      <c r="H33" s="278"/>
      <c r="I33" s="278">
        <f t="shared" ref="I33:N33" si="48">(I34/B34*B33)/B34*B33</f>
        <v>2.307876876</v>
      </c>
      <c r="J33" s="278">
        <f t="shared" si="48"/>
        <v>3.673602312</v>
      </c>
      <c r="K33" s="278">
        <f t="shared" si="48"/>
        <v>1.695439685</v>
      </c>
      <c r="L33" s="278">
        <f t="shared" si="48"/>
        <v>3.179373576</v>
      </c>
      <c r="M33" s="278">
        <f t="shared" si="48"/>
        <v>2.702990183</v>
      </c>
      <c r="N33" s="278">
        <f t="shared" si="48"/>
        <v>59864179.29</v>
      </c>
      <c r="O33" s="278"/>
      <c r="P33" s="254">
        <f t="shared" si="31"/>
        <v>166336.6238</v>
      </c>
      <c r="Q33" s="254">
        <f t="shared" si="46"/>
        <v>35339.87982</v>
      </c>
      <c r="R33" s="254">
        <f t="shared" si="47"/>
        <v>236730.8581</v>
      </c>
      <c r="S33" s="254">
        <f t="shared" si="34"/>
        <v>-23975.93188</v>
      </c>
      <c r="T33" s="254">
        <f t="shared" si="35"/>
        <v>0</v>
      </c>
      <c r="U33" s="272">
        <f t="shared" si="21"/>
        <v>0.5406304824</v>
      </c>
      <c r="V33" s="282"/>
      <c r="W33" s="254">
        <f t="shared" si="22"/>
        <v>-23975.93188</v>
      </c>
      <c r="X33" s="257">
        <f t="shared" si="23"/>
        <v>16.81133746</v>
      </c>
      <c r="Y33" s="254">
        <f t="shared" si="24"/>
        <v>343697.2604</v>
      </c>
      <c r="Z33" s="254">
        <f t="shared" si="25"/>
        <v>319721.3285</v>
      </c>
      <c r="AA33" s="259">
        <f t="shared" si="26"/>
        <v>438407.3616</v>
      </c>
      <c r="AB33" s="258">
        <f t="shared" si="27"/>
        <v>0.4384073616</v>
      </c>
      <c r="AC33" s="275">
        <f t="shared" si="28"/>
        <v>414431.4298</v>
      </c>
      <c r="AD33" s="257">
        <f t="shared" si="29"/>
        <v>0.4144314298</v>
      </c>
      <c r="AE33" s="180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2"/>
    </row>
    <row r="34" ht="19.5" customHeight="1">
      <c r="A34" s="276" t="s">
        <v>128</v>
      </c>
      <c r="B34" s="277">
        <v>46.200001</v>
      </c>
      <c r="C34" s="278">
        <v>51.950001</v>
      </c>
      <c r="D34" s="278">
        <v>43.349998</v>
      </c>
      <c r="E34" s="278">
        <v>44.73</v>
      </c>
      <c r="F34" s="278">
        <v>38.197327</v>
      </c>
      <c r="G34" s="278">
        <v>1.3946903E9</v>
      </c>
      <c r="H34" s="278"/>
      <c r="I34" s="278">
        <f t="shared" ref="I34:N34" si="49">(I35/B35*B34)/B35*B34</f>
        <v>3.210624437</v>
      </c>
      <c r="J34" s="278">
        <f t="shared" si="49"/>
        <v>4.056078519</v>
      </c>
      <c r="K34" s="278">
        <f t="shared" si="49"/>
        <v>2.822162423</v>
      </c>
      <c r="L34" s="278">
        <f t="shared" si="49"/>
        <v>2.986729617</v>
      </c>
      <c r="M34" s="278">
        <f t="shared" si="49"/>
        <v>2.53921157</v>
      </c>
      <c r="N34" s="278">
        <f t="shared" si="49"/>
        <v>43100954.66</v>
      </c>
      <c r="O34" s="278"/>
      <c r="P34" s="254">
        <f t="shared" si="31"/>
        <v>214603.9505</v>
      </c>
      <c r="Q34" s="254">
        <f t="shared" si="46"/>
        <v>58825.37829</v>
      </c>
      <c r="R34" s="254">
        <f t="shared" si="47"/>
        <v>237224.0473</v>
      </c>
      <c r="S34" s="254">
        <f t="shared" si="34"/>
        <v>-25742.49826</v>
      </c>
      <c r="T34" s="254">
        <f t="shared" si="35"/>
        <v>0</v>
      </c>
      <c r="U34" s="272">
        <f t="shared" si="21"/>
        <v>0.6506462556</v>
      </c>
      <c r="V34" s="282"/>
      <c r="W34" s="254">
        <f t="shared" si="22"/>
        <v>-25742.49826</v>
      </c>
      <c r="X34" s="257">
        <f t="shared" si="23"/>
        <v>17.55183173</v>
      </c>
      <c r="Y34" s="254">
        <f t="shared" si="24"/>
        <v>377957.8508</v>
      </c>
      <c r="Z34" s="254">
        <f t="shared" si="25"/>
        <v>352215.3525</v>
      </c>
      <c r="AA34" s="259">
        <f t="shared" si="26"/>
        <v>510653.3761</v>
      </c>
      <c r="AB34" s="258">
        <f t="shared" si="27"/>
        <v>0.5106533761</v>
      </c>
      <c r="AC34" s="275">
        <f t="shared" si="28"/>
        <v>484910.8779</v>
      </c>
      <c r="AD34" s="257">
        <f t="shared" si="29"/>
        <v>0.4849108779</v>
      </c>
      <c r="AE34" s="180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2"/>
    </row>
    <row r="35" ht="19.5" customHeight="1">
      <c r="A35" s="276" t="s">
        <v>129</v>
      </c>
      <c r="B35" s="277">
        <v>45.540001</v>
      </c>
      <c r="C35" s="278">
        <v>49.490002</v>
      </c>
      <c r="D35" s="278">
        <v>41.259998</v>
      </c>
      <c r="E35" s="278">
        <v>45.700001</v>
      </c>
      <c r="F35" s="278">
        <v>39.025661</v>
      </c>
      <c r="G35" s="278">
        <v>1.3630503E9</v>
      </c>
      <c r="H35" s="278"/>
      <c r="I35" s="278">
        <f t="shared" ref="I35:N35" si="50">(I36/B36*B35)/B36*B35</f>
        <v>3.119547542</v>
      </c>
      <c r="J35" s="278">
        <f t="shared" si="50"/>
        <v>3.681036941</v>
      </c>
      <c r="K35" s="278">
        <f t="shared" si="50"/>
        <v>2.556596833</v>
      </c>
      <c r="L35" s="278">
        <f t="shared" si="50"/>
        <v>3.11767278</v>
      </c>
      <c r="M35" s="278">
        <f t="shared" si="50"/>
        <v>2.650534603</v>
      </c>
      <c r="N35" s="278">
        <f t="shared" si="50"/>
        <v>41167556.88</v>
      </c>
      <c r="O35" s="278"/>
      <c r="P35" s="254">
        <f t="shared" si="31"/>
        <v>204257.4158</v>
      </c>
      <c r="Q35" s="254">
        <f t="shared" si="46"/>
        <v>53289.90798</v>
      </c>
      <c r="R35" s="254">
        <f t="shared" si="47"/>
        <v>237718.2641</v>
      </c>
      <c r="S35" s="254">
        <f t="shared" si="34"/>
        <v>-27516.42534</v>
      </c>
      <c r="T35" s="254">
        <f t="shared" si="35"/>
        <v>0</v>
      </c>
      <c r="U35" s="272">
        <f t="shared" si="21"/>
        <v>0.6276172611</v>
      </c>
      <c r="V35" s="282"/>
      <c r="W35" s="254">
        <f t="shared" si="22"/>
        <v>-27516.42534</v>
      </c>
      <c r="X35" s="257">
        <f t="shared" si="23"/>
        <v>16.06224917</v>
      </c>
      <c r="Y35" s="254">
        <f t="shared" si="24"/>
        <v>371189.7246</v>
      </c>
      <c r="Z35" s="254">
        <f t="shared" si="25"/>
        <v>343673.2993</v>
      </c>
      <c r="AA35" s="259">
        <f t="shared" si="26"/>
        <v>495265.5879</v>
      </c>
      <c r="AB35" s="258">
        <f t="shared" si="27"/>
        <v>0.4952655879</v>
      </c>
      <c r="AC35" s="275">
        <f t="shared" si="28"/>
        <v>467749.1626</v>
      </c>
      <c r="AD35" s="257">
        <f t="shared" si="29"/>
        <v>0.4677491626</v>
      </c>
      <c r="AE35" s="180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2"/>
    </row>
    <row r="36" ht="19.5" customHeight="1">
      <c r="A36" s="276" t="s">
        <v>130</v>
      </c>
      <c r="B36" s="277">
        <v>45.650002</v>
      </c>
      <c r="C36" s="278">
        <v>46.48</v>
      </c>
      <c r="D36" s="278">
        <v>39.310001</v>
      </c>
      <c r="E36" s="278">
        <v>41.759998</v>
      </c>
      <c r="F36" s="278">
        <v>35.661087</v>
      </c>
      <c r="G36" s="278">
        <v>1.1983925E9</v>
      </c>
      <c r="H36" s="278"/>
      <c r="I36" s="278">
        <f t="shared" ref="I36:N36" si="51">(I37/B37*B36)/B37*B36</f>
        <v>3.134636158</v>
      </c>
      <c r="J36" s="278">
        <f t="shared" si="51"/>
        <v>3.246889224</v>
      </c>
      <c r="K36" s="278">
        <f t="shared" si="51"/>
        <v>2.320651635</v>
      </c>
      <c r="L36" s="278">
        <f t="shared" si="51"/>
        <v>2.603269022</v>
      </c>
      <c r="M36" s="278">
        <f t="shared" si="51"/>
        <v>2.213207315</v>
      </c>
      <c r="N36" s="278">
        <f t="shared" si="51"/>
        <v>31822148.17</v>
      </c>
      <c r="O36" s="278"/>
      <c r="P36" s="254">
        <f t="shared" si="31"/>
        <v>194603.9653</v>
      </c>
      <c r="Q36" s="254">
        <f t="shared" si="46"/>
        <v>48371.84748</v>
      </c>
      <c r="R36" s="254">
        <f t="shared" si="47"/>
        <v>238213.5105</v>
      </c>
      <c r="S36" s="254">
        <f t="shared" si="34"/>
        <v>-29297.74378</v>
      </c>
      <c r="T36" s="254">
        <f t="shared" si="35"/>
        <v>0</v>
      </c>
      <c r="U36" s="272">
        <f t="shared" si="21"/>
        <v>0.6054740747</v>
      </c>
      <c r="V36" s="282"/>
      <c r="W36" s="254">
        <f t="shared" si="22"/>
        <v>-29297.74378</v>
      </c>
      <c r="X36" s="257">
        <f t="shared" si="23"/>
        <v>14.77306509</v>
      </c>
      <c r="Y36" s="254">
        <f t="shared" si="24"/>
        <v>364907.7458</v>
      </c>
      <c r="Z36" s="254">
        <f t="shared" si="25"/>
        <v>335610.002</v>
      </c>
      <c r="AA36" s="259">
        <f t="shared" si="26"/>
        <v>481189.3233</v>
      </c>
      <c r="AB36" s="258">
        <f t="shared" si="27"/>
        <v>0.4811893233</v>
      </c>
      <c r="AC36" s="275">
        <f t="shared" si="28"/>
        <v>451891.5795</v>
      </c>
      <c r="AD36" s="257">
        <f t="shared" si="29"/>
        <v>0.4518915795</v>
      </c>
      <c r="AE36" s="180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2"/>
    </row>
    <row r="37" ht="19.5" customHeight="1">
      <c r="A37" s="276" t="s">
        <v>131</v>
      </c>
      <c r="B37" s="277">
        <v>42.630001</v>
      </c>
      <c r="C37" s="278">
        <v>44.0</v>
      </c>
      <c r="D37" s="278">
        <v>35.75</v>
      </c>
      <c r="E37" s="278">
        <v>36.630001</v>
      </c>
      <c r="F37" s="278">
        <v>31.280291</v>
      </c>
      <c r="G37" s="278">
        <v>1.3134117E9</v>
      </c>
      <c r="H37" s="278"/>
      <c r="I37" s="278">
        <f t="shared" ref="I37:N37" si="52">(I38/B38*B37)/B38*B37</f>
        <v>2.733607911</v>
      </c>
      <c r="J37" s="278">
        <f t="shared" si="52"/>
        <v>2.909648894</v>
      </c>
      <c r="K37" s="278">
        <f t="shared" si="52"/>
        <v>1.919357763</v>
      </c>
      <c r="L37" s="278">
        <f t="shared" si="52"/>
        <v>2.002958602</v>
      </c>
      <c r="M37" s="278">
        <f t="shared" si="52"/>
        <v>1.702842623</v>
      </c>
      <c r="N37" s="278">
        <f t="shared" si="52"/>
        <v>38223732.25</v>
      </c>
      <c r="O37" s="278"/>
      <c r="P37" s="254">
        <f t="shared" si="31"/>
        <v>176980.198</v>
      </c>
      <c r="Q37" s="254">
        <f t="shared" si="46"/>
        <v>40007.24607</v>
      </c>
      <c r="R37" s="254">
        <f t="shared" si="47"/>
        <v>238709.7886</v>
      </c>
      <c r="S37" s="254">
        <f t="shared" si="34"/>
        <v>-31086.48438</v>
      </c>
      <c r="T37" s="254">
        <f t="shared" si="35"/>
        <v>0</v>
      </c>
      <c r="U37" s="272">
        <f t="shared" si="21"/>
        <v>0.5639592951</v>
      </c>
      <c r="V37" s="282"/>
      <c r="W37" s="254">
        <f t="shared" si="22"/>
        <v>-31086.48438</v>
      </c>
      <c r="X37" s="257">
        <f t="shared" si="23"/>
        <v>13.37204882</v>
      </c>
      <c r="Y37" s="254">
        <f t="shared" si="24"/>
        <v>353047.5357</v>
      </c>
      <c r="Z37" s="254">
        <f t="shared" si="25"/>
        <v>321961.0513</v>
      </c>
      <c r="AA37" s="259">
        <f t="shared" si="26"/>
        <v>455697.2327</v>
      </c>
      <c r="AB37" s="258">
        <f t="shared" si="27"/>
        <v>0.4556972327</v>
      </c>
      <c r="AC37" s="275">
        <f t="shared" si="28"/>
        <v>424610.7483</v>
      </c>
      <c r="AD37" s="257">
        <f t="shared" si="29"/>
        <v>0.4246107483</v>
      </c>
      <c r="AE37" s="180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2"/>
    </row>
    <row r="38" ht="19.5" customHeight="1">
      <c r="A38" s="276" t="s">
        <v>132</v>
      </c>
      <c r="B38" s="277">
        <v>36.509998</v>
      </c>
      <c r="C38" s="278">
        <v>37.5</v>
      </c>
      <c r="D38" s="278">
        <v>27.200001</v>
      </c>
      <c r="E38" s="278">
        <v>28.98</v>
      </c>
      <c r="F38" s="278">
        <v>24.747557</v>
      </c>
      <c r="G38" s="278">
        <v>1.3021162E9</v>
      </c>
      <c r="H38" s="278"/>
      <c r="I38" s="278">
        <f t="shared" ref="I38:N38" si="53">(I39/B39*B38)/B39*B38</f>
        <v>2.005068228</v>
      </c>
      <c r="J38" s="278">
        <f t="shared" si="53"/>
        <v>2.11347818</v>
      </c>
      <c r="K38" s="278">
        <f t="shared" si="53"/>
        <v>1.111070665</v>
      </c>
      <c r="L38" s="278">
        <f t="shared" si="53"/>
        <v>1.253703604</v>
      </c>
      <c r="M38" s="278">
        <f t="shared" si="53"/>
        <v>1.06585373</v>
      </c>
      <c r="N38" s="278">
        <f t="shared" si="53"/>
        <v>37569101.88</v>
      </c>
      <c r="O38" s="278"/>
      <c r="P38" s="254">
        <f t="shared" si="31"/>
        <v>134653.4703</v>
      </c>
      <c r="Q38" s="254">
        <f t="shared" si="46"/>
        <v>23159.24543</v>
      </c>
      <c r="R38" s="254">
        <f t="shared" si="47"/>
        <v>239207.1007</v>
      </c>
      <c r="S38" s="254">
        <f t="shared" si="34"/>
        <v>-32882.67806</v>
      </c>
      <c r="T38" s="254">
        <f t="shared" si="35"/>
        <v>0</v>
      </c>
      <c r="U38" s="272">
        <f t="shared" si="21"/>
        <v>0.4558260159</v>
      </c>
      <c r="V38" s="282"/>
      <c r="W38" s="254">
        <f t="shared" si="22"/>
        <v>-32882.67806</v>
      </c>
      <c r="X38" s="257">
        <f t="shared" si="23"/>
        <v>11.36952928</v>
      </c>
      <c r="Y38" s="254">
        <f t="shared" si="24"/>
        <v>323896.2459</v>
      </c>
      <c r="Z38" s="254">
        <f t="shared" si="25"/>
        <v>291013.5678</v>
      </c>
      <c r="AA38" s="259">
        <f t="shared" si="26"/>
        <v>397019.8164</v>
      </c>
      <c r="AB38" s="258">
        <f t="shared" si="27"/>
        <v>0.3970198164</v>
      </c>
      <c r="AC38" s="275">
        <f t="shared" si="28"/>
        <v>364137.1384</v>
      </c>
      <c r="AD38" s="257">
        <f t="shared" si="29"/>
        <v>0.3641371384</v>
      </c>
      <c r="AE38" s="180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2"/>
    </row>
    <row r="39" ht="19.5" customHeight="1">
      <c r="A39" s="276" t="s">
        <v>133</v>
      </c>
      <c r="B39" s="277">
        <v>28.85</v>
      </c>
      <c r="C39" s="278">
        <v>37.060001</v>
      </c>
      <c r="D39" s="278">
        <v>27.85</v>
      </c>
      <c r="E39" s="278">
        <v>33.900002</v>
      </c>
      <c r="F39" s="278">
        <v>28.949011</v>
      </c>
      <c r="G39" s="278">
        <v>2.1601468E9</v>
      </c>
      <c r="H39" s="278"/>
      <c r="I39" s="278">
        <f t="shared" ref="I39:N39" si="54">(I40/B40*B39)/B40*B39</f>
        <v>1.251979368</v>
      </c>
      <c r="J39" s="278">
        <f t="shared" si="54"/>
        <v>2.064172969</v>
      </c>
      <c r="K39" s="278">
        <f t="shared" si="54"/>
        <v>1.16480772</v>
      </c>
      <c r="L39" s="278">
        <f t="shared" si="54"/>
        <v>1.715527008</v>
      </c>
      <c r="M39" s="278">
        <f t="shared" si="54"/>
        <v>1.458479757</v>
      </c>
      <c r="N39" s="278">
        <f t="shared" si="54"/>
        <v>103394600.9</v>
      </c>
      <c r="O39" s="278"/>
      <c r="P39" s="254">
        <f t="shared" si="31"/>
        <v>137871.2871</v>
      </c>
      <c r="Q39" s="254">
        <f t="shared" si="46"/>
        <v>24279.34488</v>
      </c>
      <c r="R39" s="254">
        <f t="shared" si="47"/>
        <v>239705.4488</v>
      </c>
      <c r="S39" s="254">
        <f t="shared" si="34"/>
        <v>-34686.35589</v>
      </c>
      <c r="T39" s="254">
        <f t="shared" si="35"/>
        <v>0</v>
      </c>
      <c r="U39" s="272">
        <f t="shared" si="21"/>
        <v>0.4639222492</v>
      </c>
      <c r="V39" s="282"/>
      <c r="W39" s="254">
        <f t="shared" si="22"/>
        <v>-34686.35589</v>
      </c>
      <c r="X39" s="257">
        <f t="shared" si="23"/>
        <v>10.88545413</v>
      </c>
      <c r="Y39" s="254">
        <f t="shared" si="24"/>
        <v>326627.1319</v>
      </c>
      <c r="Z39" s="254">
        <f t="shared" si="25"/>
        <v>291940.776</v>
      </c>
      <c r="AA39" s="259">
        <f t="shared" si="26"/>
        <v>401856.0808</v>
      </c>
      <c r="AB39" s="258">
        <f t="shared" si="27"/>
        <v>0.4018560808</v>
      </c>
      <c r="AC39" s="275">
        <f t="shared" si="28"/>
        <v>367169.7249</v>
      </c>
      <c r="AD39" s="257">
        <f t="shared" si="29"/>
        <v>0.3671697249</v>
      </c>
      <c r="AE39" s="180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2"/>
    </row>
    <row r="40" ht="19.5" customHeight="1">
      <c r="A40" s="276" t="s">
        <v>134</v>
      </c>
      <c r="B40" s="277">
        <v>34.439999</v>
      </c>
      <c r="C40" s="278">
        <v>40.970001</v>
      </c>
      <c r="D40" s="278">
        <v>33.779999</v>
      </c>
      <c r="E40" s="278">
        <v>39.650002</v>
      </c>
      <c r="F40" s="278">
        <v>33.859234</v>
      </c>
      <c r="G40" s="278">
        <v>1.7210984E9</v>
      </c>
      <c r="H40" s="278"/>
      <c r="I40" s="278">
        <f t="shared" ref="I40:N40" si="55">(I41/B41*B40)/B41*B40</f>
        <v>1.784151779</v>
      </c>
      <c r="J40" s="278">
        <f t="shared" si="55"/>
        <v>2.522709149</v>
      </c>
      <c r="K40" s="278">
        <f t="shared" si="55"/>
        <v>1.71365387</v>
      </c>
      <c r="L40" s="278">
        <f t="shared" si="55"/>
        <v>2.346845714</v>
      </c>
      <c r="M40" s="278">
        <f t="shared" si="55"/>
        <v>1.995203512</v>
      </c>
      <c r="N40" s="278">
        <f t="shared" si="55"/>
        <v>65636094.34</v>
      </c>
      <c r="O40" s="278"/>
      <c r="P40" s="254">
        <f t="shared" si="31"/>
        <v>167227.7178</v>
      </c>
      <c r="Q40" s="254">
        <f t="shared" si="46"/>
        <v>35719.53774</v>
      </c>
      <c r="R40" s="254">
        <f t="shared" si="47"/>
        <v>240204.8352</v>
      </c>
      <c r="S40" s="254">
        <f t="shared" si="34"/>
        <v>-36497.54904</v>
      </c>
      <c r="T40" s="254">
        <f t="shared" si="35"/>
        <v>0</v>
      </c>
      <c r="U40" s="272">
        <f t="shared" si="21"/>
        <v>0.5385663259</v>
      </c>
      <c r="V40" s="282"/>
      <c r="W40" s="254">
        <f t="shared" si="22"/>
        <v>-36497.54904</v>
      </c>
      <c r="X40" s="257">
        <f t="shared" si="23"/>
        <v>11.16328531</v>
      </c>
      <c r="Y40" s="254">
        <f t="shared" si="24"/>
        <v>347656.0442</v>
      </c>
      <c r="Z40" s="254">
        <f t="shared" si="25"/>
        <v>311158.4952</v>
      </c>
      <c r="AA40" s="259">
        <f t="shared" si="26"/>
        <v>443152.0907</v>
      </c>
      <c r="AB40" s="258">
        <f t="shared" si="27"/>
        <v>0.4431520907</v>
      </c>
      <c r="AC40" s="275">
        <f t="shared" si="28"/>
        <v>406654.5417</v>
      </c>
      <c r="AD40" s="257">
        <f t="shared" si="29"/>
        <v>0.4066545417</v>
      </c>
      <c r="AE40" s="180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2"/>
    </row>
    <row r="41" ht="19.5" customHeight="1">
      <c r="A41" s="279" t="s">
        <v>135</v>
      </c>
      <c r="B41" s="280">
        <v>39.290001</v>
      </c>
      <c r="C41" s="281">
        <v>43.240002</v>
      </c>
      <c r="D41" s="281">
        <v>38.439999</v>
      </c>
      <c r="E41" s="281">
        <v>38.91</v>
      </c>
      <c r="F41" s="281">
        <v>33.227325</v>
      </c>
      <c r="G41" s="281">
        <v>1.2777654E9</v>
      </c>
      <c r="H41" s="281"/>
      <c r="I41" s="281">
        <f t="shared" ref="I41:N41" si="56">(I42/B42*B41)/B42*B41</f>
        <v>2.322039572</v>
      </c>
      <c r="J41" s="281">
        <f t="shared" si="56"/>
        <v>2.810002096</v>
      </c>
      <c r="K41" s="281">
        <f t="shared" si="56"/>
        <v>2.219067826</v>
      </c>
      <c r="L41" s="281">
        <f t="shared" si="56"/>
        <v>2.260063147</v>
      </c>
      <c r="M41" s="281">
        <f t="shared" si="56"/>
        <v>1.921426171</v>
      </c>
      <c r="N41" s="281">
        <f t="shared" si="56"/>
        <v>36177085.53</v>
      </c>
      <c r="O41" s="281"/>
      <c r="P41" s="254">
        <f t="shared" si="31"/>
        <v>190297.0248</v>
      </c>
      <c r="Q41" s="254">
        <f t="shared" si="46"/>
        <v>46254.42649</v>
      </c>
      <c r="R41" s="254">
        <f t="shared" si="47"/>
        <v>240705.2619</v>
      </c>
      <c r="S41" s="254">
        <f t="shared" si="34"/>
        <v>-38316.28883</v>
      </c>
      <c r="T41" s="254">
        <f t="shared" si="35"/>
        <v>0</v>
      </c>
      <c r="U41" s="272">
        <f t="shared" si="21"/>
        <v>0.5925655312</v>
      </c>
      <c r="V41" s="257">
        <f>(E41-B30)/B30</f>
        <v>-0.3355816435</v>
      </c>
      <c r="W41" s="254">
        <f t="shared" si="22"/>
        <v>-38316.28883</v>
      </c>
      <c r="X41" s="257">
        <f t="shared" si="23"/>
        <v>11.24853946</v>
      </c>
      <c r="Y41" s="254">
        <f t="shared" si="24"/>
        <v>364284.9688</v>
      </c>
      <c r="Z41" s="254">
        <f t="shared" si="25"/>
        <v>325968.6799</v>
      </c>
      <c r="AA41" s="259">
        <f t="shared" si="26"/>
        <v>477256.7132</v>
      </c>
      <c r="AB41" s="258">
        <f t="shared" si="27"/>
        <v>0.4772567132</v>
      </c>
      <c r="AC41" s="275">
        <f t="shared" si="28"/>
        <v>438940.4243</v>
      </c>
      <c r="AD41" s="257">
        <f t="shared" si="29"/>
        <v>0.4389404243</v>
      </c>
      <c r="AE41" s="180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2"/>
    </row>
    <row r="42" ht="19.5" customHeight="1">
      <c r="A42" s="276" t="s">
        <v>136</v>
      </c>
      <c r="B42" s="277">
        <v>39.57</v>
      </c>
      <c r="C42" s="278">
        <v>42.599998</v>
      </c>
      <c r="D42" s="278">
        <v>36.849998</v>
      </c>
      <c r="E42" s="278">
        <v>38.509998</v>
      </c>
      <c r="F42" s="278">
        <v>32.885727</v>
      </c>
      <c r="G42" s="278">
        <v>1.5794246E9</v>
      </c>
      <c r="H42" s="278"/>
      <c r="I42" s="278">
        <f t="shared" ref="I42:N42" si="57">(I43/B43*B42)/B43*B42</f>
        <v>2.35525339</v>
      </c>
      <c r="J42" s="278">
        <f t="shared" si="57"/>
        <v>2.727434882</v>
      </c>
      <c r="K42" s="278">
        <f t="shared" si="57"/>
        <v>2.039289009</v>
      </c>
      <c r="L42" s="278">
        <f t="shared" si="57"/>
        <v>2.213834261</v>
      </c>
      <c r="M42" s="278">
        <f t="shared" si="57"/>
        <v>1.882122287</v>
      </c>
      <c r="N42" s="278">
        <f t="shared" si="57"/>
        <v>55275047.54</v>
      </c>
      <c r="O42" s="278"/>
      <c r="P42" s="254">
        <f t="shared" si="31"/>
        <v>182425.7327</v>
      </c>
      <c r="Q42" s="254">
        <f>(Q41+$S$3)*K42/K41</f>
        <v>60886.79317</v>
      </c>
      <c r="R42" s="254">
        <f>R41*(1+($S$5)/2/12)-$S$3</f>
        <v>221206.7312</v>
      </c>
      <c r="S42" s="254">
        <f t="shared" si="34"/>
        <v>-40142.6067</v>
      </c>
      <c r="T42" s="254">
        <f t="shared" si="35"/>
        <v>0</v>
      </c>
      <c r="U42" s="272">
        <f t="shared" si="21"/>
        <v>0.6548691241</v>
      </c>
      <c r="V42" s="282"/>
      <c r="W42" s="254">
        <f t="shared" si="22"/>
        <v>-40142.6067</v>
      </c>
      <c r="X42" s="257">
        <f t="shared" si="23"/>
        <v>10.05496397</v>
      </c>
      <c r="Y42" s="254">
        <f t="shared" si="24"/>
        <v>340056.4748</v>
      </c>
      <c r="Z42" s="254">
        <f t="shared" si="25"/>
        <v>299913.8681</v>
      </c>
      <c r="AA42" s="259">
        <f t="shared" si="26"/>
        <v>464519.257</v>
      </c>
      <c r="AB42" s="258">
        <f t="shared" si="27"/>
        <v>0.464519257</v>
      </c>
      <c r="AC42" s="275">
        <f t="shared" si="28"/>
        <v>424376.6504</v>
      </c>
      <c r="AD42" s="257">
        <f t="shared" si="29"/>
        <v>0.4243766504</v>
      </c>
      <c r="AE42" s="180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2"/>
    </row>
    <row r="43" ht="19.5" customHeight="1">
      <c r="A43" s="276" t="s">
        <v>137</v>
      </c>
      <c r="B43" s="277">
        <v>38.400002</v>
      </c>
      <c r="C43" s="278">
        <v>38.880001</v>
      </c>
      <c r="D43" s="278">
        <v>33.09</v>
      </c>
      <c r="E43" s="278">
        <v>33.779999</v>
      </c>
      <c r="F43" s="278">
        <v>28.846529</v>
      </c>
      <c r="G43" s="278">
        <v>1.597517E9</v>
      </c>
      <c r="H43" s="278"/>
      <c r="I43" s="278">
        <f t="shared" ref="I43:N43" si="58">(I44/B44*B43)/B44*B43</f>
        <v>2.218033141</v>
      </c>
      <c r="J43" s="278">
        <f t="shared" si="58"/>
        <v>2.271892448</v>
      </c>
      <c r="K43" s="278">
        <f t="shared" si="58"/>
        <v>1.644361787</v>
      </c>
      <c r="L43" s="278">
        <f t="shared" si="58"/>
        <v>1.703402879</v>
      </c>
      <c r="M43" s="278">
        <f t="shared" si="58"/>
        <v>1.448171746</v>
      </c>
      <c r="N43" s="278">
        <f t="shared" si="58"/>
        <v>56548658.37</v>
      </c>
      <c r="O43" s="278"/>
      <c r="P43" s="254">
        <f t="shared" si="31"/>
        <v>163811.8812</v>
      </c>
      <c r="Q43" s="254">
        <f t="shared" ref="Q43:Q53" si="60">Q42*K43/K42</f>
        <v>49095.5012</v>
      </c>
      <c r="R43" s="254">
        <f t="shared" ref="R43:R53" si="61">R42*(1+$S$5/2/12)</f>
        <v>221667.5786</v>
      </c>
      <c r="S43" s="254">
        <f t="shared" si="34"/>
        <v>-41976.53422</v>
      </c>
      <c r="T43" s="254">
        <f t="shared" si="35"/>
        <v>0</v>
      </c>
      <c r="U43" s="272">
        <f t="shared" si="21"/>
        <v>0.6028945686</v>
      </c>
      <c r="V43" s="282"/>
      <c r="W43" s="254">
        <f t="shared" si="22"/>
        <v>-41976.53422</v>
      </c>
      <c r="X43" s="257">
        <f t="shared" si="23"/>
        <v>9.183213119</v>
      </c>
      <c r="Y43" s="254">
        <f t="shared" si="24"/>
        <v>327469.1923</v>
      </c>
      <c r="Z43" s="254">
        <f t="shared" si="25"/>
        <v>285492.658</v>
      </c>
      <c r="AA43" s="259">
        <f t="shared" si="26"/>
        <v>434574.961</v>
      </c>
      <c r="AB43" s="258">
        <f t="shared" si="27"/>
        <v>0.434574961</v>
      </c>
      <c r="AC43" s="275">
        <f t="shared" si="28"/>
        <v>392598.4267</v>
      </c>
      <c r="AD43" s="257">
        <f t="shared" si="29"/>
        <v>0.3925984267</v>
      </c>
      <c r="AE43" s="180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2"/>
    </row>
    <row r="44" ht="19.5" customHeight="1">
      <c r="A44" s="276" t="s">
        <v>138</v>
      </c>
      <c r="B44" s="277">
        <v>34.150002</v>
      </c>
      <c r="C44" s="278">
        <v>39.189999</v>
      </c>
      <c r="D44" s="278">
        <v>34.09</v>
      </c>
      <c r="E44" s="278">
        <v>36.060001</v>
      </c>
      <c r="F44" s="278">
        <v>30.793545</v>
      </c>
      <c r="G44" s="278">
        <v>1.5516643E9</v>
      </c>
      <c r="H44" s="278"/>
      <c r="I44" s="278">
        <f t="shared" ref="I44:N44" si="59">(I45/B45*B44)/B45*B44</f>
        <v>1.754231899</v>
      </c>
      <c r="J44" s="278">
        <f t="shared" si="59"/>
        <v>2.30826538</v>
      </c>
      <c r="K44" s="278">
        <f t="shared" si="59"/>
        <v>1.745250792</v>
      </c>
      <c r="L44" s="278">
        <f t="shared" si="59"/>
        <v>1.94110747</v>
      </c>
      <c r="M44" s="278">
        <f t="shared" si="59"/>
        <v>1.650259798</v>
      </c>
      <c r="N44" s="278">
        <f t="shared" si="59"/>
        <v>53349071.49</v>
      </c>
      <c r="O44" s="278"/>
      <c r="P44" s="254">
        <f t="shared" si="31"/>
        <v>168762.3762</v>
      </c>
      <c r="Q44" s="254">
        <f t="shared" si="60"/>
        <v>52107.73143</v>
      </c>
      <c r="R44" s="254">
        <f t="shared" si="61"/>
        <v>222129.386</v>
      </c>
      <c r="S44" s="254">
        <f t="shared" si="34"/>
        <v>-43818.10312</v>
      </c>
      <c r="T44" s="254">
        <f t="shared" si="35"/>
        <v>0</v>
      </c>
      <c r="U44" s="272">
        <f t="shared" si="21"/>
        <v>0.6162035013</v>
      </c>
      <c r="V44" s="282"/>
      <c r="W44" s="254">
        <f t="shared" si="22"/>
        <v>-43818.10312</v>
      </c>
      <c r="X44" s="257">
        <f t="shared" si="23"/>
        <v>8.920782381</v>
      </c>
      <c r="Y44" s="254">
        <f t="shared" si="24"/>
        <v>331377.8739</v>
      </c>
      <c r="Z44" s="254">
        <f t="shared" si="25"/>
        <v>287559.7708</v>
      </c>
      <c r="AA44" s="259">
        <f t="shared" si="26"/>
        <v>442999.4937</v>
      </c>
      <c r="AB44" s="258">
        <f t="shared" si="27"/>
        <v>0.4429994937</v>
      </c>
      <c r="AC44" s="275">
        <f t="shared" si="28"/>
        <v>399181.3906</v>
      </c>
      <c r="AD44" s="257">
        <f t="shared" si="29"/>
        <v>0.3991813906</v>
      </c>
      <c r="AE44" s="180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2"/>
    </row>
    <row r="45" ht="19.5" customHeight="1">
      <c r="A45" s="276" t="s">
        <v>139</v>
      </c>
      <c r="B45" s="277">
        <v>35.799999</v>
      </c>
      <c r="C45" s="278">
        <v>36.900002</v>
      </c>
      <c r="D45" s="278">
        <v>30.559999</v>
      </c>
      <c r="E45" s="278">
        <v>31.73</v>
      </c>
      <c r="F45" s="278">
        <v>27.095928</v>
      </c>
      <c r="G45" s="278">
        <v>1.7583156E9</v>
      </c>
      <c r="H45" s="278"/>
      <c r="I45" s="278">
        <f t="shared" ref="I45:N45" si="62">(I46/B46*B45)/B46*B45</f>
        <v>1.92784257</v>
      </c>
      <c r="J45" s="278">
        <f t="shared" si="62"/>
        <v>2.046388151</v>
      </c>
      <c r="K45" s="278">
        <f t="shared" si="62"/>
        <v>1.402524682</v>
      </c>
      <c r="L45" s="278">
        <f t="shared" si="62"/>
        <v>1.502928279</v>
      </c>
      <c r="M45" s="278">
        <f t="shared" si="62"/>
        <v>1.277735621</v>
      </c>
      <c r="N45" s="278">
        <f t="shared" si="62"/>
        <v>68505428.52</v>
      </c>
      <c r="O45" s="278"/>
      <c r="P45" s="254">
        <f t="shared" si="31"/>
        <v>151287.1238</v>
      </c>
      <c r="Q45" s="254">
        <f t="shared" si="60"/>
        <v>41875.00144</v>
      </c>
      <c r="R45" s="254">
        <f t="shared" si="61"/>
        <v>222592.1556</v>
      </c>
      <c r="S45" s="254">
        <f t="shared" si="34"/>
        <v>-45667.34521</v>
      </c>
      <c r="T45" s="254">
        <f t="shared" si="35"/>
        <v>0</v>
      </c>
      <c r="U45" s="272">
        <f t="shared" si="21"/>
        <v>0.5653270153</v>
      </c>
      <c r="V45" s="282"/>
      <c r="W45" s="254">
        <f t="shared" si="22"/>
        <v>-45667.34521</v>
      </c>
      <c r="X45" s="257">
        <f t="shared" si="23"/>
        <v>8.187015856</v>
      </c>
      <c r="Y45" s="254">
        <f t="shared" si="24"/>
        <v>319589.456</v>
      </c>
      <c r="Z45" s="254">
        <f t="shared" si="25"/>
        <v>273922.1108</v>
      </c>
      <c r="AA45" s="259">
        <f t="shared" si="26"/>
        <v>415754.2808</v>
      </c>
      <c r="AB45" s="258">
        <f t="shared" si="27"/>
        <v>0.4157542808</v>
      </c>
      <c r="AC45" s="275">
        <f t="shared" si="28"/>
        <v>370086.9356</v>
      </c>
      <c r="AD45" s="257">
        <f t="shared" si="29"/>
        <v>0.3700869356</v>
      </c>
      <c r="AE45" s="180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2"/>
    </row>
    <row r="46" ht="19.5" customHeight="1">
      <c r="A46" s="276" t="s">
        <v>140</v>
      </c>
      <c r="B46" s="277">
        <v>31.67</v>
      </c>
      <c r="C46" s="278">
        <v>33.630001</v>
      </c>
      <c r="D46" s="278">
        <v>28.42</v>
      </c>
      <c r="E46" s="278">
        <v>30.040001</v>
      </c>
      <c r="F46" s="278">
        <v>25.652744</v>
      </c>
      <c r="G46" s="278">
        <v>2.0957427E9</v>
      </c>
      <c r="H46" s="278"/>
      <c r="I46" s="278">
        <f t="shared" ref="I46:N46" si="63">(I47/B47*B46)/B47*B46</f>
        <v>1.508695739</v>
      </c>
      <c r="J46" s="278">
        <f t="shared" si="63"/>
        <v>1.699765435</v>
      </c>
      <c r="K46" s="278">
        <f t="shared" si="63"/>
        <v>1.212975387</v>
      </c>
      <c r="L46" s="278">
        <f t="shared" si="63"/>
        <v>1.347094298</v>
      </c>
      <c r="M46" s="278">
        <f t="shared" si="63"/>
        <v>1.145250783</v>
      </c>
      <c r="N46" s="278">
        <f t="shared" si="63"/>
        <v>97321154.67</v>
      </c>
      <c r="O46" s="278"/>
      <c r="P46" s="254">
        <f t="shared" si="31"/>
        <v>140693.0693</v>
      </c>
      <c r="Q46" s="254">
        <f t="shared" si="60"/>
        <v>36215.65221</v>
      </c>
      <c r="R46" s="254">
        <f t="shared" si="61"/>
        <v>223055.8892</v>
      </c>
      <c r="S46" s="254">
        <f t="shared" si="34"/>
        <v>-47524.29248</v>
      </c>
      <c r="T46" s="254">
        <f t="shared" si="35"/>
        <v>0</v>
      </c>
      <c r="U46" s="272">
        <f t="shared" si="21"/>
        <v>0.5328580779</v>
      </c>
      <c r="V46" s="282"/>
      <c r="W46" s="254">
        <f t="shared" si="22"/>
        <v>-47524.29248</v>
      </c>
      <c r="X46" s="257">
        <f t="shared" si="23"/>
        <v>7.653958418</v>
      </c>
      <c r="Y46" s="254">
        <f t="shared" si="24"/>
        <v>312618.8022</v>
      </c>
      <c r="Z46" s="254">
        <f t="shared" si="25"/>
        <v>265094.5097</v>
      </c>
      <c r="AA46" s="259">
        <f t="shared" si="26"/>
        <v>399964.6107</v>
      </c>
      <c r="AB46" s="258">
        <f t="shared" si="27"/>
        <v>0.3999646107</v>
      </c>
      <c r="AC46" s="275">
        <f t="shared" si="28"/>
        <v>352440.3183</v>
      </c>
      <c r="AD46" s="257">
        <f t="shared" si="29"/>
        <v>0.3524403183</v>
      </c>
      <c r="AE46" s="180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2"/>
    </row>
    <row r="47" ht="19.5" customHeight="1">
      <c r="A47" s="276" t="s">
        <v>141</v>
      </c>
      <c r="B47" s="277">
        <v>30.0</v>
      </c>
      <c r="C47" s="278">
        <v>30.25</v>
      </c>
      <c r="D47" s="278">
        <v>24.389999</v>
      </c>
      <c r="E47" s="278">
        <v>26.1</v>
      </c>
      <c r="F47" s="278">
        <v>22.288183</v>
      </c>
      <c r="G47" s="278">
        <v>2.2629351E9</v>
      </c>
      <c r="H47" s="278"/>
      <c r="I47" s="278">
        <f t="shared" ref="I47:N47" si="64">(I48/B48*B47)/B48*B47</f>
        <v>1.353779853</v>
      </c>
      <c r="J47" s="278">
        <f t="shared" si="64"/>
        <v>1.375263735</v>
      </c>
      <c r="K47" s="278">
        <f t="shared" si="64"/>
        <v>0.893361858</v>
      </c>
      <c r="L47" s="278">
        <f t="shared" si="64"/>
        <v>1.016902059</v>
      </c>
      <c r="M47" s="278">
        <f t="shared" si="64"/>
        <v>0.8645343885</v>
      </c>
      <c r="N47" s="278">
        <f t="shared" si="64"/>
        <v>113468555.5</v>
      </c>
      <c r="O47" s="278"/>
      <c r="P47" s="254">
        <f t="shared" si="31"/>
        <v>120742.5693</v>
      </c>
      <c r="Q47" s="254">
        <f t="shared" si="60"/>
        <v>26672.99163</v>
      </c>
      <c r="R47" s="254">
        <f t="shared" si="61"/>
        <v>223520.589</v>
      </c>
      <c r="S47" s="254">
        <f t="shared" si="34"/>
        <v>-49388.97704</v>
      </c>
      <c r="T47" s="254">
        <f t="shared" si="35"/>
        <v>0</v>
      </c>
      <c r="U47" s="272">
        <f t="shared" si="21"/>
        <v>0.4693221531</v>
      </c>
      <c r="V47" s="282"/>
      <c r="W47" s="254">
        <f t="shared" si="22"/>
        <v>-49388.97704</v>
      </c>
      <c r="X47" s="257">
        <f t="shared" si="23"/>
        <v>6.970445208</v>
      </c>
      <c r="Y47" s="254">
        <f t="shared" si="24"/>
        <v>299099.564</v>
      </c>
      <c r="Z47" s="254">
        <f t="shared" si="25"/>
        <v>249710.5869</v>
      </c>
      <c r="AA47" s="259">
        <f t="shared" si="26"/>
        <v>370936.1499</v>
      </c>
      <c r="AB47" s="258">
        <f t="shared" si="27"/>
        <v>0.3709361499</v>
      </c>
      <c r="AC47" s="275">
        <f t="shared" si="28"/>
        <v>321547.1729</v>
      </c>
      <c r="AD47" s="257">
        <f t="shared" si="29"/>
        <v>0.3215471729</v>
      </c>
      <c r="AE47" s="180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2"/>
    </row>
    <row r="48" ht="19.5" customHeight="1">
      <c r="A48" s="276" t="s">
        <v>142</v>
      </c>
      <c r="B48" s="277">
        <v>25.969999</v>
      </c>
      <c r="C48" s="278">
        <v>26.549999</v>
      </c>
      <c r="D48" s="278">
        <v>21.639999</v>
      </c>
      <c r="E48" s="278">
        <v>23.85</v>
      </c>
      <c r="F48" s="278">
        <v>20.366776</v>
      </c>
      <c r="G48" s="278">
        <v>2.6680491E9</v>
      </c>
      <c r="H48" s="278"/>
      <c r="I48" s="278">
        <f t="shared" ref="I48:N48" si="65">(I49/B49*B48)/B49*B48</f>
        <v>1.014493813</v>
      </c>
      <c r="J48" s="278">
        <f t="shared" si="65"/>
        <v>1.059410447</v>
      </c>
      <c r="K48" s="278">
        <f t="shared" si="65"/>
        <v>0.7032638828</v>
      </c>
      <c r="L48" s="278">
        <f t="shared" si="65"/>
        <v>0.8491313569</v>
      </c>
      <c r="M48" s="278">
        <f t="shared" si="65"/>
        <v>0.7219007896</v>
      </c>
      <c r="N48" s="278">
        <f t="shared" si="65"/>
        <v>157731692.7</v>
      </c>
      <c r="O48" s="278"/>
      <c r="P48" s="254">
        <f t="shared" si="31"/>
        <v>107128.7079</v>
      </c>
      <c r="Q48" s="254">
        <f t="shared" si="60"/>
        <v>20997.2605</v>
      </c>
      <c r="R48" s="254">
        <f t="shared" si="61"/>
        <v>223986.2569</v>
      </c>
      <c r="S48" s="254">
        <f t="shared" si="34"/>
        <v>-51261.43111</v>
      </c>
      <c r="T48" s="254">
        <f t="shared" si="35"/>
        <v>0</v>
      </c>
      <c r="U48" s="272">
        <f t="shared" si="21"/>
        <v>0.4235105123</v>
      </c>
      <c r="V48" s="282"/>
      <c r="W48" s="254">
        <f t="shared" si="22"/>
        <v>-51261.43111</v>
      </c>
      <c r="X48" s="257">
        <f t="shared" si="23"/>
        <v>6.459339072</v>
      </c>
      <c r="Y48" s="254">
        <f t="shared" si="24"/>
        <v>290016.9022</v>
      </c>
      <c r="Z48" s="254">
        <f t="shared" si="25"/>
        <v>238755.4711</v>
      </c>
      <c r="AA48" s="259">
        <f t="shared" si="26"/>
        <v>352112.2253</v>
      </c>
      <c r="AB48" s="258">
        <f t="shared" si="27"/>
        <v>0.3521122253</v>
      </c>
      <c r="AC48" s="275">
        <f t="shared" si="28"/>
        <v>300850.7942</v>
      </c>
      <c r="AD48" s="257">
        <f t="shared" si="29"/>
        <v>0.3008507942</v>
      </c>
      <c r="AE48" s="180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2"/>
    </row>
    <row r="49" ht="19.5" customHeight="1">
      <c r="A49" s="276" t="s">
        <v>143</v>
      </c>
      <c r="B49" s="277">
        <v>23.74</v>
      </c>
      <c r="C49" s="278">
        <v>26.209999</v>
      </c>
      <c r="D49" s="278">
        <v>21.299999</v>
      </c>
      <c r="E49" s="278">
        <v>23.49</v>
      </c>
      <c r="F49" s="278">
        <v>20.059364</v>
      </c>
      <c r="G49" s="278">
        <v>2.0438102E9</v>
      </c>
      <c r="H49" s="278"/>
      <c r="I49" s="278">
        <f t="shared" ref="I49:N49" si="66">(I50/B50*B49)/B50*B49</f>
        <v>0.8477483756</v>
      </c>
      <c r="J49" s="278">
        <f t="shared" si="66"/>
        <v>1.032450507</v>
      </c>
      <c r="K49" s="278">
        <f t="shared" si="66"/>
        <v>0.6813386215</v>
      </c>
      <c r="L49" s="278">
        <f t="shared" si="66"/>
        <v>0.823690668</v>
      </c>
      <c r="M49" s="278">
        <f t="shared" si="66"/>
        <v>0.7002728058</v>
      </c>
      <c r="N49" s="278">
        <f t="shared" si="66"/>
        <v>92557678.51</v>
      </c>
      <c r="O49" s="278"/>
      <c r="P49" s="254">
        <f t="shared" si="31"/>
        <v>105445.5396</v>
      </c>
      <c r="Q49" s="254">
        <f t="shared" si="60"/>
        <v>20342.64076</v>
      </c>
      <c r="R49" s="254">
        <f t="shared" si="61"/>
        <v>224452.8949</v>
      </c>
      <c r="S49" s="254">
        <f t="shared" si="34"/>
        <v>-53141.68707</v>
      </c>
      <c r="T49" s="254">
        <f t="shared" si="35"/>
        <v>0</v>
      </c>
      <c r="U49" s="272">
        <f t="shared" si="21"/>
        <v>0.4172292499</v>
      </c>
      <c r="V49" s="282"/>
      <c r="W49" s="254">
        <f t="shared" si="22"/>
        <v>-53141.68707</v>
      </c>
      <c r="X49" s="257">
        <f t="shared" si="23"/>
        <v>6.207902924</v>
      </c>
      <c r="Y49" s="254">
        <f t="shared" si="24"/>
        <v>289286.6569</v>
      </c>
      <c r="Z49" s="254">
        <f t="shared" si="25"/>
        <v>236144.9698</v>
      </c>
      <c r="AA49" s="259">
        <f t="shared" si="26"/>
        <v>350241.0753</v>
      </c>
      <c r="AB49" s="258">
        <f t="shared" si="27"/>
        <v>0.3502410753</v>
      </c>
      <c r="AC49" s="275">
        <f t="shared" si="28"/>
        <v>297099.3882</v>
      </c>
      <c r="AD49" s="257">
        <f t="shared" si="29"/>
        <v>0.2970993882</v>
      </c>
      <c r="AE49" s="180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2"/>
    </row>
    <row r="50" ht="19.5" customHeight="1">
      <c r="A50" s="276" t="s">
        <v>144</v>
      </c>
      <c r="B50" s="277">
        <v>23.059999</v>
      </c>
      <c r="C50" s="278">
        <v>24.35</v>
      </c>
      <c r="D50" s="278">
        <v>20.49</v>
      </c>
      <c r="E50" s="278">
        <v>20.719999</v>
      </c>
      <c r="F50" s="278">
        <v>17.693911</v>
      </c>
      <c r="G50" s="278">
        <v>1.6690474E9</v>
      </c>
      <c r="H50" s="278"/>
      <c r="I50" s="278">
        <f t="shared" ref="I50:N50" si="67">(I51/B51*B50)/B51*B50</f>
        <v>0.7998786506</v>
      </c>
      <c r="J50" s="278">
        <f t="shared" si="67"/>
        <v>0.8911137895</v>
      </c>
      <c r="K50" s="278">
        <f t="shared" si="67"/>
        <v>0.6305038723</v>
      </c>
      <c r="L50" s="278">
        <f t="shared" si="67"/>
        <v>0.6408812597</v>
      </c>
      <c r="M50" s="278">
        <f t="shared" si="67"/>
        <v>0.5448545976</v>
      </c>
      <c r="N50" s="278">
        <f t="shared" si="67"/>
        <v>61726076.1</v>
      </c>
      <c r="O50" s="278"/>
      <c r="P50" s="254">
        <f t="shared" si="31"/>
        <v>101435.6436</v>
      </c>
      <c r="Q50" s="254">
        <f t="shared" si="60"/>
        <v>18824.8741</v>
      </c>
      <c r="R50" s="254">
        <f t="shared" si="61"/>
        <v>224920.5051</v>
      </c>
      <c r="S50" s="254">
        <f t="shared" si="34"/>
        <v>-55029.77743</v>
      </c>
      <c r="T50" s="254">
        <f t="shared" si="35"/>
        <v>0</v>
      </c>
      <c r="U50" s="272">
        <f t="shared" si="21"/>
        <v>0.4029346418</v>
      </c>
      <c r="V50" s="282"/>
      <c r="W50" s="254">
        <f t="shared" si="22"/>
        <v>-55029.77743</v>
      </c>
      <c r="X50" s="257">
        <f t="shared" si="23"/>
        <v>5.930537319</v>
      </c>
      <c r="Y50" s="254">
        <f t="shared" si="24"/>
        <v>286928.6354</v>
      </c>
      <c r="Z50" s="254">
        <f t="shared" si="25"/>
        <v>231898.858</v>
      </c>
      <c r="AA50" s="259">
        <f t="shared" si="26"/>
        <v>345181.0228</v>
      </c>
      <c r="AB50" s="258">
        <f t="shared" si="27"/>
        <v>0.3451810228</v>
      </c>
      <c r="AC50" s="275">
        <f t="shared" si="28"/>
        <v>290151.2454</v>
      </c>
      <c r="AD50" s="257">
        <f t="shared" si="29"/>
        <v>0.2901512454</v>
      </c>
      <c r="AE50" s="180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2"/>
    </row>
    <row r="51" ht="19.5" customHeight="1">
      <c r="A51" s="276" t="s">
        <v>145</v>
      </c>
      <c r="B51" s="277">
        <v>20.91</v>
      </c>
      <c r="C51" s="278">
        <v>25.040001</v>
      </c>
      <c r="D51" s="278">
        <v>19.76</v>
      </c>
      <c r="E51" s="278">
        <v>24.549999</v>
      </c>
      <c r="F51" s="278">
        <v>20.96455</v>
      </c>
      <c r="G51" s="278">
        <v>2.1291501E9</v>
      </c>
      <c r="H51" s="278"/>
      <c r="I51" s="278">
        <f t="shared" ref="I51:N51" si="68">(I52/B52*B51)/B52*B51</f>
        <v>0.6576784364</v>
      </c>
      <c r="J51" s="278">
        <f t="shared" si="68"/>
        <v>0.9423319513</v>
      </c>
      <c r="K51" s="278">
        <f t="shared" si="68"/>
        <v>0.5863780729</v>
      </c>
      <c r="L51" s="278">
        <f t="shared" si="68"/>
        <v>0.8997069383</v>
      </c>
      <c r="M51" s="278">
        <f t="shared" si="68"/>
        <v>0.7648988934</v>
      </c>
      <c r="N51" s="278">
        <f t="shared" si="68"/>
        <v>100448599.8</v>
      </c>
      <c r="O51" s="278"/>
      <c r="P51" s="254">
        <f t="shared" si="31"/>
        <v>97821.78218</v>
      </c>
      <c r="Q51" s="254">
        <f t="shared" si="60"/>
        <v>17507.41571</v>
      </c>
      <c r="R51" s="254">
        <f t="shared" si="61"/>
        <v>225389.0895</v>
      </c>
      <c r="S51" s="254">
        <f t="shared" si="34"/>
        <v>-56925.73484</v>
      </c>
      <c r="T51" s="254">
        <f t="shared" si="35"/>
        <v>0</v>
      </c>
      <c r="U51" s="272">
        <f t="shared" si="21"/>
        <v>0.3898722743</v>
      </c>
      <c r="V51" s="282"/>
      <c r="W51" s="254">
        <f t="shared" si="22"/>
        <v>-56925.73484</v>
      </c>
      <c r="X51" s="257">
        <f t="shared" si="23"/>
        <v>5.677763715</v>
      </c>
      <c r="Y51" s="254">
        <f t="shared" si="24"/>
        <v>284848.7735</v>
      </c>
      <c r="Z51" s="254">
        <f t="shared" si="25"/>
        <v>227923.0386</v>
      </c>
      <c r="AA51" s="259">
        <f t="shared" si="26"/>
        <v>340718.2874</v>
      </c>
      <c r="AB51" s="258">
        <f t="shared" si="27"/>
        <v>0.3407182874</v>
      </c>
      <c r="AC51" s="275">
        <f t="shared" si="28"/>
        <v>283792.5526</v>
      </c>
      <c r="AD51" s="257">
        <f t="shared" si="29"/>
        <v>0.2837925526</v>
      </c>
      <c r="AE51" s="180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2"/>
    </row>
    <row r="52" ht="19.5" customHeight="1">
      <c r="A52" s="276" t="s">
        <v>146</v>
      </c>
      <c r="B52" s="277">
        <v>24.370001</v>
      </c>
      <c r="C52" s="278">
        <v>28.290001</v>
      </c>
      <c r="D52" s="278">
        <v>24.139999</v>
      </c>
      <c r="E52" s="278">
        <v>27.719999</v>
      </c>
      <c r="F52" s="278">
        <v>23.671577</v>
      </c>
      <c r="G52" s="278">
        <v>1.6699547E9</v>
      </c>
      <c r="H52" s="278"/>
      <c r="I52" s="278">
        <f t="shared" ref="I52:N52" si="69">(I53/B53*B52)/B53*B52</f>
        <v>0.893339693</v>
      </c>
      <c r="J52" s="278">
        <f t="shared" si="69"/>
        <v>1.202821434</v>
      </c>
      <c r="K52" s="278">
        <f t="shared" si="69"/>
        <v>0.8751416168</v>
      </c>
      <c r="L52" s="278">
        <f t="shared" si="69"/>
        <v>1.147055767</v>
      </c>
      <c r="M52" s="278">
        <f t="shared" si="69"/>
        <v>0.9751857044</v>
      </c>
      <c r="N52" s="278">
        <f t="shared" si="69"/>
        <v>61793203.37</v>
      </c>
      <c r="O52" s="278"/>
      <c r="P52" s="254">
        <f t="shared" si="31"/>
        <v>119504.9455</v>
      </c>
      <c r="Q52" s="254">
        <f t="shared" si="60"/>
        <v>26128.9922</v>
      </c>
      <c r="R52" s="254">
        <f t="shared" si="61"/>
        <v>225858.6501</v>
      </c>
      <c r="S52" s="254">
        <f t="shared" si="34"/>
        <v>-58829.59207</v>
      </c>
      <c r="T52" s="254">
        <f t="shared" si="35"/>
        <v>0</v>
      </c>
      <c r="U52" s="272">
        <f t="shared" si="21"/>
        <v>0.4623589691</v>
      </c>
      <c r="V52" s="282"/>
      <c r="W52" s="254">
        <f t="shared" si="22"/>
        <v>-58829.59207</v>
      </c>
      <c r="X52" s="257">
        <f t="shared" si="23"/>
        <v>5.870576075</v>
      </c>
      <c r="Y52" s="254">
        <f t="shared" si="24"/>
        <v>300477.766</v>
      </c>
      <c r="Z52" s="254">
        <f t="shared" si="25"/>
        <v>241648.1739</v>
      </c>
      <c r="AA52" s="259">
        <f t="shared" si="26"/>
        <v>371492.5879</v>
      </c>
      <c r="AB52" s="258">
        <f t="shared" si="27"/>
        <v>0.3714925879</v>
      </c>
      <c r="AC52" s="275">
        <f t="shared" si="28"/>
        <v>312662.9958</v>
      </c>
      <c r="AD52" s="257">
        <f t="shared" si="29"/>
        <v>0.3126629958</v>
      </c>
      <c r="AE52" s="180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2"/>
    </row>
    <row r="53" ht="19.5" customHeight="1">
      <c r="A53" s="279" t="s">
        <v>147</v>
      </c>
      <c r="B53" s="280">
        <v>28.42</v>
      </c>
      <c r="C53" s="281">
        <v>28.790001</v>
      </c>
      <c r="D53" s="281">
        <v>24.280001</v>
      </c>
      <c r="E53" s="281">
        <v>24.370001</v>
      </c>
      <c r="F53" s="281">
        <v>20.810835</v>
      </c>
      <c r="G53" s="281">
        <v>1.3970558E9</v>
      </c>
      <c r="H53" s="281"/>
      <c r="I53" s="281">
        <f t="shared" ref="I53:N53" si="70">(I54/B54*B53)/B54*B53</f>
        <v>1.214936793</v>
      </c>
      <c r="J53" s="281">
        <f t="shared" si="70"/>
        <v>1.24571471</v>
      </c>
      <c r="K53" s="281">
        <f t="shared" si="70"/>
        <v>0.8853219705</v>
      </c>
      <c r="L53" s="281">
        <f t="shared" si="70"/>
        <v>0.886562191</v>
      </c>
      <c r="M53" s="281">
        <f t="shared" si="70"/>
        <v>0.7537233241</v>
      </c>
      <c r="N53" s="281">
        <f t="shared" si="70"/>
        <v>43247283.59</v>
      </c>
      <c r="O53" s="281"/>
      <c r="P53" s="254">
        <f t="shared" si="31"/>
        <v>120198.0248</v>
      </c>
      <c r="Q53" s="254">
        <f t="shared" si="60"/>
        <v>26432.94572</v>
      </c>
      <c r="R53" s="254">
        <f t="shared" si="61"/>
        <v>226329.189</v>
      </c>
      <c r="S53" s="254">
        <f t="shared" si="34"/>
        <v>-60741.38203</v>
      </c>
      <c r="T53" s="254">
        <f t="shared" si="35"/>
        <v>0</v>
      </c>
      <c r="U53" s="272">
        <f t="shared" si="21"/>
        <v>0.464027891</v>
      </c>
      <c r="V53" s="257">
        <f>(E53-B42)/B42</f>
        <v>-0.3841293657</v>
      </c>
      <c r="W53" s="254">
        <f t="shared" si="22"/>
        <v>-60741.38203</v>
      </c>
      <c r="X53" s="257">
        <f t="shared" si="23"/>
        <v>5.704960969</v>
      </c>
      <c r="Y53" s="254">
        <f t="shared" si="24"/>
        <v>301414.6387</v>
      </c>
      <c r="Z53" s="254">
        <f t="shared" si="25"/>
        <v>240673.2567</v>
      </c>
      <c r="AA53" s="259">
        <f t="shared" si="26"/>
        <v>372960.1594</v>
      </c>
      <c r="AB53" s="258">
        <f t="shared" si="27"/>
        <v>0.3729601594</v>
      </c>
      <c r="AC53" s="275">
        <f t="shared" si="28"/>
        <v>312218.7774</v>
      </c>
      <c r="AD53" s="257">
        <f t="shared" si="29"/>
        <v>0.3122187774</v>
      </c>
      <c r="AE53" s="180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2"/>
    </row>
    <row r="54" ht="19.5" customHeight="1">
      <c r="A54" s="276" t="s">
        <v>148</v>
      </c>
      <c r="B54" s="277">
        <v>24.719999</v>
      </c>
      <c r="C54" s="278">
        <v>27.469999</v>
      </c>
      <c r="D54" s="278">
        <v>24.01</v>
      </c>
      <c r="E54" s="278">
        <v>24.440001</v>
      </c>
      <c r="F54" s="278">
        <v>20.870619</v>
      </c>
      <c r="G54" s="278">
        <v>1.513988E9</v>
      </c>
      <c r="H54" s="278"/>
      <c r="I54" s="278">
        <f t="shared" ref="I54:N54" si="71">(I55/B55*B54)/B55*B54</f>
        <v>0.9191839548</v>
      </c>
      <c r="J54" s="278">
        <f t="shared" si="71"/>
        <v>1.134103055</v>
      </c>
      <c r="K54" s="278">
        <f t="shared" si="71"/>
        <v>0.8657413509</v>
      </c>
      <c r="L54" s="278">
        <f t="shared" si="71"/>
        <v>0.8916625997</v>
      </c>
      <c r="M54" s="278">
        <f t="shared" si="71"/>
        <v>0.758060038</v>
      </c>
      <c r="N54" s="278">
        <f t="shared" si="71"/>
        <v>50789763.98</v>
      </c>
      <c r="O54" s="278"/>
      <c r="P54" s="254">
        <f t="shared" si="31"/>
        <v>118861.3861</v>
      </c>
      <c r="Q54" s="254">
        <f>(Q53+$S$3)*K54/K53</f>
        <v>45405.9907</v>
      </c>
      <c r="R54" s="254">
        <f>R53*(1+($S$5)/2/12)-$S$3</f>
        <v>206800.7081</v>
      </c>
      <c r="S54" s="254">
        <f t="shared" si="34"/>
        <v>-62661.13779</v>
      </c>
      <c r="T54" s="254">
        <f t="shared" si="35"/>
        <v>0</v>
      </c>
      <c r="U54" s="272">
        <f t="shared" si="21"/>
        <v>0.5650536277</v>
      </c>
      <c r="V54" s="282"/>
      <c r="W54" s="254">
        <f t="shared" si="22"/>
        <v>-62661.13779</v>
      </c>
      <c r="X54" s="257">
        <f t="shared" si="23"/>
        <v>5.197194078</v>
      </c>
      <c r="Y54" s="254">
        <f t="shared" si="24"/>
        <v>281731.6501</v>
      </c>
      <c r="Z54" s="254">
        <f t="shared" si="25"/>
        <v>219070.5123</v>
      </c>
      <c r="AA54" s="259">
        <f t="shared" si="26"/>
        <v>371068.085</v>
      </c>
      <c r="AB54" s="258">
        <f t="shared" si="27"/>
        <v>0.371068085</v>
      </c>
      <c r="AC54" s="275">
        <f t="shared" si="28"/>
        <v>308406.9472</v>
      </c>
      <c r="AD54" s="257">
        <f t="shared" si="29"/>
        <v>0.3084069472</v>
      </c>
      <c r="AE54" s="180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2"/>
    </row>
    <row r="55" ht="19.5" customHeight="1">
      <c r="A55" s="276" t="s">
        <v>149</v>
      </c>
      <c r="B55" s="277">
        <v>24.52</v>
      </c>
      <c r="C55" s="278">
        <v>25.370001</v>
      </c>
      <c r="D55" s="278">
        <v>23.32</v>
      </c>
      <c r="E55" s="278">
        <v>25.16</v>
      </c>
      <c r="F55" s="278">
        <v>21.485462</v>
      </c>
      <c r="G55" s="278">
        <v>1.2766225E9</v>
      </c>
      <c r="H55" s="278"/>
      <c r="I55" s="278">
        <f t="shared" ref="I55:N55" si="72">(I56/B56*B55)/B56*B55</f>
        <v>0.9043706692</v>
      </c>
      <c r="J55" s="278">
        <f t="shared" si="72"/>
        <v>0.9673334411</v>
      </c>
      <c r="K55" s="278">
        <f t="shared" si="72"/>
        <v>0.8166969497</v>
      </c>
      <c r="L55" s="278">
        <f t="shared" si="72"/>
        <v>0.944972969</v>
      </c>
      <c r="M55" s="278">
        <f t="shared" si="72"/>
        <v>0.8033824429</v>
      </c>
      <c r="N55" s="278">
        <f t="shared" si="72"/>
        <v>36112397.13</v>
      </c>
      <c r="O55" s="278"/>
      <c r="P55" s="254">
        <f t="shared" si="31"/>
        <v>115445.5446</v>
      </c>
      <c r="Q55" s="254">
        <f t="shared" ref="Q55:Q65" si="74">Q54*K55/K54</f>
        <v>42833.73327</v>
      </c>
      <c r="R55" s="254">
        <f t="shared" ref="R55:R65" si="75">R54*(1+$S$5/2/12)</f>
        <v>207231.5429</v>
      </c>
      <c r="S55" s="254">
        <f t="shared" si="34"/>
        <v>-64588.89253</v>
      </c>
      <c r="T55" s="254">
        <f t="shared" si="35"/>
        <v>0</v>
      </c>
      <c r="U55" s="272">
        <f t="shared" si="21"/>
        <v>0.5502245068</v>
      </c>
      <c r="V55" s="282"/>
      <c r="W55" s="254">
        <f t="shared" si="22"/>
        <v>-64588.89253</v>
      </c>
      <c r="X55" s="257">
        <f t="shared" si="23"/>
        <v>4.995860353</v>
      </c>
      <c r="Y55" s="254">
        <f t="shared" si="24"/>
        <v>279754.1624</v>
      </c>
      <c r="Z55" s="254">
        <f t="shared" si="25"/>
        <v>215165.2699</v>
      </c>
      <c r="AA55" s="259">
        <f t="shared" si="26"/>
        <v>365510.8207</v>
      </c>
      <c r="AB55" s="258">
        <f t="shared" si="27"/>
        <v>0.3655108207</v>
      </c>
      <c r="AC55" s="275">
        <f t="shared" si="28"/>
        <v>300921.9282</v>
      </c>
      <c r="AD55" s="257">
        <f t="shared" si="29"/>
        <v>0.3009219282</v>
      </c>
      <c r="AE55" s="180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2"/>
    </row>
    <row r="56" ht="19.5" customHeight="1">
      <c r="A56" s="276" t="s">
        <v>150</v>
      </c>
      <c r="B56" s="277">
        <v>25.27</v>
      </c>
      <c r="C56" s="278">
        <v>27.379999</v>
      </c>
      <c r="D56" s="278">
        <v>23.540001</v>
      </c>
      <c r="E56" s="278">
        <v>25.25</v>
      </c>
      <c r="F56" s="278">
        <v>21.562315</v>
      </c>
      <c r="G56" s="278">
        <v>1.6707162E9</v>
      </c>
      <c r="H56" s="278"/>
      <c r="I56" s="278">
        <f t="shared" ref="I56:N56" si="73">(I57/B57*B56)/B57*B56</f>
        <v>0.9605412515</v>
      </c>
      <c r="J56" s="278">
        <f t="shared" si="73"/>
        <v>1.126683901</v>
      </c>
      <c r="K56" s="278">
        <f t="shared" si="73"/>
        <v>0.8321790826</v>
      </c>
      <c r="L56" s="278">
        <f t="shared" si="73"/>
        <v>0.9517455985</v>
      </c>
      <c r="M56" s="278">
        <f t="shared" si="73"/>
        <v>0.8091400828</v>
      </c>
      <c r="N56" s="278">
        <f t="shared" si="73"/>
        <v>61849571.67</v>
      </c>
      <c r="O56" s="278"/>
      <c r="P56" s="254">
        <f t="shared" si="31"/>
        <v>116534.6584</v>
      </c>
      <c r="Q56" s="254">
        <f t="shared" si="74"/>
        <v>43645.73281</v>
      </c>
      <c r="R56" s="254">
        <f t="shared" si="75"/>
        <v>207663.2753</v>
      </c>
      <c r="S56" s="254">
        <f t="shared" si="34"/>
        <v>-66524.67959</v>
      </c>
      <c r="T56" s="254">
        <f t="shared" si="35"/>
        <v>0</v>
      </c>
      <c r="U56" s="272">
        <f t="shared" si="21"/>
        <v>0.5541107339</v>
      </c>
      <c r="V56" s="282"/>
      <c r="W56" s="254">
        <f t="shared" si="22"/>
        <v>-66524.67959</v>
      </c>
      <c r="X56" s="257">
        <f t="shared" si="23"/>
        <v>4.873348293</v>
      </c>
      <c r="Y56" s="254">
        <f t="shared" si="24"/>
        <v>280931.0052</v>
      </c>
      <c r="Z56" s="254">
        <f t="shared" si="25"/>
        <v>214406.3256</v>
      </c>
      <c r="AA56" s="259">
        <f t="shared" si="26"/>
        <v>367843.6665</v>
      </c>
      <c r="AB56" s="258">
        <f t="shared" si="27"/>
        <v>0.3678436665</v>
      </c>
      <c r="AC56" s="275">
        <f t="shared" si="28"/>
        <v>301318.9869</v>
      </c>
      <c r="AD56" s="257">
        <f t="shared" si="29"/>
        <v>0.3013189869</v>
      </c>
      <c r="AE56" s="180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2"/>
    </row>
    <row r="57" ht="19.5" customHeight="1">
      <c r="A57" s="276" t="s">
        <v>151</v>
      </c>
      <c r="B57" s="277">
        <v>25.440001</v>
      </c>
      <c r="C57" s="278">
        <v>28.059999</v>
      </c>
      <c r="D57" s="278">
        <v>25.25</v>
      </c>
      <c r="E57" s="278">
        <v>27.450001</v>
      </c>
      <c r="F57" s="278">
        <v>23.44101</v>
      </c>
      <c r="G57" s="278">
        <v>1.4116208E9</v>
      </c>
      <c r="H57" s="278"/>
      <c r="I57" s="278">
        <f t="shared" ref="I57:N57" si="76">(I58/B58*B57)/B58*B57</f>
        <v>0.9735085836</v>
      </c>
      <c r="J57" s="278">
        <f t="shared" si="76"/>
        <v>1.183342699</v>
      </c>
      <c r="K57" s="278">
        <f t="shared" si="76"/>
        <v>0.9574731549</v>
      </c>
      <c r="L57" s="278">
        <f t="shared" si="76"/>
        <v>1.124819512</v>
      </c>
      <c r="M57" s="278">
        <f t="shared" si="76"/>
        <v>0.9562811239</v>
      </c>
      <c r="N57" s="278">
        <f t="shared" si="76"/>
        <v>44153732.97</v>
      </c>
      <c r="O57" s="278"/>
      <c r="P57" s="254">
        <f t="shared" si="31"/>
        <v>125000</v>
      </c>
      <c r="Q57" s="254">
        <f t="shared" si="74"/>
        <v>50217.09674</v>
      </c>
      <c r="R57" s="254">
        <f t="shared" si="75"/>
        <v>208095.9071</v>
      </c>
      <c r="S57" s="254">
        <f t="shared" si="34"/>
        <v>-68468.53242</v>
      </c>
      <c r="T57" s="254">
        <f t="shared" si="35"/>
        <v>0</v>
      </c>
      <c r="U57" s="272">
        <f t="shared" si="21"/>
        <v>0.5881203904</v>
      </c>
      <c r="V57" s="282"/>
      <c r="W57" s="254">
        <f t="shared" si="22"/>
        <v>-68468.53242</v>
      </c>
      <c r="X57" s="257">
        <f t="shared" si="23"/>
        <v>4.864948837</v>
      </c>
      <c r="Y57" s="254">
        <f t="shared" si="24"/>
        <v>287272.0708</v>
      </c>
      <c r="Z57" s="254">
        <f t="shared" si="25"/>
        <v>218803.5384</v>
      </c>
      <c r="AA57" s="259">
        <f t="shared" si="26"/>
        <v>383313.0039</v>
      </c>
      <c r="AB57" s="258">
        <f t="shared" si="27"/>
        <v>0.3833130039</v>
      </c>
      <c r="AC57" s="275">
        <f t="shared" si="28"/>
        <v>314844.4714</v>
      </c>
      <c r="AD57" s="257">
        <f t="shared" si="29"/>
        <v>0.3148444714</v>
      </c>
      <c r="AE57" s="180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2"/>
    </row>
    <row r="58" ht="19.5" customHeight="1">
      <c r="A58" s="276" t="s">
        <v>152</v>
      </c>
      <c r="B58" s="277">
        <v>27.440001</v>
      </c>
      <c r="C58" s="278">
        <v>29.870001</v>
      </c>
      <c r="D58" s="278">
        <v>27.190001</v>
      </c>
      <c r="E58" s="278">
        <v>29.790001</v>
      </c>
      <c r="F58" s="278">
        <v>25.439266</v>
      </c>
      <c r="G58" s="278">
        <v>1.5257083E9</v>
      </c>
      <c r="H58" s="278"/>
      <c r="I58" s="278">
        <f t="shared" ref="I58:N58" si="77">(I59/B59*B58)/B59*B58</f>
        <v>1.132592764</v>
      </c>
      <c r="J58" s="278">
        <f t="shared" si="77"/>
        <v>1.340928766</v>
      </c>
      <c r="K58" s="278">
        <f t="shared" si="77"/>
        <v>1.110253852</v>
      </c>
      <c r="L58" s="278">
        <f t="shared" si="77"/>
        <v>1.324765921</v>
      </c>
      <c r="M58" s="278">
        <f t="shared" si="77"/>
        <v>1.12626891</v>
      </c>
      <c r="N58" s="278">
        <f t="shared" si="77"/>
        <v>51579169.67</v>
      </c>
      <c r="O58" s="278"/>
      <c r="P58" s="254">
        <f t="shared" si="31"/>
        <v>134603.9653</v>
      </c>
      <c r="Q58" s="254">
        <f t="shared" si="74"/>
        <v>58230.06607</v>
      </c>
      <c r="R58" s="254">
        <f t="shared" si="75"/>
        <v>208529.4403</v>
      </c>
      <c r="S58" s="254">
        <f t="shared" si="34"/>
        <v>-70420.48464</v>
      </c>
      <c r="T58" s="254">
        <f t="shared" si="35"/>
        <v>0</v>
      </c>
      <c r="U58" s="272">
        <f t="shared" si="21"/>
        <v>0.6255280194</v>
      </c>
      <c r="V58" s="282"/>
      <c r="W58" s="254">
        <f t="shared" si="22"/>
        <v>-70420.48464</v>
      </c>
      <c r="X58" s="257">
        <f t="shared" si="23"/>
        <v>4.872636242</v>
      </c>
      <c r="Y58" s="254">
        <f t="shared" si="24"/>
        <v>294411.0384</v>
      </c>
      <c r="Z58" s="254">
        <f t="shared" si="25"/>
        <v>223990.5538</v>
      </c>
      <c r="AA58" s="259">
        <f t="shared" si="26"/>
        <v>401363.4717</v>
      </c>
      <c r="AB58" s="258">
        <f t="shared" si="27"/>
        <v>0.4013634717</v>
      </c>
      <c r="AC58" s="275">
        <f t="shared" si="28"/>
        <v>330942.9871</v>
      </c>
      <c r="AD58" s="257">
        <f t="shared" si="29"/>
        <v>0.3309429871</v>
      </c>
      <c r="AE58" s="180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2"/>
    </row>
    <row r="59" ht="19.5" customHeight="1">
      <c r="A59" s="276" t="s">
        <v>153</v>
      </c>
      <c r="B59" s="277">
        <v>30.08</v>
      </c>
      <c r="C59" s="278">
        <v>31.469999</v>
      </c>
      <c r="D59" s="278">
        <v>29.309999</v>
      </c>
      <c r="E59" s="278">
        <v>29.950001</v>
      </c>
      <c r="F59" s="278">
        <v>25.575897</v>
      </c>
      <c r="G59" s="278">
        <v>1.7997557E9</v>
      </c>
      <c r="H59" s="278"/>
      <c r="I59" s="278">
        <f t="shared" ref="I59:N59" si="78">(I60/B60*B59)/B60*B59</f>
        <v>1.361009639</v>
      </c>
      <c r="J59" s="278">
        <f t="shared" si="78"/>
        <v>1.488430947</v>
      </c>
      <c r="K59" s="278">
        <f t="shared" si="78"/>
        <v>1.290135865</v>
      </c>
      <c r="L59" s="278">
        <f t="shared" si="78"/>
        <v>1.339034586</v>
      </c>
      <c r="M59" s="278">
        <f t="shared" si="78"/>
        <v>1.138399487</v>
      </c>
      <c r="N59" s="278">
        <f t="shared" si="78"/>
        <v>71772561.19</v>
      </c>
      <c r="O59" s="278"/>
      <c r="P59" s="254">
        <f t="shared" si="31"/>
        <v>145099.005</v>
      </c>
      <c r="Q59" s="254">
        <f t="shared" si="74"/>
        <v>67664.43239</v>
      </c>
      <c r="R59" s="254">
        <f t="shared" si="75"/>
        <v>208963.8766</v>
      </c>
      <c r="S59" s="254">
        <f t="shared" si="34"/>
        <v>-72380.56999</v>
      </c>
      <c r="T59" s="254">
        <f t="shared" si="35"/>
        <v>0</v>
      </c>
      <c r="U59" s="272">
        <f t="shared" si="21"/>
        <v>0.6649506931</v>
      </c>
      <c r="V59" s="282"/>
      <c r="W59" s="254">
        <f t="shared" si="22"/>
        <v>-72380.56999</v>
      </c>
      <c r="X59" s="257">
        <f t="shared" si="23"/>
        <v>4.891684075</v>
      </c>
      <c r="Y59" s="254">
        <f t="shared" si="24"/>
        <v>302174.625</v>
      </c>
      <c r="Z59" s="254">
        <f t="shared" si="25"/>
        <v>229794.055</v>
      </c>
      <c r="AA59" s="259">
        <f t="shared" si="26"/>
        <v>421727.3139</v>
      </c>
      <c r="AB59" s="258">
        <f t="shared" si="27"/>
        <v>0.4217273139</v>
      </c>
      <c r="AC59" s="275">
        <f t="shared" si="28"/>
        <v>349346.744</v>
      </c>
      <c r="AD59" s="257">
        <f t="shared" si="29"/>
        <v>0.349346744</v>
      </c>
      <c r="AE59" s="180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2"/>
    </row>
    <row r="60" ht="19.5" customHeight="1">
      <c r="A60" s="276" t="s">
        <v>154</v>
      </c>
      <c r="B60" s="277">
        <v>29.700001</v>
      </c>
      <c r="C60" s="278">
        <v>32.75</v>
      </c>
      <c r="D60" s="278">
        <v>29.26</v>
      </c>
      <c r="E60" s="278">
        <v>31.799999</v>
      </c>
      <c r="F60" s="278">
        <v>27.155716</v>
      </c>
      <c r="G60" s="278">
        <v>1.8215102E9</v>
      </c>
      <c r="H60" s="278"/>
      <c r="I60" s="278">
        <f t="shared" ref="I60:N60" si="79">(I61/B61*B60)/B61*B60</f>
        <v>1.326839723</v>
      </c>
      <c r="J60" s="278">
        <f t="shared" si="79"/>
        <v>1.611973291</v>
      </c>
      <c r="K60" s="278">
        <f t="shared" si="79"/>
        <v>1.285738016</v>
      </c>
      <c r="L60" s="278">
        <f t="shared" si="79"/>
        <v>1.509566762</v>
      </c>
      <c r="M60" s="278">
        <f t="shared" si="79"/>
        <v>1.283380568</v>
      </c>
      <c r="N60" s="278">
        <f t="shared" si="79"/>
        <v>73518145.58</v>
      </c>
      <c r="O60" s="278"/>
      <c r="P60" s="254">
        <f t="shared" si="31"/>
        <v>144851.4851</v>
      </c>
      <c r="Q60" s="254">
        <f t="shared" si="74"/>
        <v>67433.77606</v>
      </c>
      <c r="R60" s="254">
        <f t="shared" si="75"/>
        <v>209399.218</v>
      </c>
      <c r="S60" s="254">
        <f t="shared" si="34"/>
        <v>-74348.82236</v>
      </c>
      <c r="T60" s="254">
        <f t="shared" si="35"/>
        <v>0</v>
      </c>
      <c r="U60" s="272">
        <f t="shared" si="21"/>
        <v>0.6633372843</v>
      </c>
      <c r="V60" s="282"/>
      <c r="W60" s="254">
        <f t="shared" si="22"/>
        <v>-74348.82236</v>
      </c>
      <c r="X60" s="257">
        <f t="shared" si="23"/>
        <v>4.764711691</v>
      </c>
      <c r="Y60" s="254">
        <f t="shared" si="24"/>
        <v>302419.2889</v>
      </c>
      <c r="Z60" s="254">
        <f t="shared" si="25"/>
        <v>228070.4665</v>
      </c>
      <c r="AA60" s="259">
        <f t="shared" si="26"/>
        <v>421684.4792</v>
      </c>
      <c r="AB60" s="258">
        <f t="shared" si="27"/>
        <v>0.4216844792</v>
      </c>
      <c r="AC60" s="275">
        <f t="shared" si="28"/>
        <v>347335.6569</v>
      </c>
      <c r="AD60" s="257">
        <f t="shared" si="29"/>
        <v>0.3473356569</v>
      </c>
      <c r="AE60" s="180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2"/>
    </row>
    <row r="61" ht="19.5" customHeight="1">
      <c r="A61" s="276" t="s">
        <v>155</v>
      </c>
      <c r="B61" s="277">
        <v>31.690001</v>
      </c>
      <c r="C61" s="278">
        <v>33.459999</v>
      </c>
      <c r="D61" s="278">
        <v>29.93</v>
      </c>
      <c r="E61" s="278">
        <v>33.389999</v>
      </c>
      <c r="F61" s="278">
        <v>28.513498</v>
      </c>
      <c r="G61" s="278">
        <v>1.4141862E9</v>
      </c>
      <c r="H61" s="278"/>
      <c r="I61" s="278">
        <f t="shared" ref="I61:N61" si="80">(I62/B62*B61)/B62*B61</f>
        <v>1.510601956</v>
      </c>
      <c r="J61" s="278">
        <f t="shared" si="80"/>
        <v>1.682624005</v>
      </c>
      <c r="K61" s="278">
        <f t="shared" si="80"/>
        <v>1.345294216</v>
      </c>
      <c r="L61" s="278">
        <f t="shared" si="80"/>
        <v>1.66429736</v>
      </c>
      <c r="M61" s="278">
        <f t="shared" si="80"/>
        <v>1.414926699</v>
      </c>
      <c r="N61" s="278">
        <f t="shared" si="80"/>
        <v>44314363.8</v>
      </c>
      <c r="O61" s="278"/>
      <c r="P61" s="254">
        <f t="shared" si="31"/>
        <v>148168.3168</v>
      </c>
      <c r="Q61" s="254">
        <f t="shared" si="74"/>
        <v>70557.35135</v>
      </c>
      <c r="R61" s="254">
        <f t="shared" si="75"/>
        <v>209835.4664</v>
      </c>
      <c r="S61" s="254">
        <f t="shared" si="34"/>
        <v>-76325.27579</v>
      </c>
      <c r="T61" s="254">
        <f t="shared" si="35"/>
        <v>0</v>
      </c>
      <c r="U61" s="272">
        <f t="shared" si="21"/>
        <v>0.6750099255</v>
      </c>
      <c r="V61" s="282"/>
      <c r="W61" s="254">
        <f t="shared" si="22"/>
        <v>-76325.27579</v>
      </c>
      <c r="X61" s="257">
        <f t="shared" si="23"/>
        <v>4.69050101</v>
      </c>
      <c r="Y61" s="254">
        <f t="shared" si="24"/>
        <v>305159.8695</v>
      </c>
      <c r="Z61" s="254">
        <f t="shared" si="25"/>
        <v>228834.5937</v>
      </c>
      <c r="AA61" s="259">
        <f t="shared" si="26"/>
        <v>428561.1346</v>
      </c>
      <c r="AB61" s="258">
        <f t="shared" si="27"/>
        <v>0.4285611346</v>
      </c>
      <c r="AC61" s="275">
        <f t="shared" si="28"/>
        <v>352235.8588</v>
      </c>
      <c r="AD61" s="257">
        <f t="shared" si="29"/>
        <v>0.3522358588</v>
      </c>
      <c r="AE61" s="180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2"/>
    </row>
    <row r="62" ht="19.5" customHeight="1">
      <c r="A62" s="276" t="s">
        <v>156</v>
      </c>
      <c r="B62" s="277">
        <v>33.490002</v>
      </c>
      <c r="C62" s="278">
        <v>34.860001</v>
      </c>
      <c r="D62" s="278">
        <v>32.360001</v>
      </c>
      <c r="E62" s="278">
        <v>32.419998</v>
      </c>
      <c r="F62" s="278">
        <v>27.685154</v>
      </c>
      <c r="G62" s="278">
        <v>1.9045651E9</v>
      </c>
      <c r="H62" s="278"/>
      <c r="I62" s="278">
        <f t="shared" ref="I62:N62" si="81">(I63/B63*B62)/B63*B62</f>
        <v>1.687080804</v>
      </c>
      <c r="J62" s="278">
        <f t="shared" si="81"/>
        <v>1.826375293</v>
      </c>
      <c r="K62" s="278">
        <f t="shared" si="81"/>
        <v>1.572609497</v>
      </c>
      <c r="L62" s="278">
        <f t="shared" si="81"/>
        <v>1.569004104</v>
      </c>
      <c r="M62" s="278">
        <f t="shared" si="81"/>
        <v>1.333910927</v>
      </c>
      <c r="N62" s="278">
        <f t="shared" si="81"/>
        <v>80375367.67</v>
      </c>
      <c r="O62" s="278"/>
      <c r="P62" s="254">
        <f t="shared" si="31"/>
        <v>160198.0248</v>
      </c>
      <c r="Q62" s="254">
        <f t="shared" si="74"/>
        <v>82479.47511</v>
      </c>
      <c r="R62" s="254">
        <f t="shared" si="75"/>
        <v>210272.6236</v>
      </c>
      <c r="S62" s="254">
        <f t="shared" si="34"/>
        <v>-78309.96444</v>
      </c>
      <c r="T62" s="254">
        <f t="shared" si="35"/>
        <v>0</v>
      </c>
      <c r="U62" s="272">
        <f t="shared" si="21"/>
        <v>0.7178648556</v>
      </c>
      <c r="V62" s="282"/>
      <c r="W62" s="254">
        <f t="shared" si="22"/>
        <v>-78309.96444</v>
      </c>
      <c r="X62" s="257">
        <f t="shared" si="23"/>
        <v>4.730823861</v>
      </c>
      <c r="Y62" s="254">
        <f t="shared" si="24"/>
        <v>314000.336</v>
      </c>
      <c r="Z62" s="254">
        <f t="shared" si="25"/>
        <v>235690.3715</v>
      </c>
      <c r="AA62" s="259">
        <f t="shared" si="26"/>
        <v>452950.1235</v>
      </c>
      <c r="AB62" s="258">
        <f t="shared" si="27"/>
        <v>0.4529501235</v>
      </c>
      <c r="AC62" s="275">
        <f t="shared" si="28"/>
        <v>374640.159</v>
      </c>
      <c r="AD62" s="257">
        <f t="shared" si="29"/>
        <v>0.374640159</v>
      </c>
      <c r="AE62" s="180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2"/>
    </row>
    <row r="63" ht="19.5" customHeight="1">
      <c r="A63" s="276" t="s">
        <v>157</v>
      </c>
      <c r="B63" s="277">
        <v>32.610001</v>
      </c>
      <c r="C63" s="278">
        <v>36.0</v>
      </c>
      <c r="D63" s="278">
        <v>32.419998</v>
      </c>
      <c r="E63" s="278">
        <v>35.18</v>
      </c>
      <c r="F63" s="278">
        <v>30.04207</v>
      </c>
      <c r="G63" s="278">
        <v>1.9125647E9</v>
      </c>
      <c r="H63" s="278"/>
      <c r="I63" s="278">
        <f t="shared" ref="I63:N63" si="82">(I64/B64*B63)/B64*B63</f>
        <v>1.599584405</v>
      </c>
      <c r="J63" s="278">
        <f t="shared" si="82"/>
        <v>1.947781491</v>
      </c>
      <c r="K63" s="278">
        <f t="shared" si="82"/>
        <v>1.57844629</v>
      </c>
      <c r="L63" s="278">
        <f t="shared" si="82"/>
        <v>1.847522697</v>
      </c>
      <c r="M63" s="278">
        <f t="shared" si="82"/>
        <v>1.570697854</v>
      </c>
      <c r="N63" s="278">
        <f t="shared" si="82"/>
        <v>81051974.74</v>
      </c>
      <c r="O63" s="278"/>
      <c r="P63" s="254">
        <f t="shared" si="31"/>
        <v>160495.0396</v>
      </c>
      <c r="Q63" s="254">
        <f t="shared" si="74"/>
        <v>82785.60047</v>
      </c>
      <c r="R63" s="254">
        <f t="shared" si="75"/>
        <v>210710.6916</v>
      </c>
      <c r="S63" s="254">
        <f t="shared" si="34"/>
        <v>-80302.92262</v>
      </c>
      <c r="T63" s="254">
        <f t="shared" si="35"/>
        <v>0</v>
      </c>
      <c r="U63" s="272">
        <f t="shared" si="21"/>
        <v>0.7182212915</v>
      </c>
      <c r="V63" s="282"/>
      <c r="W63" s="254">
        <f t="shared" si="22"/>
        <v>-80302.92262</v>
      </c>
      <c r="X63" s="257">
        <f t="shared" si="23"/>
        <v>4.622568134</v>
      </c>
      <c r="Y63" s="254">
        <f t="shared" si="24"/>
        <v>314628.7916</v>
      </c>
      <c r="Z63" s="254">
        <f t="shared" si="25"/>
        <v>234325.869</v>
      </c>
      <c r="AA63" s="259">
        <f t="shared" si="26"/>
        <v>453991.3316</v>
      </c>
      <c r="AB63" s="258">
        <f t="shared" si="27"/>
        <v>0.4539913316</v>
      </c>
      <c r="AC63" s="275">
        <f t="shared" si="28"/>
        <v>373688.409</v>
      </c>
      <c r="AD63" s="257">
        <f t="shared" si="29"/>
        <v>0.373688409</v>
      </c>
      <c r="AE63" s="180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2"/>
    </row>
    <row r="64" ht="19.5" customHeight="1">
      <c r="A64" s="276" t="s">
        <v>158</v>
      </c>
      <c r="B64" s="277">
        <v>35.43</v>
      </c>
      <c r="C64" s="278">
        <v>36.18</v>
      </c>
      <c r="D64" s="278">
        <v>33.73</v>
      </c>
      <c r="E64" s="278">
        <v>35.380001</v>
      </c>
      <c r="F64" s="278">
        <v>30.212864</v>
      </c>
      <c r="G64" s="278">
        <v>1.4970104E9</v>
      </c>
      <c r="H64" s="278"/>
      <c r="I64" s="278">
        <f t="shared" ref="I64:N64" si="83">(I65/B65*B64)/B65*B64</f>
        <v>1.888199341</v>
      </c>
      <c r="J64" s="278">
        <f t="shared" si="83"/>
        <v>1.967308001</v>
      </c>
      <c r="K64" s="278">
        <f t="shared" si="83"/>
        <v>1.708584742</v>
      </c>
      <c r="L64" s="278">
        <f t="shared" si="83"/>
        <v>1.868589025</v>
      </c>
      <c r="M64" s="278">
        <f t="shared" si="83"/>
        <v>1.588607961</v>
      </c>
      <c r="N64" s="278">
        <f t="shared" si="83"/>
        <v>49657055.5</v>
      </c>
      <c r="O64" s="278"/>
      <c r="P64" s="254">
        <f t="shared" si="31"/>
        <v>166980.198</v>
      </c>
      <c r="Q64" s="254">
        <f t="shared" si="74"/>
        <v>89611.0401</v>
      </c>
      <c r="R64" s="254">
        <f t="shared" si="75"/>
        <v>211149.6722</v>
      </c>
      <c r="S64" s="254">
        <f t="shared" si="34"/>
        <v>-82304.1848</v>
      </c>
      <c r="T64" s="254">
        <f t="shared" si="35"/>
        <v>0</v>
      </c>
      <c r="U64" s="272">
        <f t="shared" si="21"/>
        <v>0.7401582171</v>
      </c>
      <c r="V64" s="282"/>
      <c r="W64" s="254">
        <f t="shared" si="22"/>
        <v>-82304.1848</v>
      </c>
      <c r="X64" s="257">
        <f t="shared" si="23"/>
        <v>4.594297011</v>
      </c>
      <c r="Y64" s="254">
        <f t="shared" si="24"/>
        <v>319589.8239</v>
      </c>
      <c r="Z64" s="254">
        <f t="shared" si="25"/>
        <v>237285.6391</v>
      </c>
      <c r="AA64" s="259">
        <f t="shared" si="26"/>
        <v>467740.9103</v>
      </c>
      <c r="AB64" s="258">
        <f t="shared" si="27"/>
        <v>0.4677409103</v>
      </c>
      <c r="AC64" s="275">
        <f t="shared" si="28"/>
        <v>385436.7255</v>
      </c>
      <c r="AD64" s="257">
        <f t="shared" si="29"/>
        <v>0.3854367255</v>
      </c>
      <c r="AE64" s="180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2"/>
    </row>
    <row r="65" ht="19.5" customHeight="1">
      <c r="A65" s="279" t="s">
        <v>159</v>
      </c>
      <c r="B65" s="280">
        <v>35.709999</v>
      </c>
      <c r="C65" s="281">
        <v>36.639999</v>
      </c>
      <c r="D65" s="281">
        <v>34.130001</v>
      </c>
      <c r="E65" s="281">
        <v>36.459999</v>
      </c>
      <c r="F65" s="281">
        <v>31.135128</v>
      </c>
      <c r="G65" s="281">
        <v>1.7408286E9</v>
      </c>
      <c r="H65" s="281"/>
      <c r="I65" s="281">
        <f t="shared" ref="I65:N65" si="84">(I66/B66*B65)/B66*B65</f>
        <v>1.918161691</v>
      </c>
      <c r="J65" s="281">
        <f t="shared" si="84"/>
        <v>2.017651429</v>
      </c>
      <c r="K65" s="281">
        <f t="shared" si="84"/>
        <v>1.749348929</v>
      </c>
      <c r="L65" s="281">
        <f t="shared" si="84"/>
        <v>1.984410046</v>
      </c>
      <c r="M65" s="281">
        <f t="shared" si="84"/>
        <v>1.687074472</v>
      </c>
      <c r="N65" s="281">
        <f t="shared" si="84"/>
        <v>67149588.4</v>
      </c>
      <c r="O65" s="281"/>
      <c r="P65" s="254">
        <f t="shared" si="31"/>
        <v>168960.401</v>
      </c>
      <c r="Q65" s="254">
        <f t="shared" si="74"/>
        <v>91749.02078</v>
      </c>
      <c r="R65" s="254">
        <f t="shared" si="75"/>
        <v>211589.5673</v>
      </c>
      <c r="S65" s="254">
        <f t="shared" si="34"/>
        <v>-84313.78557</v>
      </c>
      <c r="T65" s="254">
        <f t="shared" si="35"/>
        <v>0</v>
      </c>
      <c r="U65" s="272">
        <f t="shared" si="21"/>
        <v>0.7462612681</v>
      </c>
      <c r="V65" s="257">
        <f>(E65-B54)/B54</f>
        <v>0.4749191131</v>
      </c>
      <c r="W65" s="254">
        <f t="shared" si="22"/>
        <v>-84313.78557</v>
      </c>
      <c r="X65" s="257">
        <f t="shared" si="23"/>
        <v>4.513496408</v>
      </c>
      <c r="Y65" s="254">
        <f t="shared" si="24"/>
        <v>321398.2653</v>
      </c>
      <c r="Z65" s="254">
        <f t="shared" si="25"/>
        <v>237084.4798</v>
      </c>
      <c r="AA65" s="259">
        <f t="shared" si="26"/>
        <v>472298.9891</v>
      </c>
      <c r="AB65" s="258">
        <f t="shared" si="27"/>
        <v>0.4722989891</v>
      </c>
      <c r="AC65" s="275">
        <f t="shared" si="28"/>
        <v>387985.2035</v>
      </c>
      <c r="AD65" s="257">
        <f t="shared" si="29"/>
        <v>0.3879852035</v>
      </c>
      <c r="AE65" s="180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2"/>
    </row>
    <row r="66" ht="19.5" customHeight="1">
      <c r="A66" s="276" t="s">
        <v>160</v>
      </c>
      <c r="B66" s="277">
        <v>36.66</v>
      </c>
      <c r="C66" s="278">
        <v>39.0</v>
      </c>
      <c r="D66" s="278">
        <v>36.220001</v>
      </c>
      <c r="E66" s="278">
        <v>37.07</v>
      </c>
      <c r="F66" s="278">
        <v>31.668415</v>
      </c>
      <c r="G66" s="278">
        <v>1.7593004E9</v>
      </c>
      <c r="H66" s="278"/>
      <c r="I66" s="278">
        <f t="shared" ref="I66:N66" si="85">(I67/B67*B66)/B67*B66</f>
        <v>2.021577793</v>
      </c>
      <c r="J66" s="278">
        <f t="shared" si="85"/>
        <v>2.285938</v>
      </c>
      <c r="K66" s="278">
        <f t="shared" si="85"/>
        <v>1.970156643</v>
      </c>
      <c r="L66" s="278">
        <f t="shared" si="85"/>
        <v>2.051366619</v>
      </c>
      <c r="M66" s="278">
        <f t="shared" si="85"/>
        <v>1.745362329</v>
      </c>
      <c r="N66" s="278">
        <f t="shared" si="85"/>
        <v>68582187.25</v>
      </c>
      <c r="O66" s="278"/>
      <c r="P66" s="254">
        <f t="shared" si="31"/>
        <v>179306.9356</v>
      </c>
      <c r="Q66" s="254">
        <f>(Q54+(Q65-Q54)*(1-$Q$3))*K66/K65</f>
        <v>87672.06568</v>
      </c>
      <c r="R66" s="254">
        <f>R65*(1+($S$5/2/12))+(Q65-Q54)*($Q$3)</f>
        <v>225933.2879</v>
      </c>
      <c r="S66" s="254">
        <f t="shared" si="34"/>
        <v>-86331.75968</v>
      </c>
      <c r="T66" s="254">
        <f t="shared" si="35"/>
        <v>0</v>
      </c>
      <c r="U66" s="272">
        <f t="shared" si="21"/>
        <v>0.7195013692</v>
      </c>
      <c r="V66" s="282"/>
      <c r="W66" s="254">
        <f t="shared" si="22"/>
        <v>-86331.75968</v>
      </c>
      <c r="X66" s="257">
        <f t="shared" si="23"/>
        <v>4.693987764</v>
      </c>
      <c r="Y66" s="254">
        <f t="shared" si="24"/>
        <v>342410.8114</v>
      </c>
      <c r="Z66" s="254">
        <f t="shared" si="25"/>
        <v>256079.0517</v>
      </c>
      <c r="AA66" s="259">
        <f t="shared" si="26"/>
        <v>492912.2893</v>
      </c>
      <c r="AB66" s="258">
        <f t="shared" si="27"/>
        <v>0.4929122893</v>
      </c>
      <c r="AC66" s="275">
        <f t="shared" si="28"/>
        <v>406580.5296</v>
      </c>
      <c r="AD66" s="257">
        <f t="shared" si="29"/>
        <v>0.4065805296</v>
      </c>
      <c r="AE66" s="180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2"/>
    </row>
    <row r="67" ht="19.5" customHeight="1">
      <c r="A67" s="276" t="s">
        <v>161</v>
      </c>
      <c r="B67" s="277">
        <v>37.200001</v>
      </c>
      <c r="C67" s="278">
        <v>37.970001</v>
      </c>
      <c r="D67" s="278">
        <v>36.099998</v>
      </c>
      <c r="E67" s="278">
        <v>36.57</v>
      </c>
      <c r="F67" s="278">
        <v>31.241268</v>
      </c>
      <c r="G67" s="278">
        <v>1.7281108E9</v>
      </c>
      <c r="H67" s="278"/>
      <c r="I67" s="278">
        <f t="shared" ref="I67:N67" si="86">(I68/B68*B67)/B68*B67</f>
        <v>2.081572013</v>
      </c>
      <c r="J67" s="278">
        <f t="shared" si="86"/>
        <v>2.166788142</v>
      </c>
      <c r="K67" s="278">
        <f t="shared" si="86"/>
        <v>1.957123344</v>
      </c>
      <c r="L67" s="278">
        <f t="shared" si="86"/>
        <v>1.996402168</v>
      </c>
      <c r="M67" s="278">
        <f t="shared" si="86"/>
        <v>1.69859659</v>
      </c>
      <c r="N67" s="278">
        <f t="shared" si="86"/>
        <v>66172036.03</v>
      </c>
      <c r="O67" s="278"/>
      <c r="P67" s="254">
        <f t="shared" si="31"/>
        <v>178712.8614</v>
      </c>
      <c r="Q67" s="254">
        <f t="shared" ref="Q67:Q77" si="88">Q66*K67/K66</f>
        <v>87092.08325</v>
      </c>
      <c r="R67" s="254">
        <f t="shared" ref="R67:R77" si="89">R66*(1+$S$5/2/12)</f>
        <v>226403.9823</v>
      </c>
      <c r="S67" s="254">
        <f t="shared" si="34"/>
        <v>-88358.14201</v>
      </c>
      <c r="T67" s="254">
        <f t="shared" si="35"/>
        <v>0</v>
      </c>
      <c r="U67" s="272">
        <f t="shared" si="21"/>
        <v>0.7169659236</v>
      </c>
      <c r="V67" s="282"/>
      <c r="W67" s="254">
        <f t="shared" si="22"/>
        <v>-88358.14201</v>
      </c>
      <c r="X67" s="257">
        <f t="shared" si="23"/>
        <v>4.584940725</v>
      </c>
      <c r="Y67" s="254">
        <f t="shared" si="24"/>
        <v>342446.826</v>
      </c>
      <c r="Z67" s="254">
        <f t="shared" si="25"/>
        <v>254088.684</v>
      </c>
      <c r="AA67" s="259">
        <f t="shared" si="26"/>
        <v>492208.9269</v>
      </c>
      <c r="AB67" s="258">
        <f t="shared" si="27"/>
        <v>0.4922089269</v>
      </c>
      <c r="AC67" s="275">
        <f t="shared" si="28"/>
        <v>403850.7849</v>
      </c>
      <c r="AD67" s="257">
        <f t="shared" si="29"/>
        <v>0.4038507849</v>
      </c>
      <c r="AE67" s="180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2"/>
    </row>
    <row r="68" ht="19.5" customHeight="1">
      <c r="A68" s="276" t="s">
        <v>162</v>
      </c>
      <c r="B68" s="277">
        <v>36.68</v>
      </c>
      <c r="C68" s="278">
        <v>37.18</v>
      </c>
      <c r="D68" s="278">
        <v>34.009998</v>
      </c>
      <c r="E68" s="278">
        <v>35.84</v>
      </c>
      <c r="F68" s="278">
        <v>30.617641</v>
      </c>
      <c r="G68" s="278">
        <v>2.5094653E9</v>
      </c>
      <c r="H68" s="278"/>
      <c r="I68" s="278">
        <f t="shared" ref="I68:N68" si="87">(I69/B69*B68)/B69*B68</f>
        <v>2.023784154</v>
      </c>
      <c r="J68" s="278">
        <f t="shared" si="87"/>
        <v>2.077562052</v>
      </c>
      <c r="K68" s="278">
        <f t="shared" si="87"/>
        <v>1.737068937</v>
      </c>
      <c r="L68" s="278">
        <f t="shared" si="87"/>
        <v>1.917494443</v>
      </c>
      <c r="M68" s="278">
        <f t="shared" si="87"/>
        <v>1.631459872</v>
      </c>
      <c r="N68" s="278">
        <f t="shared" si="87"/>
        <v>139538393.4</v>
      </c>
      <c r="O68" s="278"/>
      <c r="P68" s="254">
        <f t="shared" si="31"/>
        <v>168366.3267</v>
      </c>
      <c r="Q68" s="254">
        <f t="shared" si="88"/>
        <v>77299.65154</v>
      </c>
      <c r="R68" s="254">
        <f t="shared" si="89"/>
        <v>226875.6573</v>
      </c>
      <c r="S68" s="254">
        <f t="shared" si="34"/>
        <v>-90392.9676</v>
      </c>
      <c r="T68" s="254">
        <f t="shared" si="35"/>
        <v>0</v>
      </c>
      <c r="U68" s="272">
        <f t="shared" si="21"/>
        <v>0.6834649172</v>
      </c>
      <c r="V68" s="282"/>
      <c r="W68" s="254">
        <f t="shared" si="22"/>
        <v>-90392.9676</v>
      </c>
      <c r="X68" s="257">
        <f t="shared" si="23"/>
        <v>4.372485985</v>
      </c>
      <c r="Y68" s="254">
        <f t="shared" si="24"/>
        <v>335657.0597</v>
      </c>
      <c r="Z68" s="254">
        <f t="shared" si="25"/>
        <v>245264.0921</v>
      </c>
      <c r="AA68" s="259">
        <f t="shared" si="26"/>
        <v>472541.6355</v>
      </c>
      <c r="AB68" s="258">
        <f t="shared" si="27"/>
        <v>0.4725416355</v>
      </c>
      <c r="AC68" s="275">
        <f t="shared" si="28"/>
        <v>382148.6679</v>
      </c>
      <c r="AD68" s="257">
        <f t="shared" si="29"/>
        <v>0.3821486679</v>
      </c>
      <c r="AE68" s="180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2"/>
    </row>
    <row r="69" ht="19.5" customHeight="1">
      <c r="A69" s="276" t="s">
        <v>163</v>
      </c>
      <c r="B69" s="277">
        <v>35.810001</v>
      </c>
      <c r="C69" s="278">
        <v>37.5</v>
      </c>
      <c r="D69" s="278">
        <v>34.720001</v>
      </c>
      <c r="E69" s="278">
        <v>34.77</v>
      </c>
      <c r="F69" s="278">
        <v>29.703556</v>
      </c>
      <c r="G69" s="278">
        <v>2.2111731E9</v>
      </c>
      <c r="H69" s="278"/>
      <c r="I69" s="278">
        <f t="shared" ref="I69:N69" si="90">(I70/B70*B69)/B70*B69</f>
        <v>1.928919943</v>
      </c>
      <c r="J69" s="278">
        <f t="shared" si="90"/>
        <v>2.11347818</v>
      </c>
      <c r="K69" s="278">
        <f t="shared" si="90"/>
        <v>1.810353139</v>
      </c>
      <c r="L69" s="278">
        <f t="shared" si="90"/>
        <v>1.804710285</v>
      </c>
      <c r="M69" s="278">
        <f t="shared" si="90"/>
        <v>1.53550004</v>
      </c>
      <c r="N69" s="278">
        <f t="shared" si="90"/>
        <v>108337002.1</v>
      </c>
      <c r="O69" s="278"/>
      <c r="P69" s="254">
        <f t="shared" si="31"/>
        <v>171881.1931</v>
      </c>
      <c r="Q69" s="254">
        <f t="shared" si="88"/>
        <v>80560.80206</v>
      </c>
      <c r="R69" s="254">
        <f t="shared" si="89"/>
        <v>227348.3149</v>
      </c>
      <c r="S69" s="254">
        <f t="shared" si="34"/>
        <v>-92436.27163</v>
      </c>
      <c r="T69" s="254">
        <f t="shared" si="35"/>
        <v>0</v>
      </c>
      <c r="U69" s="272">
        <f t="shared" si="21"/>
        <v>0.69405903</v>
      </c>
      <c r="V69" s="282"/>
      <c r="W69" s="254">
        <f t="shared" si="22"/>
        <v>-92436.27163</v>
      </c>
      <c r="X69" s="257">
        <f t="shared" si="23"/>
        <v>4.318970258</v>
      </c>
      <c r="Y69" s="254">
        <f t="shared" si="24"/>
        <v>338571.2174</v>
      </c>
      <c r="Z69" s="254">
        <f t="shared" si="25"/>
        <v>246134.9458</v>
      </c>
      <c r="AA69" s="259">
        <f t="shared" si="26"/>
        <v>479790.31</v>
      </c>
      <c r="AB69" s="258">
        <f t="shared" si="27"/>
        <v>0.47979031</v>
      </c>
      <c r="AC69" s="275">
        <f t="shared" si="28"/>
        <v>387354.0384</v>
      </c>
      <c r="AD69" s="257">
        <f t="shared" si="29"/>
        <v>0.3873540384</v>
      </c>
      <c r="AE69" s="180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2"/>
    </row>
    <row r="70" ht="19.5" customHeight="1">
      <c r="A70" s="276" t="s">
        <v>164</v>
      </c>
      <c r="B70" s="277">
        <v>35.0</v>
      </c>
      <c r="C70" s="278">
        <v>36.549999</v>
      </c>
      <c r="D70" s="278">
        <v>34.110001</v>
      </c>
      <c r="E70" s="278">
        <v>36.549999</v>
      </c>
      <c r="F70" s="278">
        <v>31.22418</v>
      </c>
      <c r="G70" s="278">
        <v>2.4296622E9</v>
      </c>
      <c r="H70" s="278"/>
      <c r="I70" s="278">
        <f t="shared" ref="I70:N70" si="91">(I71/B71*B70)/B71*B70</f>
        <v>1.842644799</v>
      </c>
      <c r="J70" s="278">
        <f t="shared" si="91"/>
        <v>2.007751559</v>
      </c>
      <c r="K70" s="278">
        <f t="shared" si="91"/>
        <v>1.747299311</v>
      </c>
      <c r="L70" s="278">
        <f t="shared" si="91"/>
        <v>1.994219006</v>
      </c>
      <c r="M70" s="278">
        <f t="shared" si="91"/>
        <v>1.696738939</v>
      </c>
      <c r="N70" s="278">
        <f t="shared" si="91"/>
        <v>130804631.9</v>
      </c>
      <c r="O70" s="278"/>
      <c r="P70" s="254">
        <f t="shared" si="31"/>
        <v>168861.3911</v>
      </c>
      <c r="Q70" s="254">
        <f t="shared" si="88"/>
        <v>77754.90367</v>
      </c>
      <c r="R70" s="254">
        <f t="shared" si="89"/>
        <v>227821.9572</v>
      </c>
      <c r="S70" s="254">
        <f t="shared" si="34"/>
        <v>-94488.08943</v>
      </c>
      <c r="T70" s="254">
        <f t="shared" si="35"/>
        <v>0</v>
      </c>
      <c r="U70" s="272">
        <f t="shared" si="21"/>
        <v>0.6836952903</v>
      </c>
      <c r="V70" s="282"/>
      <c r="W70" s="254">
        <f t="shared" si="22"/>
        <v>-94488.08943</v>
      </c>
      <c r="X70" s="257">
        <f t="shared" si="23"/>
        <v>4.198236526</v>
      </c>
      <c r="Y70" s="254">
        <f t="shared" si="24"/>
        <v>336912.0527</v>
      </c>
      <c r="Z70" s="254">
        <f t="shared" si="25"/>
        <v>242423.9632</v>
      </c>
      <c r="AA70" s="259">
        <f t="shared" si="26"/>
        <v>474438.252</v>
      </c>
      <c r="AB70" s="258">
        <f t="shared" si="27"/>
        <v>0.474438252</v>
      </c>
      <c r="AC70" s="275">
        <f t="shared" si="28"/>
        <v>379950.1625</v>
      </c>
      <c r="AD70" s="257">
        <f t="shared" si="29"/>
        <v>0.3799501625</v>
      </c>
      <c r="AE70" s="180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2"/>
    </row>
    <row r="71" ht="19.5" customHeight="1">
      <c r="A71" s="276" t="s">
        <v>165</v>
      </c>
      <c r="B71" s="277">
        <v>36.27</v>
      </c>
      <c r="C71" s="278">
        <v>37.900002</v>
      </c>
      <c r="D71" s="278">
        <v>35.82</v>
      </c>
      <c r="E71" s="278">
        <v>37.740002</v>
      </c>
      <c r="F71" s="278">
        <v>32.240784</v>
      </c>
      <c r="G71" s="278">
        <v>1.8110722E9</v>
      </c>
      <c r="H71" s="278"/>
      <c r="I71" s="278">
        <f t="shared" ref="I71:N71" si="92">(I72/B72*B71)/B72*B71</f>
        <v>1.978794289</v>
      </c>
      <c r="J71" s="278">
        <f t="shared" si="92"/>
        <v>2.15880641</v>
      </c>
      <c r="K71" s="278">
        <f t="shared" si="92"/>
        <v>1.926881488</v>
      </c>
      <c r="L71" s="278">
        <f t="shared" si="92"/>
        <v>2.126189406</v>
      </c>
      <c r="M71" s="278">
        <f t="shared" si="92"/>
        <v>1.809023177</v>
      </c>
      <c r="N71" s="278">
        <f t="shared" si="92"/>
        <v>72677981.53</v>
      </c>
      <c r="O71" s="278"/>
      <c r="P71" s="254">
        <f t="shared" si="31"/>
        <v>177326.7327</v>
      </c>
      <c r="Q71" s="254">
        <f t="shared" si="88"/>
        <v>85746.31921</v>
      </c>
      <c r="R71" s="254">
        <f t="shared" si="89"/>
        <v>228296.5863</v>
      </c>
      <c r="S71" s="254">
        <f t="shared" si="34"/>
        <v>-96548.45647</v>
      </c>
      <c r="T71" s="254">
        <f t="shared" si="35"/>
        <v>0</v>
      </c>
      <c r="U71" s="272">
        <f t="shared" si="21"/>
        <v>0.7098919917</v>
      </c>
      <c r="V71" s="282"/>
      <c r="W71" s="254">
        <f t="shared" si="22"/>
        <v>-96548.45647</v>
      </c>
      <c r="X71" s="257">
        <f t="shared" si="23"/>
        <v>4.201240846</v>
      </c>
      <c r="Y71" s="254">
        <f t="shared" si="24"/>
        <v>343293.4357</v>
      </c>
      <c r="Z71" s="254">
        <f t="shared" si="25"/>
        <v>246744.9792</v>
      </c>
      <c r="AA71" s="259">
        <f t="shared" si="26"/>
        <v>491369.6382</v>
      </c>
      <c r="AB71" s="258">
        <f t="shared" si="27"/>
        <v>0.4913696382</v>
      </c>
      <c r="AC71" s="275">
        <f t="shared" si="28"/>
        <v>394821.1817</v>
      </c>
      <c r="AD71" s="257">
        <f t="shared" si="29"/>
        <v>0.3948211817</v>
      </c>
      <c r="AE71" s="180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2"/>
    </row>
    <row r="72" ht="19.5" customHeight="1">
      <c r="A72" s="276" t="s">
        <v>166</v>
      </c>
      <c r="B72" s="277">
        <v>37.66</v>
      </c>
      <c r="C72" s="278">
        <v>37.66</v>
      </c>
      <c r="D72" s="278">
        <v>33.700001</v>
      </c>
      <c r="E72" s="278">
        <v>34.889999</v>
      </c>
      <c r="F72" s="278">
        <v>29.806082</v>
      </c>
      <c r="G72" s="278">
        <v>2.2620481E9</v>
      </c>
      <c r="H72" s="278"/>
      <c r="I72" s="278">
        <f t="shared" ref="I72:N72" si="93">(I73/B73*B72)/B73*B72</f>
        <v>2.133369925</v>
      </c>
      <c r="J72" s="278">
        <f t="shared" si="93"/>
        <v>2.131551669</v>
      </c>
      <c r="K72" s="278">
        <f t="shared" si="93"/>
        <v>1.70554691</v>
      </c>
      <c r="L72" s="278">
        <f t="shared" si="93"/>
        <v>1.817188694</v>
      </c>
      <c r="M72" s="278">
        <f t="shared" si="93"/>
        <v>1.546118322</v>
      </c>
      <c r="N72" s="278">
        <f t="shared" si="93"/>
        <v>113379620.7</v>
      </c>
      <c r="O72" s="278"/>
      <c r="P72" s="254">
        <f t="shared" si="31"/>
        <v>166831.6881</v>
      </c>
      <c r="Q72" s="254">
        <f t="shared" si="88"/>
        <v>75896.9198</v>
      </c>
      <c r="R72" s="254">
        <f t="shared" si="89"/>
        <v>228772.2042</v>
      </c>
      <c r="S72" s="254">
        <f t="shared" si="34"/>
        <v>-98617.40837</v>
      </c>
      <c r="T72" s="254">
        <f t="shared" si="35"/>
        <v>0</v>
      </c>
      <c r="U72" s="272">
        <f t="shared" si="21"/>
        <v>0.6757687782</v>
      </c>
      <c r="V72" s="282"/>
      <c r="W72" s="254">
        <f t="shared" si="22"/>
        <v>-98617.40837</v>
      </c>
      <c r="X72" s="257">
        <f t="shared" si="23"/>
        <v>4.011501608</v>
      </c>
      <c r="Y72" s="254">
        <f t="shared" si="24"/>
        <v>336403.4977</v>
      </c>
      <c r="Z72" s="254">
        <f t="shared" si="25"/>
        <v>237786.0893</v>
      </c>
      <c r="AA72" s="259">
        <f t="shared" si="26"/>
        <v>471500.8121</v>
      </c>
      <c r="AB72" s="258">
        <f t="shared" si="27"/>
        <v>0.4715008121</v>
      </c>
      <c r="AC72" s="275">
        <f t="shared" si="28"/>
        <v>372883.4037</v>
      </c>
      <c r="AD72" s="257">
        <f t="shared" si="29"/>
        <v>0.3728834037</v>
      </c>
      <c r="AE72" s="180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2"/>
    </row>
    <row r="73" ht="19.5" customHeight="1">
      <c r="A73" s="276" t="s">
        <v>167</v>
      </c>
      <c r="B73" s="277">
        <v>34.610001</v>
      </c>
      <c r="C73" s="278">
        <v>35.02</v>
      </c>
      <c r="D73" s="278">
        <v>32.349998</v>
      </c>
      <c r="E73" s="278">
        <v>34.02</v>
      </c>
      <c r="F73" s="278">
        <v>29.062838</v>
      </c>
      <c r="G73" s="278">
        <v>2.012635E9</v>
      </c>
      <c r="H73" s="278"/>
      <c r="I73" s="278">
        <f t="shared" ref="I73:N73" si="94">(I74/B74*B73)/B74*B73</f>
        <v>1.801809037</v>
      </c>
      <c r="J73" s="278">
        <f t="shared" si="94"/>
        <v>1.843179012</v>
      </c>
      <c r="K73" s="278">
        <f t="shared" si="94"/>
        <v>1.571637409</v>
      </c>
      <c r="L73" s="278">
        <f t="shared" si="94"/>
        <v>1.727693625</v>
      </c>
      <c r="M73" s="278">
        <f t="shared" si="94"/>
        <v>1.469971739</v>
      </c>
      <c r="N73" s="278">
        <f t="shared" si="94"/>
        <v>89755561.99</v>
      </c>
      <c r="O73" s="278"/>
      <c r="P73" s="254">
        <f t="shared" si="31"/>
        <v>160148.505</v>
      </c>
      <c r="Q73" s="254">
        <f t="shared" si="88"/>
        <v>69937.94057</v>
      </c>
      <c r="R73" s="254">
        <f t="shared" si="89"/>
        <v>229248.8129</v>
      </c>
      <c r="S73" s="254">
        <f t="shared" si="34"/>
        <v>-100694.9809</v>
      </c>
      <c r="T73" s="254">
        <f t="shared" si="35"/>
        <v>0</v>
      </c>
      <c r="U73" s="272">
        <f t="shared" si="21"/>
        <v>0.6531708171</v>
      </c>
      <c r="V73" s="282"/>
      <c r="W73" s="254">
        <f t="shared" si="22"/>
        <v>-100694.9809</v>
      </c>
      <c r="X73" s="257">
        <f t="shared" si="23"/>
        <v>3.867097589</v>
      </c>
      <c r="Y73" s="254">
        <f t="shared" si="24"/>
        <v>332182.8139</v>
      </c>
      <c r="Z73" s="254">
        <f t="shared" si="25"/>
        <v>231487.833</v>
      </c>
      <c r="AA73" s="259">
        <f t="shared" si="26"/>
        <v>459335.2584</v>
      </c>
      <c r="AB73" s="258">
        <f t="shared" si="27"/>
        <v>0.4593352584</v>
      </c>
      <c r="AC73" s="275">
        <f t="shared" si="28"/>
        <v>358640.2775</v>
      </c>
      <c r="AD73" s="257">
        <f t="shared" si="29"/>
        <v>0.3586402775</v>
      </c>
      <c r="AE73" s="180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2"/>
    </row>
    <row r="74" ht="19.5" customHeight="1">
      <c r="A74" s="276" t="s">
        <v>168</v>
      </c>
      <c r="B74" s="277">
        <v>33.93</v>
      </c>
      <c r="C74" s="278">
        <v>35.849998</v>
      </c>
      <c r="D74" s="278">
        <v>33.799999</v>
      </c>
      <c r="E74" s="278">
        <v>35.139999</v>
      </c>
      <c r="F74" s="278">
        <v>30.019632</v>
      </c>
      <c r="G74" s="278">
        <v>1.9510891E9</v>
      </c>
      <c r="H74" s="278"/>
      <c r="I74" s="278">
        <f t="shared" ref="I74:N74" si="95">(I75/B75*B74)/B75*B74</f>
        <v>1.73170239</v>
      </c>
      <c r="J74" s="278">
        <f t="shared" si="95"/>
        <v>1.931583579</v>
      </c>
      <c r="K74" s="278">
        <f t="shared" si="95"/>
        <v>1.715683664</v>
      </c>
      <c r="L74" s="278">
        <f t="shared" si="95"/>
        <v>1.843323678</v>
      </c>
      <c r="M74" s="278">
        <f t="shared" si="95"/>
        <v>1.568352466</v>
      </c>
      <c r="N74" s="278">
        <f t="shared" si="95"/>
        <v>84350086.87</v>
      </c>
      <c r="O74" s="278"/>
      <c r="P74" s="254">
        <f t="shared" si="31"/>
        <v>167326.7277</v>
      </c>
      <c r="Q74" s="254">
        <f t="shared" si="88"/>
        <v>76348.00587</v>
      </c>
      <c r="R74" s="254">
        <f t="shared" si="89"/>
        <v>229726.4146</v>
      </c>
      <c r="S74" s="254">
        <f t="shared" si="34"/>
        <v>-102781.21</v>
      </c>
      <c r="T74" s="254">
        <f t="shared" si="35"/>
        <v>0</v>
      </c>
      <c r="U74" s="272">
        <f t="shared" si="21"/>
        <v>0.676007527</v>
      </c>
      <c r="V74" s="282"/>
      <c r="W74" s="254">
        <f t="shared" si="22"/>
        <v>-102781.21</v>
      </c>
      <c r="X74" s="257">
        <f t="shared" si="23"/>
        <v>3.863090757</v>
      </c>
      <c r="Y74" s="254">
        <f t="shared" si="24"/>
        <v>337666.0674</v>
      </c>
      <c r="Z74" s="254">
        <f t="shared" si="25"/>
        <v>234884.8574</v>
      </c>
      <c r="AA74" s="259">
        <f t="shared" si="26"/>
        <v>473401.1482</v>
      </c>
      <c r="AB74" s="258">
        <f t="shared" si="27"/>
        <v>0.4734011482</v>
      </c>
      <c r="AC74" s="275">
        <f t="shared" si="28"/>
        <v>370619.9382</v>
      </c>
      <c r="AD74" s="257">
        <f t="shared" si="29"/>
        <v>0.3706199382</v>
      </c>
      <c r="AE74" s="180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2"/>
    </row>
    <row r="75" ht="19.5" customHeight="1">
      <c r="A75" s="276" t="s">
        <v>169</v>
      </c>
      <c r="B75" s="277">
        <v>35.450001</v>
      </c>
      <c r="C75" s="278">
        <v>37.240002</v>
      </c>
      <c r="D75" s="278">
        <v>35.200001</v>
      </c>
      <c r="E75" s="278">
        <v>36.900002</v>
      </c>
      <c r="F75" s="278">
        <v>31.523178</v>
      </c>
      <c r="G75" s="278">
        <v>2.2591016E9</v>
      </c>
      <c r="H75" s="278"/>
      <c r="I75" s="278">
        <f t="shared" ref="I75:N75" si="96">(I76/B76*B75)/B76*B75</f>
        <v>1.890331801</v>
      </c>
      <c r="J75" s="278">
        <f t="shared" si="96"/>
        <v>2.084273104</v>
      </c>
      <c r="K75" s="278">
        <f t="shared" si="96"/>
        <v>1.860754993</v>
      </c>
      <c r="L75" s="278">
        <f t="shared" si="96"/>
        <v>2.032595181</v>
      </c>
      <c r="M75" s="278">
        <f t="shared" si="96"/>
        <v>1.729389953</v>
      </c>
      <c r="N75" s="278">
        <f t="shared" si="96"/>
        <v>113084440.9</v>
      </c>
      <c r="O75" s="278"/>
      <c r="P75" s="254">
        <f t="shared" si="31"/>
        <v>174257.4307</v>
      </c>
      <c r="Q75" s="254">
        <f t="shared" si="88"/>
        <v>82803.68699</v>
      </c>
      <c r="R75" s="254">
        <f t="shared" si="89"/>
        <v>230205.0113</v>
      </c>
      <c r="S75" s="254">
        <f t="shared" si="34"/>
        <v>-104876.1317</v>
      </c>
      <c r="T75" s="254">
        <f t="shared" si="35"/>
        <v>0</v>
      </c>
      <c r="U75" s="272">
        <f t="shared" si="21"/>
        <v>0.6974931858</v>
      </c>
      <c r="V75" s="282"/>
      <c r="W75" s="254">
        <f t="shared" si="22"/>
        <v>-104876.1317</v>
      </c>
      <c r="X75" s="257">
        <f t="shared" si="23"/>
        <v>3.856572849</v>
      </c>
      <c r="Y75" s="254">
        <f t="shared" si="24"/>
        <v>342977.0124</v>
      </c>
      <c r="Z75" s="254">
        <f t="shared" si="25"/>
        <v>238100.8806</v>
      </c>
      <c r="AA75" s="259">
        <f t="shared" si="26"/>
        <v>487266.129</v>
      </c>
      <c r="AB75" s="258">
        <f t="shared" si="27"/>
        <v>0.487266129</v>
      </c>
      <c r="AC75" s="275">
        <f t="shared" si="28"/>
        <v>382389.9973</v>
      </c>
      <c r="AD75" s="257">
        <f t="shared" si="29"/>
        <v>0.3823899973</v>
      </c>
      <c r="AE75" s="180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2"/>
    </row>
    <row r="76" ht="19.5" customHeight="1">
      <c r="A76" s="276" t="s">
        <v>170</v>
      </c>
      <c r="B76" s="277">
        <v>36.98</v>
      </c>
      <c r="C76" s="278">
        <v>39.639999</v>
      </c>
      <c r="D76" s="278">
        <v>36.799999</v>
      </c>
      <c r="E76" s="278">
        <v>39.119999</v>
      </c>
      <c r="F76" s="278">
        <v>33.419689</v>
      </c>
      <c r="G76" s="278">
        <v>1.9782253E9</v>
      </c>
      <c r="H76" s="278"/>
      <c r="I76" s="278">
        <f t="shared" ref="I76:N76" si="97">(I77/B77*B76)/B77*B76</f>
        <v>2.057023962</v>
      </c>
      <c r="J76" s="278">
        <f t="shared" si="97"/>
        <v>2.361579133</v>
      </c>
      <c r="K76" s="278">
        <f t="shared" si="97"/>
        <v>2.033758847</v>
      </c>
      <c r="L76" s="278">
        <f t="shared" si="97"/>
        <v>2.284524301</v>
      </c>
      <c r="M76" s="278">
        <f t="shared" si="97"/>
        <v>1.943738116</v>
      </c>
      <c r="N76" s="278">
        <f t="shared" si="97"/>
        <v>86712724.63</v>
      </c>
      <c r="O76" s="278"/>
      <c r="P76" s="254">
        <f t="shared" si="31"/>
        <v>182178.2129</v>
      </c>
      <c r="Q76" s="254">
        <f t="shared" si="88"/>
        <v>90502.36683</v>
      </c>
      <c r="R76" s="254">
        <f t="shared" si="89"/>
        <v>230684.6051</v>
      </c>
      <c r="S76" s="254">
        <f t="shared" si="34"/>
        <v>-106979.7823</v>
      </c>
      <c r="T76" s="254">
        <f t="shared" si="35"/>
        <v>0</v>
      </c>
      <c r="U76" s="272">
        <f t="shared" si="21"/>
        <v>0.721509865</v>
      </c>
      <c r="V76" s="282"/>
      <c r="W76" s="254">
        <f t="shared" si="22"/>
        <v>-106979.7823</v>
      </c>
      <c r="X76" s="257">
        <f t="shared" si="23"/>
        <v>3.85926022</v>
      </c>
      <c r="Y76" s="254">
        <f t="shared" si="24"/>
        <v>348981.9699</v>
      </c>
      <c r="Z76" s="254">
        <f t="shared" si="25"/>
        <v>242002.1876</v>
      </c>
      <c r="AA76" s="259">
        <f t="shared" si="26"/>
        <v>503365.1848</v>
      </c>
      <c r="AB76" s="258">
        <f t="shared" si="27"/>
        <v>0.5033651848</v>
      </c>
      <c r="AC76" s="275">
        <f t="shared" si="28"/>
        <v>396385.4025</v>
      </c>
      <c r="AD76" s="257">
        <f t="shared" si="29"/>
        <v>0.3963854025</v>
      </c>
      <c r="AE76" s="180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2"/>
    </row>
    <row r="77" ht="19.5" customHeight="1">
      <c r="A77" s="279" t="s">
        <v>171</v>
      </c>
      <c r="B77" s="280">
        <v>39.27</v>
      </c>
      <c r="C77" s="281">
        <v>40.68</v>
      </c>
      <c r="D77" s="281">
        <v>39.09</v>
      </c>
      <c r="E77" s="281">
        <v>39.919998</v>
      </c>
      <c r="F77" s="281">
        <v>34.103149</v>
      </c>
      <c r="G77" s="281">
        <v>1.7794246E9</v>
      </c>
      <c r="H77" s="281"/>
      <c r="I77" s="281">
        <f t="shared" ref="I77:N77" si="98">(I78/B78*B77)/B78*B77</f>
        <v>2.319676055</v>
      </c>
      <c r="J77" s="281">
        <f t="shared" si="98"/>
        <v>2.487122186</v>
      </c>
      <c r="K77" s="281">
        <f t="shared" si="98"/>
        <v>2.294748963</v>
      </c>
      <c r="L77" s="281">
        <f t="shared" si="98"/>
        <v>2.378916145</v>
      </c>
      <c r="M77" s="281">
        <f t="shared" si="98"/>
        <v>2.024053129</v>
      </c>
      <c r="N77" s="281">
        <f t="shared" si="98"/>
        <v>70160150.08</v>
      </c>
      <c r="O77" s="281"/>
      <c r="P77" s="254">
        <f t="shared" si="31"/>
        <v>193514.8515</v>
      </c>
      <c r="Q77" s="254">
        <f t="shared" si="88"/>
        <v>102116.4396</v>
      </c>
      <c r="R77" s="254">
        <f t="shared" si="89"/>
        <v>231165.198</v>
      </c>
      <c r="S77" s="254">
        <f t="shared" si="34"/>
        <v>-109092.198</v>
      </c>
      <c r="T77" s="254">
        <f t="shared" si="35"/>
        <v>0</v>
      </c>
      <c r="U77" s="272">
        <f t="shared" si="21"/>
        <v>0.7550310963</v>
      </c>
      <c r="V77" s="257">
        <f>(E77-B66)/B66</f>
        <v>0.08892520458</v>
      </c>
      <c r="W77" s="254">
        <f t="shared" si="22"/>
        <v>-109092.198</v>
      </c>
      <c r="X77" s="257">
        <f t="shared" si="23"/>
        <v>3.892854459</v>
      </c>
      <c r="Y77" s="254">
        <f t="shared" si="24"/>
        <v>357378.9861</v>
      </c>
      <c r="Z77" s="254">
        <f t="shared" si="25"/>
        <v>248286.7881</v>
      </c>
      <c r="AA77" s="259">
        <f t="shared" si="26"/>
        <v>526796.4891</v>
      </c>
      <c r="AB77" s="258">
        <f t="shared" si="27"/>
        <v>0.5267964891</v>
      </c>
      <c r="AC77" s="275">
        <f t="shared" si="28"/>
        <v>417704.2911</v>
      </c>
      <c r="AD77" s="257">
        <f t="shared" si="29"/>
        <v>0.4177042911</v>
      </c>
      <c r="AE77" s="180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2"/>
    </row>
    <row r="78" ht="19.5" customHeight="1">
      <c r="A78" s="276" t="s">
        <v>172</v>
      </c>
      <c r="B78" s="277">
        <v>40.09</v>
      </c>
      <c r="C78" s="278">
        <v>40.290001</v>
      </c>
      <c r="D78" s="278">
        <v>36.459999</v>
      </c>
      <c r="E78" s="278">
        <v>37.400002</v>
      </c>
      <c r="F78" s="278">
        <v>32.256325</v>
      </c>
      <c r="G78" s="278">
        <v>2.2347732E9</v>
      </c>
      <c r="H78" s="278"/>
      <c r="I78" s="278">
        <f t="shared" ref="I78:N78" si="99">(I79/B79*B78)/B79*B78</f>
        <v>2.417562161</v>
      </c>
      <c r="J78" s="278">
        <f t="shared" si="99"/>
        <v>2.439662717</v>
      </c>
      <c r="K78" s="278">
        <f t="shared" si="99"/>
        <v>1.996352124</v>
      </c>
      <c r="L78" s="278">
        <f t="shared" si="99"/>
        <v>2.088052255</v>
      </c>
      <c r="M78" s="278">
        <f t="shared" si="99"/>
        <v>1.810767601</v>
      </c>
      <c r="N78" s="278">
        <f t="shared" si="99"/>
        <v>110661929.4</v>
      </c>
      <c r="O78" s="278"/>
      <c r="P78" s="254">
        <f t="shared" si="31"/>
        <v>180495.0446</v>
      </c>
      <c r="Q78" s="254">
        <f>(Q66+(Q77-Q66)*(1-$Q$3))*K78/K77</f>
        <v>85067.93435</v>
      </c>
      <c r="R78" s="254">
        <f>R77*(1+($S$5/2/12))+(Q77-Q66)*($Q$3)</f>
        <v>235980.1044</v>
      </c>
      <c r="S78" s="254">
        <f t="shared" si="34"/>
        <v>-111213.4155</v>
      </c>
      <c r="T78" s="254">
        <f t="shared" si="35"/>
        <v>0</v>
      </c>
      <c r="U78" s="272">
        <f t="shared" si="21"/>
        <v>0.6991042743</v>
      </c>
      <c r="V78" s="282"/>
      <c r="W78" s="254">
        <f t="shared" si="22"/>
        <v>-111213.4155</v>
      </c>
      <c r="X78" s="257">
        <f t="shared" si="23"/>
        <v>3.744828329</v>
      </c>
      <c r="Y78" s="254">
        <f t="shared" si="24"/>
        <v>352887.4314</v>
      </c>
      <c r="Z78" s="254">
        <f t="shared" si="25"/>
        <v>241674.0159</v>
      </c>
      <c r="AA78" s="259">
        <f t="shared" si="26"/>
        <v>501543.0833</v>
      </c>
      <c r="AB78" s="258">
        <f t="shared" si="27"/>
        <v>0.5015430833</v>
      </c>
      <c r="AC78" s="275">
        <f t="shared" si="28"/>
        <v>390329.6678</v>
      </c>
      <c r="AD78" s="257">
        <f t="shared" si="29"/>
        <v>0.3903296678</v>
      </c>
      <c r="AE78" s="180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2"/>
    </row>
    <row r="79" ht="19.5" customHeight="1">
      <c r="A79" s="276" t="s">
        <v>173</v>
      </c>
      <c r="B79" s="277">
        <v>37.490002</v>
      </c>
      <c r="C79" s="278">
        <v>38.48</v>
      </c>
      <c r="D79" s="278">
        <v>36.700001</v>
      </c>
      <c r="E79" s="278">
        <v>37.220001</v>
      </c>
      <c r="F79" s="278">
        <v>32.101101</v>
      </c>
      <c r="G79" s="278">
        <v>1.7656106E9</v>
      </c>
      <c r="H79" s="278"/>
      <c r="I79" s="278">
        <f t="shared" ref="I79:N79" si="100">(I80/B80*B79)/B80*B79</f>
        <v>2.114153246</v>
      </c>
      <c r="J79" s="278">
        <f t="shared" si="100"/>
        <v>2.225386042</v>
      </c>
      <c r="K79" s="278">
        <f t="shared" si="100"/>
        <v>2.022721047</v>
      </c>
      <c r="L79" s="278">
        <f t="shared" si="100"/>
        <v>2.068001612</v>
      </c>
      <c r="M79" s="278">
        <f t="shared" si="100"/>
        <v>1.79338197</v>
      </c>
      <c r="N79" s="278">
        <f t="shared" si="100"/>
        <v>69075046.16</v>
      </c>
      <c r="O79" s="278"/>
      <c r="P79" s="254">
        <f t="shared" si="31"/>
        <v>181683.1733</v>
      </c>
      <c r="Q79" s="254">
        <f t="shared" ref="Q79:Q89" si="102">Q78*K79/K78</f>
        <v>86191.5587</v>
      </c>
      <c r="R79" s="254">
        <f t="shared" ref="R79:R89" si="103">R78*(1+$S$5/2/12)</f>
        <v>236471.7296</v>
      </c>
      <c r="S79" s="254">
        <f t="shared" si="34"/>
        <v>-113343.4714</v>
      </c>
      <c r="T79" s="254">
        <f t="shared" si="35"/>
        <v>0</v>
      </c>
      <c r="U79" s="272">
        <f t="shared" si="21"/>
        <v>0.7020298895</v>
      </c>
      <c r="V79" s="282"/>
      <c r="W79" s="254">
        <f t="shared" si="22"/>
        <v>-113343.4714</v>
      </c>
      <c r="X79" s="257">
        <f t="shared" si="23"/>
        <v>3.689272065</v>
      </c>
      <c r="Y79" s="254">
        <f t="shared" si="24"/>
        <v>354191.0817</v>
      </c>
      <c r="Z79" s="254">
        <f t="shared" si="25"/>
        <v>240847.6103</v>
      </c>
      <c r="AA79" s="259">
        <f t="shared" si="26"/>
        <v>504346.4615</v>
      </c>
      <c r="AB79" s="258">
        <f t="shared" si="27"/>
        <v>0.5043464615</v>
      </c>
      <c r="AC79" s="275">
        <f t="shared" si="28"/>
        <v>391002.9901</v>
      </c>
      <c r="AD79" s="257">
        <f t="shared" si="29"/>
        <v>0.3910029901</v>
      </c>
      <c r="AE79" s="180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2"/>
    </row>
    <row r="80" ht="19.5" customHeight="1">
      <c r="A80" s="276" t="s">
        <v>174</v>
      </c>
      <c r="B80" s="277">
        <v>37.369999</v>
      </c>
      <c r="C80" s="278">
        <v>38.290001</v>
      </c>
      <c r="D80" s="278">
        <v>35.939999</v>
      </c>
      <c r="E80" s="278">
        <v>36.57</v>
      </c>
      <c r="F80" s="278">
        <v>31.540487</v>
      </c>
      <c r="G80" s="278">
        <v>2.1339737E9</v>
      </c>
      <c r="H80" s="278"/>
      <c r="I80" s="278">
        <f t="shared" ref="I80:N80" si="101">(I81/B81*B80)/B81*B80</f>
        <v>2.10064038</v>
      </c>
      <c r="J80" s="278">
        <f t="shared" si="101"/>
        <v>2.203464147</v>
      </c>
      <c r="K80" s="278">
        <f t="shared" si="101"/>
        <v>1.939813434</v>
      </c>
      <c r="L80" s="278">
        <f t="shared" si="101"/>
        <v>1.996402168</v>
      </c>
      <c r="M80" s="278">
        <f t="shared" si="101"/>
        <v>1.731289649</v>
      </c>
      <c r="N80" s="278">
        <f t="shared" si="101"/>
        <v>100904248.9</v>
      </c>
      <c r="O80" s="278"/>
      <c r="P80" s="254">
        <f t="shared" si="31"/>
        <v>177920.7871</v>
      </c>
      <c r="Q80" s="254">
        <f t="shared" si="102"/>
        <v>82658.72533</v>
      </c>
      <c r="R80" s="254">
        <f t="shared" si="103"/>
        <v>236964.379</v>
      </c>
      <c r="S80" s="254">
        <f t="shared" si="34"/>
        <v>-115482.4025</v>
      </c>
      <c r="T80" s="254">
        <f t="shared" si="35"/>
        <v>0</v>
      </c>
      <c r="U80" s="272">
        <f t="shared" si="21"/>
        <v>0.6898652434</v>
      </c>
      <c r="V80" s="282"/>
      <c r="W80" s="254">
        <f t="shared" si="22"/>
        <v>-115482.4025</v>
      </c>
      <c r="X80" s="257">
        <f t="shared" si="23"/>
        <v>3.59262673</v>
      </c>
      <c r="Y80" s="254">
        <f t="shared" si="24"/>
        <v>352030.3548</v>
      </c>
      <c r="Z80" s="254">
        <f t="shared" si="25"/>
        <v>236547.9523</v>
      </c>
      <c r="AA80" s="259">
        <f t="shared" si="26"/>
        <v>497543.8915</v>
      </c>
      <c r="AB80" s="258">
        <f t="shared" si="27"/>
        <v>0.4975438915</v>
      </c>
      <c r="AC80" s="275">
        <f t="shared" si="28"/>
        <v>382061.4889</v>
      </c>
      <c r="AD80" s="257">
        <f t="shared" si="29"/>
        <v>0.3820614889</v>
      </c>
      <c r="AE80" s="180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2"/>
    </row>
    <row r="81" ht="19.5" customHeight="1">
      <c r="A81" s="276" t="s">
        <v>175</v>
      </c>
      <c r="B81" s="277">
        <v>36.82</v>
      </c>
      <c r="C81" s="278">
        <v>37.07</v>
      </c>
      <c r="D81" s="278">
        <v>34.349998</v>
      </c>
      <c r="E81" s="278">
        <v>34.98</v>
      </c>
      <c r="F81" s="278">
        <v>30.169159</v>
      </c>
      <c r="G81" s="278">
        <v>2.3454336E9</v>
      </c>
      <c r="H81" s="278"/>
      <c r="I81" s="278">
        <f t="shared" ref="I81:N81" si="104">(I82/B82*B81)/B82*B81</f>
        <v>2.03926237</v>
      </c>
      <c r="J81" s="278">
        <f t="shared" si="104"/>
        <v>2.06528697</v>
      </c>
      <c r="K81" s="278">
        <f t="shared" si="104"/>
        <v>1.771973708</v>
      </c>
      <c r="L81" s="278">
        <f t="shared" si="104"/>
        <v>1.826575897</v>
      </c>
      <c r="M81" s="278">
        <f t="shared" si="104"/>
        <v>1.584015222</v>
      </c>
      <c r="N81" s="278">
        <f t="shared" si="104"/>
        <v>121892676.6</v>
      </c>
      <c r="O81" s="278"/>
      <c r="P81" s="254">
        <f t="shared" si="31"/>
        <v>170049.495</v>
      </c>
      <c r="Q81" s="254">
        <f t="shared" si="102"/>
        <v>75506.79122</v>
      </c>
      <c r="R81" s="254">
        <f t="shared" si="103"/>
        <v>237458.0548</v>
      </c>
      <c r="S81" s="254">
        <f t="shared" si="34"/>
        <v>-117630.2459</v>
      </c>
      <c r="T81" s="254">
        <f t="shared" si="35"/>
        <v>0</v>
      </c>
      <c r="U81" s="272">
        <f t="shared" si="21"/>
        <v>0.6647071323</v>
      </c>
      <c r="V81" s="282"/>
      <c r="W81" s="254">
        <f t="shared" si="22"/>
        <v>-117630.2459</v>
      </c>
      <c r="X81" s="257">
        <f t="shared" si="23"/>
        <v>3.464309258</v>
      </c>
      <c r="Y81" s="254">
        <f t="shared" si="24"/>
        <v>346994.3791</v>
      </c>
      <c r="Z81" s="254">
        <f t="shared" si="25"/>
        <v>229364.1333</v>
      </c>
      <c r="AA81" s="259">
        <f t="shared" si="26"/>
        <v>483014.3411</v>
      </c>
      <c r="AB81" s="258">
        <f t="shared" si="27"/>
        <v>0.4830143411</v>
      </c>
      <c r="AC81" s="275">
        <f t="shared" si="28"/>
        <v>365384.0952</v>
      </c>
      <c r="AD81" s="257">
        <f t="shared" si="29"/>
        <v>0.3653840952</v>
      </c>
      <c r="AE81" s="180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2"/>
    </row>
    <row r="82" ht="19.5" customHeight="1">
      <c r="A82" s="276" t="s">
        <v>176</v>
      </c>
      <c r="B82" s="277">
        <v>35.099998</v>
      </c>
      <c r="C82" s="278">
        <v>38.27</v>
      </c>
      <c r="D82" s="278">
        <v>34.889999</v>
      </c>
      <c r="E82" s="278">
        <v>38.080002</v>
      </c>
      <c r="F82" s="278">
        <v>32.842834</v>
      </c>
      <c r="G82" s="278">
        <v>1.88134E9</v>
      </c>
      <c r="H82" s="278"/>
      <c r="I82" s="278">
        <f t="shared" ref="I82:N82" si="105">(I83/B83*B82)/B83*B82</f>
        <v>1.853189029</v>
      </c>
      <c r="J82" s="278">
        <f t="shared" si="105"/>
        <v>2.201162764</v>
      </c>
      <c r="K82" s="278">
        <f t="shared" si="105"/>
        <v>1.828124443</v>
      </c>
      <c r="L82" s="278">
        <f t="shared" si="105"/>
        <v>2.164671689</v>
      </c>
      <c r="M82" s="278">
        <f t="shared" si="105"/>
        <v>1.877215768</v>
      </c>
      <c r="N82" s="278">
        <f t="shared" si="105"/>
        <v>78427055.05</v>
      </c>
      <c r="O82" s="278"/>
      <c r="P82" s="254">
        <f t="shared" si="31"/>
        <v>172722.7673</v>
      </c>
      <c r="Q82" s="254">
        <f t="shared" si="102"/>
        <v>77899.46884</v>
      </c>
      <c r="R82" s="254">
        <f t="shared" si="103"/>
        <v>237952.7591</v>
      </c>
      <c r="S82" s="254">
        <f t="shared" si="34"/>
        <v>-119787.0386</v>
      </c>
      <c r="T82" s="254">
        <f t="shared" si="35"/>
        <v>0</v>
      </c>
      <c r="U82" s="272">
        <f t="shared" si="21"/>
        <v>0.6724079378</v>
      </c>
      <c r="V82" s="282"/>
      <c r="W82" s="254">
        <f t="shared" si="22"/>
        <v>-119787.0386</v>
      </c>
      <c r="X82" s="257">
        <f t="shared" si="23"/>
        <v>3.428380327</v>
      </c>
      <c r="Y82" s="254">
        <f t="shared" si="24"/>
        <v>349340.5858</v>
      </c>
      <c r="Z82" s="254">
        <f t="shared" si="25"/>
        <v>229553.5473</v>
      </c>
      <c r="AA82" s="259">
        <f t="shared" si="26"/>
        <v>488574.9952</v>
      </c>
      <c r="AB82" s="258">
        <f t="shared" si="27"/>
        <v>0.4885749952</v>
      </c>
      <c r="AC82" s="275">
        <f t="shared" si="28"/>
        <v>368787.9567</v>
      </c>
      <c r="AD82" s="257">
        <f t="shared" si="29"/>
        <v>0.3687879567</v>
      </c>
      <c r="AE82" s="180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2"/>
    </row>
    <row r="83" ht="19.5" customHeight="1">
      <c r="A83" s="276" t="s">
        <v>177</v>
      </c>
      <c r="B83" s="277">
        <v>38.029999</v>
      </c>
      <c r="C83" s="278">
        <v>38.68</v>
      </c>
      <c r="D83" s="278">
        <v>36.700001</v>
      </c>
      <c r="E83" s="278">
        <v>36.779999</v>
      </c>
      <c r="F83" s="278">
        <v>31.721611</v>
      </c>
      <c r="G83" s="278">
        <v>1.9436275E9</v>
      </c>
      <c r="H83" s="278"/>
      <c r="I83" s="278">
        <f t="shared" ref="I83:N83" si="106">(I84/B84*B83)/B84*B83</f>
        <v>2.175495378</v>
      </c>
      <c r="J83" s="278">
        <f t="shared" si="106"/>
        <v>2.24857907</v>
      </c>
      <c r="K83" s="278">
        <f t="shared" si="106"/>
        <v>2.022721047</v>
      </c>
      <c r="L83" s="278">
        <f t="shared" si="106"/>
        <v>2.019396217</v>
      </c>
      <c r="M83" s="278">
        <f t="shared" si="106"/>
        <v>1.751230906</v>
      </c>
      <c r="N83" s="278">
        <f t="shared" si="106"/>
        <v>83706156.14</v>
      </c>
      <c r="O83" s="278"/>
      <c r="P83" s="254">
        <f t="shared" si="31"/>
        <v>181683.1733</v>
      </c>
      <c r="Q83" s="254">
        <f t="shared" si="102"/>
        <v>86191.5587</v>
      </c>
      <c r="R83" s="254">
        <f t="shared" si="103"/>
        <v>238448.494</v>
      </c>
      <c r="S83" s="254">
        <f t="shared" si="34"/>
        <v>-121952.8179</v>
      </c>
      <c r="T83" s="254">
        <f t="shared" si="35"/>
        <v>0</v>
      </c>
      <c r="U83" s="272">
        <f t="shared" si="21"/>
        <v>0.6992890559</v>
      </c>
      <c r="V83" s="282"/>
      <c r="W83" s="254">
        <f t="shared" si="22"/>
        <v>-121952.8179</v>
      </c>
      <c r="X83" s="257">
        <f t="shared" si="23"/>
        <v>3.445034518</v>
      </c>
      <c r="Y83" s="254">
        <f t="shared" si="24"/>
        <v>356088.7755</v>
      </c>
      <c r="Z83" s="254">
        <f t="shared" si="25"/>
        <v>234135.9576</v>
      </c>
      <c r="AA83" s="259">
        <f t="shared" si="26"/>
        <v>506323.226</v>
      </c>
      <c r="AB83" s="258">
        <f t="shared" si="27"/>
        <v>0.506323226</v>
      </c>
      <c r="AC83" s="275">
        <f t="shared" si="28"/>
        <v>384370.4081</v>
      </c>
      <c r="AD83" s="257">
        <f t="shared" si="29"/>
        <v>0.3843704081</v>
      </c>
      <c r="AE83" s="180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2"/>
    </row>
    <row r="84" ht="19.5" customHeight="1">
      <c r="A84" s="276" t="s">
        <v>178</v>
      </c>
      <c r="B84" s="277">
        <v>36.860001</v>
      </c>
      <c r="C84" s="278">
        <v>39.919998</v>
      </c>
      <c r="D84" s="278">
        <v>36.549999</v>
      </c>
      <c r="E84" s="278">
        <v>39.580002</v>
      </c>
      <c r="F84" s="278">
        <v>34.168079</v>
      </c>
      <c r="G84" s="278">
        <v>1.620613E9</v>
      </c>
      <c r="H84" s="278"/>
      <c r="I84" s="278">
        <f t="shared" ref="I84:N84" si="107">(I85/B85*B84)/B85*B84</f>
        <v>2.043695659</v>
      </c>
      <c r="J84" s="278">
        <f t="shared" si="107"/>
        <v>2.395059212</v>
      </c>
      <c r="K84" s="278">
        <f t="shared" si="107"/>
        <v>2.006220114</v>
      </c>
      <c r="L84" s="278">
        <f t="shared" si="107"/>
        <v>2.338566563</v>
      </c>
      <c r="M84" s="278">
        <f t="shared" si="107"/>
        <v>2.031767776</v>
      </c>
      <c r="N84" s="278">
        <f t="shared" si="107"/>
        <v>58195575.26</v>
      </c>
      <c r="O84" s="278"/>
      <c r="P84" s="254">
        <f t="shared" si="31"/>
        <v>180940.5891</v>
      </c>
      <c r="Q84" s="254">
        <f t="shared" si="102"/>
        <v>85488.42605</v>
      </c>
      <c r="R84" s="254">
        <f t="shared" si="103"/>
        <v>238945.2617</v>
      </c>
      <c r="S84" s="254">
        <f t="shared" si="34"/>
        <v>-124127.6213</v>
      </c>
      <c r="T84" s="254">
        <f t="shared" si="35"/>
        <v>0</v>
      </c>
      <c r="U84" s="272">
        <f t="shared" si="21"/>
        <v>0.6963501257</v>
      </c>
      <c r="V84" s="282"/>
      <c r="W84" s="254">
        <f t="shared" si="22"/>
        <v>-124127.6213</v>
      </c>
      <c r="X84" s="257">
        <f t="shared" si="23"/>
        <v>3.382694733</v>
      </c>
      <c r="Y84" s="254">
        <f t="shared" si="24"/>
        <v>356045.8636</v>
      </c>
      <c r="Z84" s="254">
        <f t="shared" si="25"/>
        <v>231918.2423</v>
      </c>
      <c r="AA84" s="259">
        <f t="shared" si="26"/>
        <v>505374.2769</v>
      </c>
      <c r="AB84" s="258">
        <f t="shared" si="27"/>
        <v>0.5053742769</v>
      </c>
      <c r="AC84" s="275">
        <f t="shared" si="28"/>
        <v>381246.6555</v>
      </c>
      <c r="AD84" s="257">
        <f t="shared" si="29"/>
        <v>0.3812466555</v>
      </c>
      <c r="AE84" s="180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2"/>
    </row>
    <row r="85" ht="19.5" customHeight="1">
      <c r="A85" s="276" t="s">
        <v>179</v>
      </c>
      <c r="B85" s="277">
        <v>39.639999</v>
      </c>
      <c r="C85" s="278">
        <v>40.139999</v>
      </c>
      <c r="D85" s="278">
        <v>38.259998</v>
      </c>
      <c r="E85" s="278">
        <v>38.98</v>
      </c>
      <c r="F85" s="278">
        <v>33.650127</v>
      </c>
      <c r="G85" s="278">
        <v>1.7148903E9</v>
      </c>
      <c r="H85" s="278"/>
      <c r="I85" s="278">
        <f t="shared" ref="I85:N85" si="108">(I86/B86*B85)/B86*B85</f>
        <v>2.363593608</v>
      </c>
      <c r="J85" s="278">
        <f t="shared" si="108"/>
        <v>2.421530524</v>
      </c>
      <c r="K85" s="278">
        <f t="shared" si="108"/>
        <v>2.198334256</v>
      </c>
      <c r="L85" s="278">
        <f t="shared" si="108"/>
        <v>2.268202275</v>
      </c>
      <c r="M85" s="278">
        <f t="shared" si="108"/>
        <v>1.970635755</v>
      </c>
      <c r="N85" s="278">
        <f t="shared" si="108"/>
        <v>65163442.06</v>
      </c>
      <c r="O85" s="278"/>
      <c r="P85" s="254">
        <f t="shared" si="31"/>
        <v>189405.9307</v>
      </c>
      <c r="Q85" s="254">
        <f t="shared" si="102"/>
        <v>93674.73397</v>
      </c>
      <c r="R85" s="254">
        <f t="shared" si="103"/>
        <v>239443.0643</v>
      </c>
      <c r="S85" s="254">
        <f t="shared" si="34"/>
        <v>-126311.4864</v>
      </c>
      <c r="T85" s="254">
        <f t="shared" si="35"/>
        <v>0</v>
      </c>
      <c r="U85" s="272">
        <f t="shared" si="21"/>
        <v>0.7210302188</v>
      </c>
      <c r="V85" s="282"/>
      <c r="W85" s="254">
        <f t="shared" si="22"/>
        <v>-126311.4864</v>
      </c>
      <c r="X85" s="257">
        <f t="shared" si="23"/>
        <v>3.395170204</v>
      </c>
      <c r="Y85" s="254">
        <f t="shared" si="24"/>
        <v>362449.4932</v>
      </c>
      <c r="Z85" s="254">
        <f t="shared" si="25"/>
        <v>236138.0068</v>
      </c>
      <c r="AA85" s="259">
        <f t="shared" si="26"/>
        <v>522523.729</v>
      </c>
      <c r="AB85" s="258">
        <f t="shared" si="27"/>
        <v>0.522523729</v>
      </c>
      <c r="AC85" s="275">
        <f t="shared" si="28"/>
        <v>396212.2426</v>
      </c>
      <c r="AD85" s="257">
        <f t="shared" si="29"/>
        <v>0.3962122426</v>
      </c>
      <c r="AE85" s="180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2"/>
    </row>
    <row r="86" ht="19.5" customHeight="1">
      <c r="A86" s="276" t="s">
        <v>180</v>
      </c>
      <c r="B86" s="277">
        <v>39.0</v>
      </c>
      <c r="C86" s="278">
        <v>39.91</v>
      </c>
      <c r="D86" s="278">
        <v>38.240002</v>
      </c>
      <c r="E86" s="278">
        <v>39.459999</v>
      </c>
      <c r="F86" s="278">
        <v>34.064476</v>
      </c>
      <c r="G86" s="278">
        <v>1.6766625E9</v>
      </c>
      <c r="H86" s="278"/>
      <c r="I86" s="278">
        <f t="shared" ref="I86:N86" si="109">(I87/B87*B86)/B87*B86</f>
        <v>2.287887951</v>
      </c>
      <c r="J86" s="278">
        <f t="shared" si="109"/>
        <v>2.393859673</v>
      </c>
      <c r="K86" s="278">
        <f t="shared" si="109"/>
        <v>2.196037005</v>
      </c>
      <c r="L86" s="278">
        <f t="shared" si="109"/>
        <v>2.324407414</v>
      </c>
      <c r="M86" s="278">
        <f t="shared" si="109"/>
        <v>2.019465176</v>
      </c>
      <c r="N86" s="278">
        <f t="shared" si="109"/>
        <v>62290616.76</v>
      </c>
      <c r="O86" s="278"/>
      <c r="P86" s="254">
        <f t="shared" si="31"/>
        <v>189306.9406</v>
      </c>
      <c r="Q86" s="254">
        <f t="shared" si="102"/>
        <v>93576.84424</v>
      </c>
      <c r="R86" s="254">
        <f t="shared" si="103"/>
        <v>239941.904</v>
      </c>
      <c r="S86" s="254">
        <f t="shared" si="34"/>
        <v>-128504.4509</v>
      </c>
      <c r="T86" s="254">
        <f t="shared" si="35"/>
        <v>0</v>
      </c>
      <c r="U86" s="272">
        <f t="shared" si="21"/>
        <v>0.7200499843</v>
      </c>
      <c r="V86" s="282"/>
      <c r="W86" s="254">
        <f t="shared" si="22"/>
        <v>-128504.4509</v>
      </c>
      <c r="X86" s="257">
        <f t="shared" si="23"/>
        <v>3.340342234</v>
      </c>
      <c r="Y86" s="254">
        <f t="shared" si="24"/>
        <v>362859.0863</v>
      </c>
      <c r="Z86" s="254">
        <f t="shared" si="25"/>
        <v>234354.6354</v>
      </c>
      <c r="AA86" s="259">
        <f t="shared" si="26"/>
        <v>522825.6889</v>
      </c>
      <c r="AB86" s="258">
        <f t="shared" si="27"/>
        <v>0.5228256889</v>
      </c>
      <c r="AC86" s="275">
        <f t="shared" si="28"/>
        <v>394321.238</v>
      </c>
      <c r="AD86" s="257">
        <f t="shared" si="29"/>
        <v>0.394321238</v>
      </c>
      <c r="AE86" s="180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2"/>
    </row>
    <row r="87" ht="19.5" customHeight="1">
      <c r="A87" s="276" t="s">
        <v>181</v>
      </c>
      <c r="B87" s="277">
        <v>39.540001</v>
      </c>
      <c r="C87" s="278">
        <v>39.880001</v>
      </c>
      <c r="D87" s="278">
        <v>37.330002</v>
      </c>
      <c r="E87" s="278">
        <v>38.869999</v>
      </c>
      <c r="F87" s="278">
        <v>33.555145</v>
      </c>
      <c r="G87" s="278">
        <v>2.2791697E9</v>
      </c>
      <c r="H87" s="278"/>
      <c r="I87" s="278">
        <f t="shared" ref="I87:N87" si="110">(I88/B88*B87)/B88*B87</f>
        <v>2.351683591</v>
      </c>
      <c r="J87" s="278">
        <f t="shared" si="110"/>
        <v>2.390262258</v>
      </c>
      <c r="K87" s="278">
        <f t="shared" si="110"/>
        <v>2.09276213</v>
      </c>
      <c r="L87" s="278">
        <f t="shared" si="110"/>
        <v>2.255418669</v>
      </c>
      <c r="M87" s="278">
        <f t="shared" si="110"/>
        <v>1.959526688</v>
      </c>
      <c r="N87" s="278">
        <f t="shared" si="110"/>
        <v>115102472.8</v>
      </c>
      <c r="O87" s="278"/>
      <c r="P87" s="254">
        <f t="shared" si="31"/>
        <v>184801.9901</v>
      </c>
      <c r="Q87" s="254">
        <f t="shared" si="102"/>
        <v>89176.12745</v>
      </c>
      <c r="R87" s="254">
        <f t="shared" si="103"/>
        <v>240441.783</v>
      </c>
      <c r="S87" s="254">
        <f t="shared" si="34"/>
        <v>-130706.5528</v>
      </c>
      <c r="T87" s="254">
        <f t="shared" si="35"/>
        <v>0</v>
      </c>
      <c r="U87" s="272">
        <f t="shared" si="21"/>
        <v>0.7059490595</v>
      </c>
      <c r="V87" s="282"/>
      <c r="W87" s="254">
        <f t="shared" si="22"/>
        <v>-130706.5528</v>
      </c>
      <c r="X87" s="257">
        <f t="shared" si="23"/>
        <v>3.25342352</v>
      </c>
      <c r="Y87" s="254">
        <f t="shared" si="24"/>
        <v>360185.5048</v>
      </c>
      <c r="Z87" s="254">
        <f t="shared" si="25"/>
        <v>229478.952</v>
      </c>
      <c r="AA87" s="259">
        <f t="shared" si="26"/>
        <v>514419.9006</v>
      </c>
      <c r="AB87" s="258">
        <f t="shared" si="27"/>
        <v>0.5144199006</v>
      </c>
      <c r="AC87" s="275">
        <f t="shared" si="28"/>
        <v>383713.3478</v>
      </c>
      <c r="AD87" s="257">
        <f t="shared" si="29"/>
        <v>0.3837133478</v>
      </c>
      <c r="AE87" s="180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2"/>
    </row>
    <row r="88" ht="19.5" customHeight="1">
      <c r="A88" s="276" t="s">
        <v>182</v>
      </c>
      <c r="B88" s="277">
        <v>38.779999</v>
      </c>
      <c r="C88" s="278">
        <v>42.02</v>
      </c>
      <c r="D88" s="278">
        <v>38.709999</v>
      </c>
      <c r="E88" s="278">
        <v>41.240002</v>
      </c>
      <c r="F88" s="278">
        <v>35.601101</v>
      </c>
      <c r="G88" s="278">
        <v>1.7184917E9</v>
      </c>
      <c r="H88" s="278"/>
      <c r="I88" s="278">
        <f t="shared" ref="I88:N88" si="111">(I89/B89*B88)/B89*B88</f>
        <v>2.262148568</v>
      </c>
      <c r="J88" s="278">
        <f t="shared" si="111"/>
        <v>2.653672533</v>
      </c>
      <c r="K88" s="278">
        <f t="shared" si="111"/>
        <v>2.250350476</v>
      </c>
      <c r="L88" s="278">
        <f t="shared" si="111"/>
        <v>2.538840791</v>
      </c>
      <c r="M88" s="278">
        <f t="shared" si="111"/>
        <v>2.205767845</v>
      </c>
      <c r="N88" s="278">
        <f t="shared" si="111"/>
        <v>65437425.81</v>
      </c>
      <c r="O88" s="278"/>
      <c r="P88" s="254">
        <f t="shared" si="31"/>
        <v>191633.6584</v>
      </c>
      <c r="Q88" s="254">
        <f t="shared" si="102"/>
        <v>95891.23293</v>
      </c>
      <c r="R88" s="254">
        <f t="shared" si="103"/>
        <v>240942.7034</v>
      </c>
      <c r="S88" s="254">
        <f t="shared" si="34"/>
        <v>-132917.8301</v>
      </c>
      <c r="T88" s="254">
        <f t="shared" si="35"/>
        <v>0</v>
      </c>
      <c r="U88" s="272">
        <f t="shared" si="21"/>
        <v>0.7255243805</v>
      </c>
      <c r="V88" s="282"/>
      <c r="W88" s="254">
        <f t="shared" si="22"/>
        <v>-132917.8301</v>
      </c>
      <c r="X88" s="257">
        <f t="shared" si="23"/>
        <v>3.254464517</v>
      </c>
      <c r="Y88" s="254">
        <f t="shared" si="24"/>
        <v>365448.5561</v>
      </c>
      <c r="Z88" s="254">
        <f t="shared" si="25"/>
        <v>232530.726</v>
      </c>
      <c r="AA88" s="259">
        <f t="shared" si="26"/>
        <v>528467.5947</v>
      </c>
      <c r="AB88" s="258">
        <f t="shared" si="27"/>
        <v>0.5284675947</v>
      </c>
      <c r="AC88" s="275">
        <f t="shared" si="28"/>
        <v>395549.7646</v>
      </c>
      <c r="AD88" s="257">
        <f t="shared" si="29"/>
        <v>0.3955497646</v>
      </c>
      <c r="AE88" s="180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2"/>
    </row>
    <row r="89" ht="19.5" customHeight="1">
      <c r="A89" s="279" t="s">
        <v>183</v>
      </c>
      <c r="B89" s="280">
        <v>41.509998</v>
      </c>
      <c r="C89" s="281">
        <v>42.310001</v>
      </c>
      <c r="D89" s="281">
        <v>40.360001</v>
      </c>
      <c r="E89" s="281">
        <v>40.41</v>
      </c>
      <c r="F89" s="281">
        <v>34.884583</v>
      </c>
      <c r="G89" s="281">
        <v>1.4167064E9</v>
      </c>
      <c r="H89" s="281"/>
      <c r="I89" s="281">
        <f t="shared" ref="I89:N89" si="112">(I90/B90*B89)/B90*B89</f>
        <v>2.591856554</v>
      </c>
      <c r="J89" s="281">
        <f t="shared" si="112"/>
        <v>2.690427567</v>
      </c>
      <c r="K89" s="281">
        <f t="shared" si="112"/>
        <v>2.446280075</v>
      </c>
      <c r="L89" s="281">
        <f t="shared" si="112"/>
        <v>2.437675054</v>
      </c>
      <c r="M89" s="281">
        <f t="shared" si="112"/>
        <v>2.117873493</v>
      </c>
      <c r="N89" s="281">
        <f t="shared" si="112"/>
        <v>44472448.46</v>
      </c>
      <c r="O89" s="281"/>
      <c r="P89" s="254">
        <f t="shared" si="31"/>
        <v>199801.9851</v>
      </c>
      <c r="Q89" s="254">
        <f t="shared" si="102"/>
        <v>104240.1239</v>
      </c>
      <c r="R89" s="254">
        <f t="shared" si="103"/>
        <v>241444.6673</v>
      </c>
      <c r="S89" s="254">
        <f t="shared" si="34"/>
        <v>-135138.3211</v>
      </c>
      <c r="T89" s="254">
        <f t="shared" si="35"/>
        <v>0</v>
      </c>
      <c r="U89" s="272">
        <f t="shared" si="21"/>
        <v>0.7484731998</v>
      </c>
      <c r="V89" s="257">
        <f>(E89-B78)/B78</f>
        <v>0.007982040409</v>
      </c>
      <c r="W89" s="254">
        <f t="shared" si="22"/>
        <v>-135138.3211</v>
      </c>
      <c r="X89" s="257">
        <f t="shared" si="23"/>
        <v>3.26514825</v>
      </c>
      <c r="Y89" s="254">
        <f t="shared" si="24"/>
        <v>371648.2703</v>
      </c>
      <c r="Z89" s="254">
        <f t="shared" si="25"/>
        <v>236509.9492</v>
      </c>
      <c r="AA89" s="259">
        <f t="shared" si="26"/>
        <v>545486.7764</v>
      </c>
      <c r="AB89" s="258">
        <f t="shared" si="27"/>
        <v>0.5454867764</v>
      </c>
      <c r="AC89" s="275">
        <f t="shared" si="28"/>
        <v>410348.4554</v>
      </c>
      <c r="AD89" s="257">
        <f t="shared" si="29"/>
        <v>0.4103484554</v>
      </c>
      <c r="AE89" s="180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2"/>
    </row>
    <row r="90" ht="19.5" customHeight="1">
      <c r="A90" s="276" t="s">
        <v>184</v>
      </c>
      <c r="B90" s="277">
        <v>40.650002</v>
      </c>
      <c r="C90" s="278">
        <v>43.310001</v>
      </c>
      <c r="D90" s="278">
        <v>40.16</v>
      </c>
      <c r="E90" s="278">
        <v>42.0</v>
      </c>
      <c r="F90" s="278">
        <v>36.344654</v>
      </c>
      <c r="G90" s="278">
        <v>1.9689058E9</v>
      </c>
      <c r="H90" s="278"/>
      <c r="I90" s="278">
        <f t="shared" ref="I90:N90" si="113">(I91/B91*B90)/B91*B90</f>
        <v>2.485573898</v>
      </c>
      <c r="J90" s="278">
        <f t="shared" si="113"/>
        <v>2.819107394</v>
      </c>
      <c r="K90" s="278">
        <f t="shared" si="113"/>
        <v>2.422095427</v>
      </c>
      <c r="L90" s="278">
        <f t="shared" si="113"/>
        <v>2.633277892</v>
      </c>
      <c r="M90" s="278">
        <f t="shared" si="113"/>
        <v>2.298867923</v>
      </c>
      <c r="N90" s="278">
        <f t="shared" si="113"/>
        <v>85897634.76</v>
      </c>
      <c r="O90" s="278"/>
      <c r="P90" s="254">
        <f t="shared" si="31"/>
        <v>198811.8812</v>
      </c>
      <c r="Q90" s="254">
        <f>(Q78+(Q89-Q78)*(1-$Q$3))*K90/K89</f>
        <v>97514.78094</v>
      </c>
      <c r="R90" s="254">
        <f>R89*(1+($S$5/2/12))+(Q89-Q78)*($Q$3)</f>
        <v>247699.334</v>
      </c>
      <c r="S90" s="254">
        <f t="shared" si="34"/>
        <v>-137368.0641</v>
      </c>
      <c r="T90" s="254">
        <f t="shared" si="35"/>
        <v>0</v>
      </c>
      <c r="U90" s="272">
        <f t="shared" si="21"/>
        <v>0.7239386461</v>
      </c>
      <c r="V90" s="282"/>
      <c r="W90" s="254">
        <f t="shared" si="22"/>
        <v>-137368.0641</v>
      </c>
      <c r="X90" s="257">
        <f t="shared" si="23"/>
        <v>3.250473232</v>
      </c>
      <c r="Y90" s="254">
        <f t="shared" si="24"/>
        <v>376959.6774</v>
      </c>
      <c r="Z90" s="254">
        <f t="shared" si="25"/>
        <v>239591.6134</v>
      </c>
      <c r="AA90" s="259">
        <f t="shared" si="26"/>
        <v>544025.9961</v>
      </c>
      <c r="AB90" s="258">
        <f t="shared" si="27"/>
        <v>0.5440259961</v>
      </c>
      <c r="AC90" s="275">
        <f t="shared" si="28"/>
        <v>406657.932</v>
      </c>
      <c r="AD90" s="257">
        <f t="shared" si="29"/>
        <v>0.406657932</v>
      </c>
      <c r="AE90" s="180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2"/>
    </row>
    <row r="91" ht="19.5" customHeight="1">
      <c r="A91" s="276" t="s">
        <v>185</v>
      </c>
      <c r="B91" s="277">
        <v>41.740002</v>
      </c>
      <c r="C91" s="278">
        <v>42.169998</v>
      </c>
      <c r="D91" s="278">
        <v>40.259998</v>
      </c>
      <c r="E91" s="278">
        <v>41.099998</v>
      </c>
      <c r="F91" s="278">
        <v>35.565819</v>
      </c>
      <c r="G91" s="278">
        <v>1.6465621E9</v>
      </c>
      <c r="H91" s="278"/>
      <c r="I91" s="278">
        <f t="shared" ref="I91:N91" si="114">(I92/B92*B91)/B92*B91</f>
        <v>2.620658722</v>
      </c>
      <c r="J91" s="278">
        <f t="shared" si="114"/>
        <v>2.672651877</v>
      </c>
      <c r="K91" s="278">
        <f t="shared" si="114"/>
        <v>2.434172431</v>
      </c>
      <c r="L91" s="278">
        <f t="shared" si="114"/>
        <v>2.521632038</v>
      </c>
      <c r="M91" s="278">
        <f t="shared" si="114"/>
        <v>2.201398017</v>
      </c>
      <c r="N91" s="278">
        <f t="shared" si="114"/>
        <v>60074139.45</v>
      </c>
      <c r="O91" s="278"/>
      <c r="P91" s="254">
        <f t="shared" si="31"/>
        <v>199306.9208</v>
      </c>
      <c r="Q91" s="254">
        <f t="shared" ref="Q91:Q101" si="116">Q90*K91/K90</f>
        <v>98001.00721</v>
      </c>
      <c r="R91" s="254">
        <f t="shared" ref="R91:R101" si="117">R90*(1+$S$5/2/12)</f>
        <v>248215.3742</v>
      </c>
      <c r="S91" s="254">
        <f t="shared" si="34"/>
        <v>-139607.0977</v>
      </c>
      <c r="T91" s="254">
        <f t="shared" si="35"/>
        <v>0</v>
      </c>
      <c r="U91" s="272">
        <f t="shared" si="21"/>
        <v>0.7246417038</v>
      </c>
      <c r="V91" s="282"/>
      <c r="W91" s="254">
        <f t="shared" si="22"/>
        <v>-139607.0977</v>
      </c>
      <c r="X91" s="257">
        <f t="shared" si="23"/>
        <v>3.205584118</v>
      </c>
      <c r="Y91" s="254">
        <f t="shared" si="24"/>
        <v>377801.6038</v>
      </c>
      <c r="Z91" s="254">
        <f t="shared" si="25"/>
        <v>238194.5062</v>
      </c>
      <c r="AA91" s="259">
        <f t="shared" si="26"/>
        <v>545523.3022</v>
      </c>
      <c r="AB91" s="258">
        <f t="shared" si="27"/>
        <v>0.5455233022</v>
      </c>
      <c r="AC91" s="275">
        <f t="shared" si="28"/>
        <v>405916.2046</v>
      </c>
      <c r="AD91" s="257">
        <f t="shared" si="29"/>
        <v>0.4059162046</v>
      </c>
      <c r="AE91" s="180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2"/>
    </row>
    <row r="92" ht="19.5" customHeight="1">
      <c r="A92" s="276" t="s">
        <v>186</v>
      </c>
      <c r="B92" s="277">
        <v>41.23</v>
      </c>
      <c r="C92" s="278">
        <v>42.299999</v>
      </c>
      <c r="D92" s="278">
        <v>40.189999</v>
      </c>
      <c r="E92" s="278">
        <v>41.93</v>
      </c>
      <c r="F92" s="278">
        <v>36.284084</v>
      </c>
      <c r="G92" s="278">
        <v>2.1858623E9</v>
      </c>
      <c r="H92" s="278"/>
      <c r="I92" s="278">
        <f t="shared" ref="I92:N92" si="115">(I93/B93*B92)/B93*B92</f>
        <v>2.557008706</v>
      </c>
      <c r="J92" s="278">
        <f t="shared" si="115"/>
        <v>2.689155694</v>
      </c>
      <c r="K92" s="278">
        <f t="shared" si="115"/>
        <v>2.425715326</v>
      </c>
      <c r="L92" s="278">
        <f t="shared" si="115"/>
        <v>2.624507613</v>
      </c>
      <c r="M92" s="278">
        <f t="shared" si="115"/>
        <v>2.291211975</v>
      </c>
      <c r="N92" s="278">
        <f t="shared" si="115"/>
        <v>105870978.8</v>
      </c>
      <c r="O92" s="278"/>
      <c r="P92" s="254">
        <f t="shared" si="31"/>
        <v>198960.3911</v>
      </c>
      <c r="Q92" s="254">
        <f t="shared" si="116"/>
        <v>97660.51991</v>
      </c>
      <c r="R92" s="254">
        <f t="shared" si="117"/>
        <v>248732.4896</v>
      </c>
      <c r="S92" s="254">
        <f t="shared" si="34"/>
        <v>-141855.4606</v>
      </c>
      <c r="T92" s="254">
        <f t="shared" si="35"/>
        <v>0</v>
      </c>
      <c r="U92" s="272">
        <f t="shared" si="21"/>
        <v>0.7229833544</v>
      </c>
      <c r="V92" s="282"/>
      <c r="W92" s="254">
        <f t="shared" si="22"/>
        <v>-141855.4606</v>
      </c>
      <c r="X92" s="257">
        <f t="shared" si="23"/>
        <v>3.155979184</v>
      </c>
      <c r="Y92" s="254">
        <f t="shared" si="24"/>
        <v>378055.4638</v>
      </c>
      <c r="Z92" s="254">
        <f t="shared" si="25"/>
        <v>236200.0032</v>
      </c>
      <c r="AA92" s="259">
        <f t="shared" si="26"/>
        <v>545353.4006</v>
      </c>
      <c r="AB92" s="258">
        <f t="shared" si="27"/>
        <v>0.5453534006</v>
      </c>
      <c r="AC92" s="275">
        <f t="shared" si="28"/>
        <v>403497.94</v>
      </c>
      <c r="AD92" s="257">
        <f t="shared" si="29"/>
        <v>0.40349794</v>
      </c>
      <c r="AE92" s="180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2"/>
    </row>
    <row r="93" ht="19.5" customHeight="1">
      <c r="A93" s="276" t="s">
        <v>187</v>
      </c>
      <c r="B93" s="277">
        <v>42.150002</v>
      </c>
      <c r="C93" s="278">
        <v>43.049999</v>
      </c>
      <c r="D93" s="278">
        <v>41.389999</v>
      </c>
      <c r="E93" s="278">
        <v>41.849998</v>
      </c>
      <c r="F93" s="278">
        <v>36.240246</v>
      </c>
      <c r="G93" s="278">
        <v>1.7639047E9</v>
      </c>
      <c r="H93" s="278"/>
      <c r="I93" s="278">
        <f t="shared" ref="I93:N93" si="118">(I94/B94*B93)/B94*B93</f>
        <v>2.672395527</v>
      </c>
      <c r="J93" s="278">
        <f t="shared" si="118"/>
        <v>2.785361219</v>
      </c>
      <c r="K93" s="278">
        <f t="shared" si="118"/>
        <v>2.572732739</v>
      </c>
      <c r="L93" s="278">
        <f t="shared" si="118"/>
        <v>2.614502102</v>
      </c>
      <c r="M93" s="278">
        <f t="shared" si="118"/>
        <v>2.285678889</v>
      </c>
      <c r="N93" s="278">
        <f t="shared" si="118"/>
        <v>68941632.6</v>
      </c>
      <c r="O93" s="278"/>
      <c r="P93" s="254">
        <f t="shared" si="31"/>
        <v>204900.9851</v>
      </c>
      <c r="Q93" s="254">
        <f t="shared" si="116"/>
        <v>103579.515</v>
      </c>
      <c r="R93" s="254">
        <f t="shared" si="117"/>
        <v>249250.6823</v>
      </c>
      <c r="S93" s="254">
        <f t="shared" si="34"/>
        <v>-144113.1917</v>
      </c>
      <c r="T93" s="254">
        <f t="shared" si="35"/>
        <v>0</v>
      </c>
      <c r="U93" s="272">
        <f t="shared" si="21"/>
        <v>0.7388147339</v>
      </c>
      <c r="V93" s="282"/>
      <c r="W93" s="254">
        <f t="shared" si="22"/>
        <v>-144113.1917</v>
      </c>
      <c r="X93" s="257">
        <f t="shared" si="23"/>
        <v>3.151353892</v>
      </c>
      <c r="Y93" s="254">
        <f t="shared" si="24"/>
        <v>382711.3446</v>
      </c>
      <c r="Z93" s="254">
        <f t="shared" si="25"/>
        <v>238598.1529</v>
      </c>
      <c r="AA93" s="259">
        <f t="shared" si="26"/>
        <v>557731.1824</v>
      </c>
      <c r="AB93" s="258">
        <f t="shared" si="27"/>
        <v>0.5577311824</v>
      </c>
      <c r="AC93" s="275">
        <f t="shared" si="28"/>
        <v>413617.9907</v>
      </c>
      <c r="AD93" s="257">
        <f t="shared" si="29"/>
        <v>0.4136179907</v>
      </c>
      <c r="AE93" s="180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2"/>
    </row>
    <row r="94" ht="19.5" customHeight="1">
      <c r="A94" s="276" t="s">
        <v>188</v>
      </c>
      <c r="B94" s="277">
        <v>41.919998</v>
      </c>
      <c r="C94" s="278">
        <v>42.279999</v>
      </c>
      <c r="D94" s="278">
        <v>38.23</v>
      </c>
      <c r="E94" s="278">
        <v>38.82</v>
      </c>
      <c r="F94" s="278">
        <v>33.61639</v>
      </c>
      <c r="G94" s="278">
        <v>2.7095353E9</v>
      </c>
      <c r="H94" s="278"/>
      <c r="I94" s="278">
        <f t="shared" ref="I94:N94" si="119">(I95/B95*B94)/B95*B94</f>
        <v>2.643309663</v>
      </c>
      <c r="J94" s="278">
        <f t="shared" si="119"/>
        <v>2.686613358</v>
      </c>
      <c r="K94" s="278">
        <f t="shared" si="119"/>
        <v>2.19488837</v>
      </c>
      <c r="L94" s="278">
        <f t="shared" si="119"/>
        <v>2.249620051</v>
      </c>
      <c r="M94" s="278">
        <f t="shared" si="119"/>
        <v>1.966686289</v>
      </c>
      <c r="N94" s="278">
        <f t="shared" si="119"/>
        <v>162675052.5</v>
      </c>
      <c r="O94" s="278"/>
      <c r="P94" s="254">
        <f t="shared" si="31"/>
        <v>189257.4257</v>
      </c>
      <c r="Q94" s="254">
        <f t="shared" si="116"/>
        <v>88367.3105</v>
      </c>
      <c r="R94" s="254">
        <f t="shared" si="117"/>
        <v>249769.9545</v>
      </c>
      <c r="S94" s="254">
        <f t="shared" si="34"/>
        <v>-146380.33</v>
      </c>
      <c r="T94" s="254">
        <f t="shared" si="35"/>
        <v>0</v>
      </c>
      <c r="U94" s="272">
        <f t="shared" si="21"/>
        <v>0.6939623268</v>
      </c>
      <c r="V94" s="282"/>
      <c r="W94" s="254">
        <f t="shared" si="22"/>
        <v>-146380.33</v>
      </c>
      <c r="X94" s="257">
        <f t="shared" si="23"/>
        <v>2.999223874</v>
      </c>
      <c r="Y94" s="254">
        <f t="shared" si="24"/>
        <v>372259.3544</v>
      </c>
      <c r="Z94" s="254">
        <f t="shared" si="25"/>
        <v>225879.0244</v>
      </c>
      <c r="AA94" s="259">
        <f t="shared" si="26"/>
        <v>527394.6908</v>
      </c>
      <c r="AB94" s="258">
        <f t="shared" si="27"/>
        <v>0.5273946908</v>
      </c>
      <c r="AC94" s="275">
        <f t="shared" si="28"/>
        <v>381014.3608</v>
      </c>
      <c r="AD94" s="257">
        <f t="shared" si="29"/>
        <v>0.3810143608</v>
      </c>
      <c r="AE94" s="180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2"/>
    </row>
    <row r="95" ht="19.5" customHeight="1">
      <c r="A95" s="276" t="s">
        <v>189</v>
      </c>
      <c r="B95" s="277">
        <v>38.93</v>
      </c>
      <c r="C95" s="278">
        <v>40.0</v>
      </c>
      <c r="D95" s="278">
        <v>37.16</v>
      </c>
      <c r="E95" s="278">
        <v>38.77</v>
      </c>
      <c r="F95" s="278">
        <v>33.573109</v>
      </c>
      <c r="G95" s="278">
        <v>3.052135E9</v>
      </c>
      <c r="H95" s="278"/>
      <c r="I95" s="278">
        <f t="shared" ref="I95:N95" si="120">(I96/B96*B95)/B96*B95</f>
        <v>2.27968239</v>
      </c>
      <c r="J95" s="278">
        <f t="shared" si="120"/>
        <v>2.404668508</v>
      </c>
      <c r="K95" s="278">
        <f t="shared" si="120"/>
        <v>2.073744523</v>
      </c>
      <c r="L95" s="278">
        <f t="shared" si="120"/>
        <v>2.24382878</v>
      </c>
      <c r="M95" s="278">
        <f t="shared" si="120"/>
        <v>1.961625344</v>
      </c>
      <c r="N95" s="278">
        <f t="shared" si="120"/>
        <v>206413837.1</v>
      </c>
      <c r="O95" s="278"/>
      <c r="P95" s="254">
        <f t="shared" si="31"/>
        <v>183960.396</v>
      </c>
      <c r="Q95" s="254">
        <f t="shared" si="116"/>
        <v>83489.99823</v>
      </c>
      <c r="R95" s="254">
        <f t="shared" si="117"/>
        <v>250290.3086</v>
      </c>
      <c r="S95" s="254">
        <f t="shared" si="34"/>
        <v>-148656.9147</v>
      </c>
      <c r="T95" s="254">
        <f t="shared" si="35"/>
        <v>0</v>
      </c>
      <c r="U95" s="272">
        <f t="shared" si="21"/>
        <v>0.6778304092</v>
      </c>
      <c r="V95" s="282"/>
      <c r="W95" s="254">
        <f t="shared" si="22"/>
        <v>-148656.9147</v>
      </c>
      <c r="X95" s="257">
        <f t="shared" si="23"/>
        <v>2.921160483</v>
      </c>
      <c r="Y95" s="254">
        <f t="shared" si="24"/>
        <v>369050.9735</v>
      </c>
      <c r="Z95" s="254">
        <f t="shared" si="25"/>
        <v>220394.0588</v>
      </c>
      <c r="AA95" s="259">
        <f t="shared" si="26"/>
        <v>517740.7029</v>
      </c>
      <c r="AB95" s="258">
        <f t="shared" si="27"/>
        <v>0.5177407029</v>
      </c>
      <c r="AC95" s="275">
        <f t="shared" si="28"/>
        <v>369083.7882</v>
      </c>
      <c r="AD95" s="257">
        <f t="shared" si="29"/>
        <v>0.3690837882</v>
      </c>
      <c r="AE95" s="180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2"/>
    </row>
    <row r="96" ht="19.5" customHeight="1">
      <c r="A96" s="276" t="s">
        <v>190</v>
      </c>
      <c r="B96" s="277">
        <v>38.889999</v>
      </c>
      <c r="C96" s="278">
        <v>39.0</v>
      </c>
      <c r="D96" s="278">
        <v>35.540001</v>
      </c>
      <c r="E96" s="278">
        <v>37.099998</v>
      </c>
      <c r="F96" s="278">
        <v>32.14859</v>
      </c>
      <c r="G96" s="278">
        <v>2.462886E9</v>
      </c>
      <c r="H96" s="283" t="s">
        <v>190</v>
      </c>
      <c r="I96" s="278">
        <v>2.275</v>
      </c>
      <c r="J96" s="278">
        <v>2.285938</v>
      </c>
      <c r="K96" s="278">
        <v>1.896875</v>
      </c>
      <c r="L96" s="278">
        <v>2.054688</v>
      </c>
      <c r="M96" s="278">
        <v>1.798692</v>
      </c>
      <c r="N96" s="278">
        <v>1.344064E8</v>
      </c>
      <c r="O96" s="278"/>
      <c r="P96" s="254">
        <f t="shared" si="31"/>
        <v>175940.599</v>
      </c>
      <c r="Q96" s="254">
        <f t="shared" si="116"/>
        <v>76369.14222</v>
      </c>
      <c r="R96" s="254">
        <f t="shared" si="117"/>
        <v>250811.7467</v>
      </c>
      <c r="S96" s="254">
        <f t="shared" si="34"/>
        <v>-150942.9851</v>
      </c>
      <c r="T96" s="254">
        <f t="shared" si="35"/>
        <v>0</v>
      </c>
      <c r="U96" s="272">
        <f t="shared" si="21"/>
        <v>0.6532793596</v>
      </c>
      <c r="V96" s="282"/>
      <c r="W96" s="254">
        <f t="shared" si="22"/>
        <v>-150942.9851</v>
      </c>
      <c r="X96" s="257">
        <f t="shared" si="23"/>
        <v>2.82724199</v>
      </c>
      <c r="Y96" s="254">
        <f t="shared" si="24"/>
        <v>363937.6962</v>
      </c>
      <c r="Z96" s="254">
        <f t="shared" si="25"/>
        <v>212994.711</v>
      </c>
      <c r="AA96" s="259">
        <f t="shared" si="26"/>
        <v>503121.488</v>
      </c>
      <c r="AB96" s="258">
        <f t="shared" si="27"/>
        <v>0.503121488</v>
      </c>
      <c r="AC96" s="275">
        <f t="shared" si="28"/>
        <v>352178.5028</v>
      </c>
      <c r="AD96" s="257">
        <f t="shared" si="29"/>
        <v>0.3521785028</v>
      </c>
      <c r="AE96" s="180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2"/>
    </row>
    <row r="97" ht="19.5" customHeight="1">
      <c r="A97" s="276" t="s">
        <v>191</v>
      </c>
      <c r="B97" s="277">
        <v>36.77</v>
      </c>
      <c r="C97" s="278">
        <v>39.029999</v>
      </c>
      <c r="D97" s="278">
        <v>36.259998</v>
      </c>
      <c r="E97" s="278">
        <v>38.869999</v>
      </c>
      <c r="F97" s="278">
        <v>33.682358</v>
      </c>
      <c r="G97" s="278">
        <v>2.2819291E9</v>
      </c>
      <c r="H97" s="283" t="s">
        <v>191</v>
      </c>
      <c r="I97" s="278">
        <v>2.017188</v>
      </c>
      <c r="J97" s="278">
        <v>2.259375</v>
      </c>
      <c r="K97" s="278">
        <v>1.9625</v>
      </c>
      <c r="L97" s="278">
        <v>2.240625</v>
      </c>
      <c r="M97" s="278">
        <v>1.961462</v>
      </c>
      <c r="N97" s="278">
        <v>2.36656E8</v>
      </c>
      <c r="O97" s="278"/>
      <c r="P97" s="254">
        <f t="shared" si="31"/>
        <v>179504.9406</v>
      </c>
      <c r="Q97" s="254">
        <f t="shared" si="116"/>
        <v>79011.23775</v>
      </c>
      <c r="R97" s="254">
        <f t="shared" si="117"/>
        <v>251334.2712</v>
      </c>
      <c r="S97" s="254">
        <f t="shared" si="34"/>
        <v>-153238.5809</v>
      </c>
      <c r="T97" s="254">
        <f t="shared" si="35"/>
        <v>0</v>
      </c>
      <c r="U97" s="272">
        <f t="shared" si="21"/>
        <v>0.6620125889</v>
      </c>
      <c r="V97" s="282"/>
      <c r="W97" s="254">
        <f t="shared" si="22"/>
        <v>-153238.5809</v>
      </c>
      <c r="X97" s="257">
        <f t="shared" si="23"/>
        <v>2.811558351</v>
      </c>
      <c r="Y97" s="254">
        <f t="shared" si="24"/>
        <v>366934.3588</v>
      </c>
      <c r="Z97" s="254">
        <f t="shared" si="25"/>
        <v>213695.7779</v>
      </c>
      <c r="AA97" s="259">
        <f t="shared" si="26"/>
        <v>509850.4496</v>
      </c>
      <c r="AB97" s="258">
        <f t="shared" si="27"/>
        <v>0.5098504496</v>
      </c>
      <c r="AC97" s="275">
        <f t="shared" si="28"/>
        <v>356611.8686</v>
      </c>
      <c r="AD97" s="257">
        <f t="shared" si="29"/>
        <v>0.3566118686</v>
      </c>
      <c r="AE97" s="180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2"/>
    </row>
    <row r="98" ht="19.5" customHeight="1">
      <c r="A98" s="276" t="s">
        <v>192</v>
      </c>
      <c r="B98" s="277">
        <v>39.080002</v>
      </c>
      <c r="C98" s="278">
        <v>40.950001</v>
      </c>
      <c r="D98" s="278">
        <v>38.32</v>
      </c>
      <c r="E98" s="278">
        <v>40.650002</v>
      </c>
      <c r="F98" s="278">
        <v>35.224796</v>
      </c>
      <c r="G98" s="278">
        <v>2.234461E9</v>
      </c>
      <c r="H98" s="283" t="s">
        <v>192</v>
      </c>
      <c r="I98" s="278">
        <v>2.271875</v>
      </c>
      <c r="J98" s="278">
        <v>2.550938</v>
      </c>
      <c r="K98" s="278">
        <v>2.16875</v>
      </c>
      <c r="L98" s="278">
        <v>2.434375</v>
      </c>
      <c r="M98" s="278">
        <v>2.131073</v>
      </c>
      <c r="N98" s="278">
        <v>2.230688E8</v>
      </c>
      <c r="O98" s="278"/>
      <c r="P98" s="254">
        <f t="shared" si="31"/>
        <v>189702.9703</v>
      </c>
      <c r="Q98" s="254">
        <f t="shared" si="116"/>
        <v>87314.96655</v>
      </c>
      <c r="R98" s="254">
        <f t="shared" si="117"/>
        <v>251857.8843</v>
      </c>
      <c r="S98" s="254">
        <f t="shared" si="34"/>
        <v>-155543.7417</v>
      </c>
      <c r="T98" s="254">
        <f t="shared" si="35"/>
        <v>0</v>
      </c>
      <c r="U98" s="272">
        <f t="shared" si="21"/>
        <v>0.6888817542</v>
      </c>
      <c r="V98" s="282"/>
      <c r="W98" s="254">
        <f t="shared" si="22"/>
        <v>-155543.7417</v>
      </c>
      <c r="X98" s="257">
        <f t="shared" si="23"/>
        <v>2.838821092</v>
      </c>
      <c r="Y98" s="254">
        <f t="shared" si="24"/>
        <v>374575.6481</v>
      </c>
      <c r="Z98" s="254">
        <f t="shared" si="25"/>
        <v>219031.9065</v>
      </c>
      <c r="AA98" s="259">
        <f t="shared" si="26"/>
        <v>528875.8211</v>
      </c>
      <c r="AB98" s="258">
        <f t="shared" si="27"/>
        <v>0.5288758211</v>
      </c>
      <c r="AC98" s="275">
        <f t="shared" si="28"/>
        <v>373332.0795</v>
      </c>
      <c r="AD98" s="257">
        <f t="shared" si="29"/>
        <v>0.3733320795</v>
      </c>
      <c r="AE98" s="180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2"/>
    </row>
    <row r="99" ht="19.5" customHeight="1">
      <c r="A99" s="276" t="s">
        <v>193</v>
      </c>
      <c r="B99" s="277">
        <v>40.599998</v>
      </c>
      <c r="C99" s="278">
        <v>42.919998</v>
      </c>
      <c r="D99" s="278">
        <v>39.880001</v>
      </c>
      <c r="E99" s="278">
        <v>42.580002</v>
      </c>
      <c r="F99" s="278">
        <v>36.918461</v>
      </c>
      <c r="G99" s="278">
        <v>2.410484E9</v>
      </c>
      <c r="H99" s="283" t="s">
        <v>193</v>
      </c>
      <c r="I99" s="278">
        <v>2.423438</v>
      </c>
      <c r="J99" s="278">
        <v>2.697188</v>
      </c>
      <c r="K99" s="278">
        <v>2.33875</v>
      </c>
      <c r="L99" s="278">
        <v>2.653125</v>
      </c>
      <c r="M99" s="278">
        <v>2.322569</v>
      </c>
      <c r="N99" s="278">
        <v>2.854912E8</v>
      </c>
      <c r="O99" s="278"/>
      <c r="P99" s="254">
        <f t="shared" si="31"/>
        <v>197425.7475</v>
      </c>
      <c r="Q99" s="254">
        <f t="shared" si="116"/>
        <v>94159.25212</v>
      </c>
      <c r="R99" s="254">
        <f t="shared" si="117"/>
        <v>252382.5882</v>
      </c>
      <c r="S99" s="254">
        <f t="shared" si="34"/>
        <v>-157858.5073</v>
      </c>
      <c r="T99" s="254">
        <f t="shared" si="35"/>
        <v>0</v>
      </c>
      <c r="U99" s="272">
        <f t="shared" si="21"/>
        <v>0.7091309489</v>
      </c>
      <c r="V99" s="282"/>
      <c r="W99" s="254">
        <f t="shared" si="22"/>
        <v>-157858.5073</v>
      </c>
      <c r="X99" s="257">
        <f t="shared" si="23"/>
        <v>2.849439942</v>
      </c>
      <c r="Y99" s="254">
        <f t="shared" si="24"/>
        <v>380485.308</v>
      </c>
      <c r="Z99" s="254">
        <f t="shared" si="25"/>
        <v>222626.8007</v>
      </c>
      <c r="AA99" s="259">
        <f t="shared" si="26"/>
        <v>543967.5879</v>
      </c>
      <c r="AB99" s="258">
        <f t="shared" si="27"/>
        <v>0.5439675879</v>
      </c>
      <c r="AC99" s="275">
        <f t="shared" si="28"/>
        <v>386109.0806</v>
      </c>
      <c r="AD99" s="257">
        <f t="shared" si="29"/>
        <v>0.3861090806</v>
      </c>
      <c r="AE99" s="180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2"/>
    </row>
    <row r="100" ht="19.5" customHeight="1">
      <c r="A100" s="276" t="s">
        <v>194</v>
      </c>
      <c r="B100" s="277">
        <v>42.73</v>
      </c>
      <c r="C100" s="278">
        <v>44.860001</v>
      </c>
      <c r="D100" s="278">
        <v>41.610001</v>
      </c>
      <c r="E100" s="278">
        <v>44.040001</v>
      </c>
      <c r="F100" s="278">
        <v>38.184303</v>
      </c>
      <c r="G100" s="278">
        <v>2.370363E9</v>
      </c>
      <c r="H100" s="283" t="s">
        <v>194</v>
      </c>
      <c r="I100" s="278">
        <v>2.671875</v>
      </c>
      <c r="J100" s="278">
        <v>2.929688</v>
      </c>
      <c r="K100" s="278">
        <v>2.53</v>
      </c>
      <c r="L100" s="278">
        <v>2.813125</v>
      </c>
      <c r="M100" s="278">
        <v>2.462634</v>
      </c>
      <c r="N100" s="278">
        <v>3.429184E8</v>
      </c>
      <c r="O100" s="278"/>
      <c r="P100" s="254">
        <f t="shared" si="31"/>
        <v>205990.104</v>
      </c>
      <c r="Q100" s="254">
        <f t="shared" si="116"/>
        <v>101859.0734</v>
      </c>
      <c r="R100" s="254">
        <f t="shared" si="117"/>
        <v>252908.3853</v>
      </c>
      <c r="S100" s="254">
        <f t="shared" si="34"/>
        <v>-160182.9177</v>
      </c>
      <c r="T100" s="254">
        <f t="shared" si="35"/>
        <v>0</v>
      </c>
      <c r="U100" s="272">
        <f t="shared" si="21"/>
        <v>0.7306334823</v>
      </c>
      <c r="V100" s="282"/>
      <c r="W100" s="254">
        <f t="shared" si="22"/>
        <v>-160182.9177</v>
      </c>
      <c r="X100" s="257">
        <f t="shared" si="23"/>
        <v>2.86484037</v>
      </c>
      <c r="Y100" s="254">
        <f t="shared" si="24"/>
        <v>386985.1226</v>
      </c>
      <c r="Z100" s="254">
        <f t="shared" si="25"/>
        <v>226802.2049</v>
      </c>
      <c r="AA100" s="259">
        <f t="shared" si="26"/>
        <v>560757.5626</v>
      </c>
      <c r="AB100" s="258">
        <f t="shared" si="27"/>
        <v>0.5607575626</v>
      </c>
      <c r="AC100" s="275">
        <f t="shared" si="28"/>
        <v>400574.6449</v>
      </c>
      <c r="AD100" s="257">
        <f t="shared" si="29"/>
        <v>0.4005746449</v>
      </c>
      <c r="AE100" s="180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2"/>
    </row>
    <row r="101" ht="19.5" customHeight="1">
      <c r="A101" s="279" t="s">
        <v>195</v>
      </c>
      <c r="B101" s="280">
        <v>44.0</v>
      </c>
      <c r="C101" s="281">
        <v>44.759998</v>
      </c>
      <c r="D101" s="281">
        <v>42.880001</v>
      </c>
      <c r="E101" s="281">
        <v>43.16</v>
      </c>
      <c r="F101" s="281">
        <v>37.421341</v>
      </c>
      <c r="G101" s="281">
        <v>1.8982755E9</v>
      </c>
      <c r="H101" s="284" t="s">
        <v>195</v>
      </c>
      <c r="I101" s="281">
        <v>2.819688</v>
      </c>
      <c r="J101" s="281">
        <v>2.908125</v>
      </c>
      <c r="K101" s="281">
        <v>2.503125</v>
      </c>
      <c r="L101" s="281">
        <v>2.5325</v>
      </c>
      <c r="M101" s="281">
        <v>2.216972</v>
      </c>
      <c r="N101" s="281">
        <v>3.636512E8</v>
      </c>
      <c r="O101" s="281"/>
      <c r="P101" s="254">
        <f t="shared" si="31"/>
        <v>212277.2327</v>
      </c>
      <c r="Q101" s="254">
        <f t="shared" si="116"/>
        <v>100777.0723</v>
      </c>
      <c r="R101" s="254">
        <f t="shared" si="117"/>
        <v>253435.2777</v>
      </c>
      <c r="S101" s="254">
        <f t="shared" si="34"/>
        <v>-162517.0132</v>
      </c>
      <c r="T101" s="254">
        <f t="shared" si="35"/>
        <v>0</v>
      </c>
      <c r="U101" s="272">
        <f t="shared" si="21"/>
        <v>0.7305189539</v>
      </c>
      <c r="V101" s="257">
        <f>(E101-B90)/B90</f>
        <v>0.06174656523</v>
      </c>
      <c r="W101" s="254">
        <f t="shared" si="22"/>
        <v>-162517.0132</v>
      </c>
      <c r="X101" s="257">
        <f t="shared" si="23"/>
        <v>2.86562312</v>
      </c>
      <c r="Y101" s="254">
        <f t="shared" si="24"/>
        <v>391891.9295</v>
      </c>
      <c r="Z101" s="254">
        <f t="shared" si="25"/>
        <v>229374.9163</v>
      </c>
      <c r="AA101" s="259">
        <f t="shared" si="26"/>
        <v>566489.5828</v>
      </c>
      <c r="AB101" s="258">
        <f t="shared" si="27"/>
        <v>0.5664895828</v>
      </c>
      <c r="AC101" s="275">
        <f t="shared" si="28"/>
        <v>403972.5696</v>
      </c>
      <c r="AD101" s="257">
        <f t="shared" si="29"/>
        <v>0.4039725696</v>
      </c>
      <c r="AE101" s="180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2"/>
    </row>
    <row r="102" ht="19.5" customHeight="1">
      <c r="A102" s="276" t="s">
        <v>196</v>
      </c>
      <c r="B102" s="277">
        <v>43.459999</v>
      </c>
      <c r="C102" s="278">
        <v>45.400002</v>
      </c>
      <c r="D102" s="278">
        <v>42.52</v>
      </c>
      <c r="E102" s="278">
        <v>44.07</v>
      </c>
      <c r="F102" s="278">
        <v>38.256889</v>
      </c>
      <c r="G102" s="278">
        <v>2.6205577E9</v>
      </c>
      <c r="H102" s="283" t="s">
        <v>196</v>
      </c>
      <c r="I102" s="278">
        <v>2.58625</v>
      </c>
      <c r="J102" s="278">
        <v>2.794375</v>
      </c>
      <c r="K102" s="278">
        <v>2.4625</v>
      </c>
      <c r="L102" s="278">
        <v>2.607813</v>
      </c>
      <c r="M102" s="278">
        <v>2.430443</v>
      </c>
      <c r="N102" s="278">
        <v>4.98256E8</v>
      </c>
      <c r="O102" s="278"/>
      <c r="P102" s="254">
        <f t="shared" si="31"/>
        <v>210495.0495</v>
      </c>
      <c r="Q102" s="254">
        <f>(Q90+(Q101-Q90)*(1-$Q$3))*K102/K101</f>
        <v>98178.68579</v>
      </c>
      <c r="R102" s="254">
        <f>R101*(1+($S$5/2/12))+(Q101-Q90)*($Q$3)</f>
        <v>254941.9553</v>
      </c>
      <c r="S102" s="254">
        <f t="shared" si="34"/>
        <v>-164860.8341</v>
      </c>
      <c r="T102" s="254">
        <f t="shared" si="35"/>
        <v>0</v>
      </c>
      <c r="U102" s="272">
        <f t="shared" si="21"/>
        <v>0.721861417</v>
      </c>
      <c r="V102" s="282"/>
      <c r="W102" s="254">
        <f t="shared" si="22"/>
        <v>-164860.8341</v>
      </c>
      <c r="X102" s="257">
        <f t="shared" si="23"/>
        <v>2.823211513</v>
      </c>
      <c r="Y102" s="254">
        <f t="shared" si="24"/>
        <v>392090.8118</v>
      </c>
      <c r="Z102" s="254">
        <f t="shared" si="25"/>
        <v>227229.9777</v>
      </c>
      <c r="AA102" s="259">
        <f t="shared" si="26"/>
        <v>563615.6906</v>
      </c>
      <c r="AB102" s="258">
        <f t="shared" si="27"/>
        <v>0.5636156906</v>
      </c>
      <c r="AC102" s="275">
        <f t="shared" si="28"/>
        <v>398754.8565</v>
      </c>
      <c r="AD102" s="257">
        <f t="shared" si="29"/>
        <v>0.3987548565</v>
      </c>
      <c r="AE102" s="180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2"/>
    </row>
    <row r="103" ht="19.5" customHeight="1">
      <c r="A103" s="276" t="s">
        <v>197</v>
      </c>
      <c r="B103" s="277">
        <v>44.27</v>
      </c>
      <c r="C103" s="278">
        <v>45.549999</v>
      </c>
      <c r="D103" s="278">
        <v>42.93</v>
      </c>
      <c r="E103" s="278">
        <v>43.330002</v>
      </c>
      <c r="F103" s="278">
        <v>37.614506</v>
      </c>
      <c r="G103" s="278">
        <v>2.3943033E9</v>
      </c>
      <c r="H103" s="283" t="s">
        <v>197</v>
      </c>
      <c r="I103" s="278">
        <v>2.639688</v>
      </c>
      <c r="J103" s="278">
        <v>2.785313</v>
      </c>
      <c r="K103" s="278">
        <v>2.453125</v>
      </c>
      <c r="L103" s="278">
        <v>2.515313</v>
      </c>
      <c r="M103" s="278">
        <v>2.344234</v>
      </c>
      <c r="N103" s="278">
        <v>4.683744E8</v>
      </c>
      <c r="O103" s="278"/>
      <c r="P103" s="254">
        <f t="shared" si="31"/>
        <v>212524.7525</v>
      </c>
      <c r="Q103" s="254">
        <f t="shared" ref="Q103:Q113" si="121">Q102*K103/K102</f>
        <v>97804.90907</v>
      </c>
      <c r="R103" s="254">
        <f t="shared" ref="R103:R113" si="122">R102*(1+$S$5/2/12)</f>
        <v>255473.0844</v>
      </c>
      <c r="S103" s="254">
        <f t="shared" si="34"/>
        <v>-167214.4209</v>
      </c>
      <c r="T103" s="254">
        <f t="shared" si="35"/>
        <v>0</v>
      </c>
      <c r="U103" s="272">
        <f t="shared" si="21"/>
        <v>0.7213372037</v>
      </c>
      <c r="V103" s="282"/>
      <c r="W103" s="254">
        <f t="shared" si="22"/>
        <v>-167214.4209</v>
      </c>
      <c r="X103" s="257">
        <f t="shared" si="23"/>
        <v>2.798788731</v>
      </c>
      <c r="Y103" s="254">
        <f t="shared" si="24"/>
        <v>394021.4878</v>
      </c>
      <c r="Z103" s="254">
        <f t="shared" si="25"/>
        <v>226807.0669</v>
      </c>
      <c r="AA103" s="259">
        <f t="shared" si="26"/>
        <v>565802.7459</v>
      </c>
      <c r="AB103" s="258">
        <f t="shared" si="27"/>
        <v>0.5658027459</v>
      </c>
      <c r="AC103" s="275">
        <f t="shared" si="28"/>
        <v>398588.3251</v>
      </c>
      <c r="AD103" s="257">
        <f t="shared" si="29"/>
        <v>0.3985883251</v>
      </c>
      <c r="AE103" s="180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2"/>
    </row>
    <row r="104" ht="19.5" customHeight="1">
      <c r="A104" s="276" t="s">
        <v>198</v>
      </c>
      <c r="B104" s="277">
        <v>42.549999</v>
      </c>
      <c r="C104" s="278">
        <v>44.450001</v>
      </c>
      <c r="D104" s="278">
        <v>42.060001</v>
      </c>
      <c r="E104" s="278">
        <v>43.529999</v>
      </c>
      <c r="F104" s="278">
        <v>37.788136</v>
      </c>
      <c r="G104" s="278">
        <v>2.8868317E9</v>
      </c>
      <c r="H104" s="283" t="s">
        <v>198</v>
      </c>
      <c r="I104" s="278">
        <v>2.439063</v>
      </c>
      <c r="J104" s="278">
        <v>2.6325</v>
      </c>
      <c r="K104" s="278">
        <v>2.363438</v>
      </c>
      <c r="L104" s="278">
        <v>2.530625</v>
      </c>
      <c r="M104" s="278">
        <v>2.358504</v>
      </c>
      <c r="N104" s="278">
        <v>9.582016E8</v>
      </c>
      <c r="O104" s="278"/>
      <c r="P104" s="254">
        <f t="shared" si="31"/>
        <v>208217.8267</v>
      </c>
      <c r="Q104" s="254">
        <f t="shared" si="121"/>
        <v>94229.13169</v>
      </c>
      <c r="R104" s="254">
        <f t="shared" si="122"/>
        <v>256005.32</v>
      </c>
      <c r="S104" s="254">
        <f t="shared" si="34"/>
        <v>-169577.8143</v>
      </c>
      <c r="T104" s="254">
        <f t="shared" si="35"/>
        <v>0</v>
      </c>
      <c r="U104" s="272">
        <f t="shared" si="21"/>
        <v>0.7103133167</v>
      </c>
      <c r="V104" s="282"/>
      <c r="W104" s="254">
        <f t="shared" si="22"/>
        <v>-169577.8143</v>
      </c>
      <c r="X104" s="257">
        <f t="shared" si="23"/>
        <v>2.737522881</v>
      </c>
      <c r="Y104" s="254">
        <f t="shared" si="24"/>
        <v>391517.5859</v>
      </c>
      <c r="Z104" s="254">
        <f t="shared" si="25"/>
        <v>221939.7716</v>
      </c>
      <c r="AA104" s="259">
        <f t="shared" si="26"/>
        <v>558452.2784</v>
      </c>
      <c r="AB104" s="258">
        <f t="shared" si="27"/>
        <v>0.5584522784</v>
      </c>
      <c r="AC104" s="275">
        <f t="shared" si="28"/>
        <v>388874.4641</v>
      </c>
      <c r="AD104" s="257">
        <f t="shared" si="29"/>
        <v>0.3888744641</v>
      </c>
      <c r="AE104" s="180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2"/>
    </row>
    <row r="105" ht="19.5" customHeight="1">
      <c r="A105" s="276" t="s">
        <v>199</v>
      </c>
      <c r="B105" s="277">
        <v>43.669998</v>
      </c>
      <c r="C105" s="278">
        <v>46.700001</v>
      </c>
      <c r="D105" s="278">
        <v>43.299999</v>
      </c>
      <c r="E105" s="278">
        <v>45.959999</v>
      </c>
      <c r="F105" s="278">
        <v>39.922726</v>
      </c>
      <c r="G105" s="278">
        <v>1.8404487E9</v>
      </c>
      <c r="H105" s="283" t="s">
        <v>199</v>
      </c>
      <c r="I105" s="278">
        <v>2.539063</v>
      </c>
      <c r="J105" s="278">
        <v>2.878125</v>
      </c>
      <c r="K105" s="278">
        <v>2.495</v>
      </c>
      <c r="L105" s="278">
        <v>2.795313</v>
      </c>
      <c r="M105" s="278">
        <v>2.605565</v>
      </c>
      <c r="N105" s="278">
        <v>5.435744E8</v>
      </c>
      <c r="O105" s="278"/>
      <c r="P105" s="254">
        <f t="shared" si="31"/>
        <v>214356.4307</v>
      </c>
      <c r="Q105" s="254">
        <f t="shared" si="121"/>
        <v>99474.4451</v>
      </c>
      <c r="R105" s="254">
        <f t="shared" si="122"/>
        <v>256538.6644</v>
      </c>
      <c r="S105" s="254">
        <f t="shared" si="34"/>
        <v>-171951.0552</v>
      </c>
      <c r="T105" s="254">
        <f t="shared" si="35"/>
        <v>0</v>
      </c>
      <c r="U105" s="272">
        <f t="shared" si="21"/>
        <v>0.7246272666</v>
      </c>
      <c r="V105" s="282"/>
      <c r="W105" s="254">
        <f t="shared" si="22"/>
        <v>-171951.0552</v>
      </c>
      <c r="X105" s="257">
        <f t="shared" si="23"/>
        <v>2.738541468</v>
      </c>
      <c r="Y105" s="254">
        <f t="shared" si="24"/>
        <v>396326.6193</v>
      </c>
      <c r="Z105" s="254">
        <f t="shared" si="25"/>
        <v>224375.5641</v>
      </c>
      <c r="AA105" s="259">
        <f t="shared" si="26"/>
        <v>570369.5402</v>
      </c>
      <c r="AB105" s="258">
        <f t="shared" si="27"/>
        <v>0.5703695402</v>
      </c>
      <c r="AC105" s="275">
        <f t="shared" si="28"/>
        <v>398418.485</v>
      </c>
      <c r="AD105" s="257">
        <f t="shared" si="29"/>
        <v>0.398418485</v>
      </c>
      <c r="AE105" s="180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2"/>
    </row>
    <row r="106" ht="19.5" customHeight="1">
      <c r="A106" s="276" t="s">
        <v>200</v>
      </c>
      <c r="B106" s="277">
        <v>45.970001</v>
      </c>
      <c r="C106" s="278">
        <v>47.52</v>
      </c>
      <c r="D106" s="278">
        <v>45.66</v>
      </c>
      <c r="E106" s="278">
        <v>47.41</v>
      </c>
      <c r="F106" s="278">
        <v>41.182247</v>
      </c>
      <c r="G106" s="278">
        <v>2.5755019E9</v>
      </c>
      <c r="H106" s="283" t="s">
        <v>200</v>
      </c>
      <c r="I106" s="278">
        <v>2.796875</v>
      </c>
      <c r="J106" s="278">
        <v>2.963125</v>
      </c>
      <c r="K106" s="278">
        <v>2.755625</v>
      </c>
      <c r="L106" s="278">
        <v>2.959688</v>
      </c>
      <c r="M106" s="278">
        <v>2.758782</v>
      </c>
      <c r="N106" s="278">
        <v>7.289664E8</v>
      </c>
      <c r="O106" s="278"/>
      <c r="P106" s="254">
        <f t="shared" si="31"/>
        <v>226039.604</v>
      </c>
      <c r="Q106" s="254">
        <f t="shared" si="121"/>
        <v>109865.438</v>
      </c>
      <c r="R106" s="254">
        <f t="shared" si="122"/>
        <v>257073.12</v>
      </c>
      <c r="S106" s="254">
        <f t="shared" si="34"/>
        <v>-174334.1846</v>
      </c>
      <c r="T106" s="254">
        <f t="shared" si="35"/>
        <v>0</v>
      </c>
      <c r="U106" s="272">
        <f t="shared" si="21"/>
        <v>0.751748561</v>
      </c>
      <c r="V106" s="282"/>
      <c r="W106" s="254">
        <f t="shared" si="22"/>
        <v>-174334.1846</v>
      </c>
      <c r="X106" s="257">
        <f t="shared" si="23"/>
        <v>2.771187562</v>
      </c>
      <c r="Y106" s="254">
        <f t="shared" si="24"/>
        <v>405017.9179</v>
      </c>
      <c r="Z106" s="254">
        <f t="shared" si="25"/>
        <v>230683.7333</v>
      </c>
      <c r="AA106" s="259">
        <f t="shared" si="26"/>
        <v>592978.1619</v>
      </c>
      <c r="AB106" s="258">
        <f t="shared" si="27"/>
        <v>0.5929781619</v>
      </c>
      <c r="AC106" s="275">
        <f t="shared" si="28"/>
        <v>418643.9773</v>
      </c>
      <c r="AD106" s="257">
        <f t="shared" si="29"/>
        <v>0.4186439773</v>
      </c>
      <c r="AE106" s="180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2"/>
    </row>
    <row r="107" ht="19.5" customHeight="1">
      <c r="A107" s="276" t="s">
        <v>201</v>
      </c>
      <c r="B107" s="277">
        <v>47.580002</v>
      </c>
      <c r="C107" s="278">
        <v>47.919998</v>
      </c>
      <c r="D107" s="278">
        <v>46.16</v>
      </c>
      <c r="E107" s="278">
        <v>47.599998</v>
      </c>
      <c r="F107" s="278">
        <v>41.347279</v>
      </c>
      <c r="G107" s="278">
        <v>2.8152099E9</v>
      </c>
      <c r="H107" s="283" t="s">
        <v>201</v>
      </c>
      <c r="I107" s="278">
        <v>2.970938</v>
      </c>
      <c r="J107" s="278">
        <v>3.006563</v>
      </c>
      <c r="K107" s="278">
        <v>2.792188</v>
      </c>
      <c r="L107" s="278">
        <v>2.972813</v>
      </c>
      <c r="M107" s="278">
        <v>2.771016</v>
      </c>
      <c r="N107" s="278">
        <v>8.598144E8</v>
      </c>
      <c r="O107" s="278"/>
      <c r="P107" s="254">
        <f t="shared" si="31"/>
        <v>228514.8515</v>
      </c>
      <c r="Q107" s="254">
        <f t="shared" si="121"/>
        <v>111323.1871</v>
      </c>
      <c r="R107" s="254">
        <f t="shared" si="122"/>
        <v>257608.689</v>
      </c>
      <c r="S107" s="254">
        <f t="shared" si="34"/>
        <v>-176727.2437</v>
      </c>
      <c r="T107" s="254">
        <f t="shared" si="35"/>
        <v>0</v>
      </c>
      <c r="U107" s="272">
        <f t="shared" si="21"/>
        <v>0.7551488776</v>
      </c>
      <c r="V107" s="282"/>
      <c r="W107" s="254">
        <f t="shared" si="22"/>
        <v>-176727.2437</v>
      </c>
      <c r="X107" s="257">
        <f t="shared" si="23"/>
        <v>2.750699497</v>
      </c>
      <c r="Y107" s="254">
        <f t="shared" si="24"/>
        <v>407264.7374</v>
      </c>
      <c r="Z107" s="254">
        <f t="shared" si="25"/>
        <v>230537.4937</v>
      </c>
      <c r="AA107" s="259">
        <f t="shared" si="26"/>
        <v>597446.7276</v>
      </c>
      <c r="AB107" s="258">
        <f t="shared" si="27"/>
        <v>0.5974467276</v>
      </c>
      <c r="AC107" s="275">
        <f t="shared" si="28"/>
        <v>420719.4839</v>
      </c>
      <c r="AD107" s="257">
        <f t="shared" si="29"/>
        <v>0.4207194839</v>
      </c>
      <c r="AE107" s="180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2"/>
    </row>
    <row r="108" ht="19.5" customHeight="1">
      <c r="A108" s="276" t="s">
        <v>202</v>
      </c>
      <c r="B108" s="277">
        <v>47.709999</v>
      </c>
      <c r="C108" s="278">
        <v>50.66</v>
      </c>
      <c r="D108" s="278">
        <v>47.43</v>
      </c>
      <c r="E108" s="278">
        <v>47.529999</v>
      </c>
      <c r="F108" s="278">
        <v>41.318756</v>
      </c>
      <c r="G108" s="278">
        <v>2.7804525E9</v>
      </c>
      <c r="H108" s="283" t="s">
        <v>202</v>
      </c>
      <c r="I108" s="278">
        <v>2.973438</v>
      </c>
      <c r="J108" s="278">
        <v>3.339375</v>
      </c>
      <c r="K108" s="278">
        <v>2.9225</v>
      </c>
      <c r="L108" s="278">
        <v>2.9375</v>
      </c>
      <c r="M108" s="278">
        <v>2.738101</v>
      </c>
      <c r="N108" s="278">
        <v>1.0265664E9</v>
      </c>
      <c r="O108" s="278"/>
      <c r="P108" s="254">
        <f t="shared" si="31"/>
        <v>234801.9802</v>
      </c>
      <c r="Q108" s="254">
        <f t="shared" si="121"/>
        <v>116518.6636</v>
      </c>
      <c r="R108" s="254">
        <f t="shared" si="122"/>
        <v>258145.3737</v>
      </c>
      <c r="S108" s="254">
        <f t="shared" si="34"/>
        <v>-179130.2739</v>
      </c>
      <c r="T108" s="254">
        <f t="shared" si="35"/>
        <v>0</v>
      </c>
      <c r="U108" s="272">
        <f t="shared" si="21"/>
        <v>0.7676216458</v>
      </c>
      <c r="V108" s="282"/>
      <c r="W108" s="254">
        <f t="shared" si="22"/>
        <v>-179130.2739</v>
      </c>
      <c r="X108" s="257">
        <f t="shared" si="23"/>
        <v>2.75189304</v>
      </c>
      <c r="Y108" s="254">
        <f t="shared" si="24"/>
        <v>412180.9449</v>
      </c>
      <c r="Z108" s="254">
        <f t="shared" si="25"/>
        <v>233050.671</v>
      </c>
      <c r="AA108" s="259">
        <f t="shared" si="26"/>
        <v>609466.0176</v>
      </c>
      <c r="AB108" s="258">
        <f t="shared" si="27"/>
        <v>0.6094660176</v>
      </c>
      <c r="AC108" s="275">
        <f t="shared" si="28"/>
        <v>430335.7437</v>
      </c>
      <c r="AD108" s="257">
        <f t="shared" si="29"/>
        <v>0.4303357437</v>
      </c>
      <c r="AE108" s="180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2"/>
    </row>
    <row r="109" ht="19.5" customHeight="1">
      <c r="A109" s="276" t="s">
        <v>203</v>
      </c>
      <c r="B109" s="277">
        <v>47.389999</v>
      </c>
      <c r="C109" s="278">
        <v>49.060001</v>
      </c>
      <c r="D109" s="278">
        <v>44.389999</v>
      </c>
      <c r="E109" s="278">
        <v>48.869999</v>
      </c>
      <c r="F109" s="278">
        <v>42.483643</v>
      </c>
      <c r="G109" s="278">
        <v>3.8355835E9</v>
      </c>
      <c r="H109" s="283" t="s">
        <v>203</v>
      </c>
      <c r="I109" s="278">
        <v>2.916563</v>
      </c>
      <c r="J109" s="278">
        <v>3.1125</v>
      </c>
      <c r="K109" s="278">
        <v>2.543125</v>
      </c>
      <c r="L109" s="278">
        <v>3.060313</v>
      </c>
      <c r="M109" s="278">
        <v>2.852576</v>
      </c>
      <c r="N109" s="278">
        <v>2.0026688E9</v>
      </c>
      <c r="O109" s="278"/>
      <c r="P109" s="254">
        <f t="shared" si="31"/>
        <v>219752.4703</v>
      </c>
      <c r="Q109" s="254">
        <f t="shared" si="121"/>
        <v>101393.1656</v>
      </c>
      <c r="R109" s="254">
        <f t="shared" si="122"/>
        <v>258683.1766</v>
      </c>
      <c r="S109" s="254">
        <f t="shared" si="34"/>
        <v>-181543.3167</v>
      </c>
      <c r="T109" s="254">
        <f t="shared" si="35"/>
        <v>0</v>
      </c>
      <c r="U109" s="272">
        <f t="shared" si="21"/>
        <v>0.7287302604</v>
      </c>
      <c r="V109" s="282"/>
      <c r="W109" s="254">
        <f t="shared" si="22"/>
        <v>-181543.3167</v>
      </c>
      <c r="X109" s="257">
        <f t="shared" si="23"/>
        <v>2.635380115</v>
      </c>
      <c r="Y109" s="254">
        <f t="shared" si="24"/>
        <v>402162.5787</v>
      </c>
      <c r="Z109" s="254">
        <f t="shared" si="25"/>
        <v>220619.262</v>
      </c>
      <c r="AA109" s="259">
        <f t="shared" si="26"/>
        <v>579828.8125</v>
      </c>
      <c r="AB109" s="258">
        <f t="shared" si="27"/>
        <v>0.5798288125</v>
      </c>
      <c r="AC109" s="275">
        <f t="shared" si="28"/>
        <v>398285.4958</v>
      </c>
      <c r="AD109" s="257">
        <f t="shared" si="29"/>
        <v>0.3982854958</v>
      </c>
      <c r="AE109" s="180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2"/>
    </row>
    <row r="110" ht="19.5" customHeight="1">
      <c r="A110" s="276" t="s">
        <v>204</v>
      </c>
      <c r="B110" s="277">
        <v>48.93</v>
      </c>
      <c r="C110" s="278">
        <v>51.68</v>
      </c>
      <c r="D110" s="278">
        <v>47.810001</v>
      </c>
      <c r="E110" s="278">
        <v>51.41</v>
      </c>
      <c r="F110" s="278">
        <v>44.691727</v>
      </c>
      <c r="G110" s="278">
        <v>1.9806399E9</v>
      </c>
      <c r="H110" s="283" t="s">
        <v>204</v>
      </c>
      <c r="I110" s="278">
        <v>3.0775</v>
      </c>
      <c r="J110" s="278">
        <v>3.406875</v>
      </c>
      <c r="K110" s="278">
        <v>2.927188</v>
      </c>
      <c r="L110" s="278">
        <v>3.378125</v>
      </c>
      <c r="M110" s="278">
        <v>3.148816</v>
      </c>
      <c r="N110" s="278">
        <v>1.138864E9</v>
      </c>
      <c r="O110" s="278"/>
      <c r="P110" s="254">
        <f t="shared" si="31"/>
        <v>236683.1733</v>
      </c>
      <c r="Q110" s="254">
        <f t="shared" si="121"/>
        <v>116705.5719</v>
      </c>
      <c r="R110" s="254">
        <f t="shared" si="122"/>
        <v>259222.0999</v>
      </c>
      <c r="S110" s="254">
        <f t="shared" si="34"/>
        <v>-183966.4138</v>
      </c>
      <c r="T110" s="254">
        <f t="shared" si="35"/>
        <v>0</v>
      </c>
      <c r="U110" s="272">
        <f t="shared" si="21"/>
        <v>0.7673620553</v>
      </c>
      <c r="V110" s="282"/>
      <c r="W110" s="254">
        <f t="shared" si="22"/>
        <v>-183966.4138</v>
      </c>
      <c r="X110" s="257">
        <f t="shared" si="23"/>
        <v>2.695629397</v>
      </c>
      <c r="Y110" s="254">
        <f t="shared" si="24"/>
        <v>414531.4372</v>
      </c>
      <c r="Z110" s="254">
        <f t="shared" si="25"/>
        <v>230565.0233</v>
      </c>
      <c r="AA110" s="259">
        <f t="shared" si="26"/>
        <v>612610.8451</v>
      </c>
      <c r="AB110" s="258">
        <f t="shared" si="27"/>
        <v>0.6126108451</v>
      </c>
      <c r="AC110" s="275">
        <f t="shared" si="28"/>
        <v>428644.4312</v>
      </c>
      <c r="AD110" s="257">
        <f t="shared" si="29"/>
        <v>0.4286444312</v>
      </c>
      <c r="AE110" s="180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2"/>
    </row>
    <row r="111" ht="19.5" customHeight="1">
      <c r="A111" s="276" t="s">
        <v>205</v>
      </c>
      <c r="B111" s="277">
        <v>51.450001</v>
      </c>
      <c r="C111" s="278">
        <v>55.07</v>
      </c>
      <c r="D111" s="278">
        <v>51.34</v>
      </c>
      <c r="E111" s="278">
        <v>55.029999</v>
      </c>
      <c r="F111" s="278">
        <v>47.863544</v>
      </c>
      <c r="G111" s="278">
        <v>3.4002851E9</v>
      </c>
      <c r="H111" s="283" t="s">
        <v>205</v>
      </c>
      <c r="I111" s="278">
        <v>3.383438</v>
      </c>
      <c r="J111" s="278">
        <v>3.835938</v>
      </c>
      <c r="K111" s="278">
        <v>3.36</v>
      </c>
      <c r="L111" s="278">
        <v>3.827188</v>
      </c>
      <c r="M111" s="278">
        <v>3.567395</v>
      </c>
      <c r="N111" s="278">
        <v>1.8249248E9</v>
      </c>
      <c r="O111" s="278"/>
      <c r="P111" s="254">
        <f t="shared" si="31"/>
        <v>254158.4158</v>
      </c>
      <c r="Q111" s="254">
        <f t="shared" si="121"/>
        <v>133961.5774</v>
      </c>
      <c r="R111" s="254">
        <f t="shared" si="122"/>
        <v>259762.1459</v>
      </c>
      <c r="S111" s="254">
        <f t="shared" si="34"/>
        <v>-186399.6072</v>
      </c>
      <c r="T111" s="254">
        <f t="shared" si="35"/>
        <v>0</v>
      </c>
      <c r="U111" s="272">
        <f t="shared" si="21"/>
        <v>0.8058280034</v>
      </c>
      <c r="V111" s="282"/>
      <c r="W111" s="254">
        <f t="shared" si="22"/>
        <v>-186399.6072</v>
      </c>
      <c r="X111" s="257">
        <f t="shared" si="23"/>
        <v>2.757090368</v>
      </c>
      <c r="Y111" s="254">
        <f t="shared" si="24"/>
        <v>427282.5512</v>
      </c>
      <c r="Z111" s="254">
        <f t="shared" si="25"/>
        <v>240882.9439</v>
      </c>
      <c r="AA111" s="259">
        <f t="shared" si="26"/>
        <v>647882.1391</v>
      </c>
      <c r="AB111" s="258">
        <f t="shared" si="27"/>
        <v>0.6478821391</v>
      </c>
      <c r="AC111" s="275">
        <f t="shared" si="28"/>
        <v>461482.5319</v>
      </c>
      <c r="AD111" s="257">
        <f t="shared" si="29"/>
        <v>0.4614825319</v>
      </c>
      <c r="AE111" s="180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2"/>
    </row>
    <row r="112" ht="19.5" customHeight="1">
      <c r="A112" s="276" t="s">
        <v>206</v>
      </c>
      <c r="B112" s="277">
        <v>54.68</v>
      </c>
      <c r="C112" s="278">
        <v>54.77</v>
      </c>
      <c r="D112" s="278">
        <v>48.650002</v>
      </c>
      <c r="E112" s="278">
        <v>51.310001</v>
      </c>
      <c r="F112" s="278">
        <v>44.627987</v>
      </c>
      <c r="G112" s="278">
        <v>4.5677763E9</v>
      </c>
      <c r="H112" s="283" t="s">
        <v>206</v>
      </c>
      <c r="I112" s="278">
        <v>3.78125</v>
      </c>
      <c r="J112" s="278">
        <v>3.803125</v>
      </c>
      <c r="K112" s="278">
        <v>2.975</v>
      </c>
      <c r="L112" s="278">
        <v>3.295625</v>
      </c>
      <c r="M112" s="278">
        <v>3.071915</v>
      </c>
      <c r="N112" s="278">
        <v>3.321216E9</v>
      </c>
      <c r="O112" s="278"/>
      <c r="P112" s="254">
        <f t="shared" si="31"/>
        <v>240841.5941</v>
      </c>
      <c r="Q112" s="254">
        <f t="shared" si="121"/>
        <v>118611.8133</v>
      </c>
      <c r="R112" s="254">
        <f t="shared" si="122"/>
        <v>260303.3171</v>
      </c>
      <c r="S112" s="254">
        <f t="shared" si="34"/>
        <v>-188842.9389</v>
      </c>
      <c r="T112" s="254">
        <f t="shared" si="35"/>
        <v>0</v>
      </c>
      <c r="U112" s="272">
        <f t="shared" si="21"/>
        <v>0.7713756089</v>
      </c>
      <c r="V112" s="282"/>
      <c r="W112" s="254">
        <f t="shared" si="22"/>
        <v>-188842.9389</v>
      </c>
      <c r="X112" s="257">
        <f t="shared" si="23"/>
        <v>2.653765685</v>
      </c>
      <c r="Y112" s="254">
        <f t="shared" si="24"/>
        <v>418480.3002</v>
      </c>
      <c r="Z112" s="254">
        <f t="shared" si="25"/>
        <v>229637.3613</v>
      </c>
      <c r="AA112" s="259">
        <f t="shared" si="26"/>
        <v>619756.7244</v>
      </c>
      <c r="AB112" s="258">
        <f t="shared" si="27"/>
        <v>0.6197567244</v>
      </c>
      <c r="AC112" s="275">
        <f t="shared" si="28"/>
        <v>430913.7855</v>
      </c>
      <c r="AD112" s="257">
        <f t="shared" si="29"/>
        <v>0.4309137855</v>
      </c>
      <c r="AE112" s="180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2"/>
    </row>
    <row r="113" ht="19.5" customHeight="1">
      <c r="A113" s="279" t="s">
        <v>207</v>
      </c>
      <c r="B113" s="280">
        <v>51.09</v>
      </c>
      <c r="C113" s="281">
        <v>52.84</v>
      </c>
      <c r="D113" s="281">
        <v>49.18</v>
      </c>
      <c r="E113" s="281">
        <v>51.220001</v>
      </c>
      <c r="F113" s="281">
        <v>44.549709</v>
      </c>
      <c r="G113" s="281">
        <v>2.2338677E9</v>
      </c>
      <c r="H113" s="284" t="s">
        <v>207</v>
      </c>
      <c r="I113" s="281">
        <v>3.258125</v>
      </c>
      <c r="J113" s="281">
        <v>3.481563</v>
      </c>
      <c r="K113" s="281">
        <v>2.971875</v>
      </c>
      <c r="L113" s="281">
        <v>3.100625</v>
      </c>
      <c r="M113" s="281">
        <v>2.890152</v>
      </c>
      <c r="N113" s="281">
        <v>2.4572352E9</v>
      </c>
      <c r="O113" s="281"/>
      <c r="P113" s="254">
        <f t="shared" si="31"/>
        <v>243465.3465</v>
      </c>
      <c r="Q113" s="254">
        <f t="shared" si="121"/>
        <v>118487.2211</v>
      </c>
      <c r="R113" s="254">
        <f t="shared" si="122"/>
        <v>260845.6156</v>
      </c>
      <c r="S113" s="254">
        <f t="shared" si="34"/>
        <v>-191296.4512</v>
      </c>
      <c r="T113" s="254">
        <f t="shared" si="35"/>
        <v>0</v>
      </c>
      <c r="U113" s="272">
        <f t="shared" si="21"/>
        <v>0.7714213072</v>
      </c>
      <c r="V113" s="257">
        <f>(E113-B102)/B102</f>
        <v>0.1785550432</v>
      </c>
      <c r="W113" s="254">
        <f t="shared" si="22"/>
        <v>-191296.4512</v>
      </c>
      <c r="X113" s="257">
        <f t="shared" si="23"/>
        <v>2.636279759</v>
      </c>
      <c r="Y113" s="254">
        <f t="shared" si="24"/>
        <v>420837.5336</v>
      </c>
      <c r="Z113" s="254">
        <f t="shared" si="25"/>
        <v>229541.0824</v>
      </c>
      <c r="AA113" s="259">
        <f t="shared" si="26"/>
        <v>622798.1832</v>
      </c>
      <c r="AB113" s="258">
        <f t="shared" si="27"/>
        <v>0.6227981832</v>
      </c>
      <c r="AC113" s="275">
        <f t="shared" si="28"/>
        <v>431501.732</v>
      </c>
      <c r="AD113" s="257">
        <f t="shared" si="29"/>
        <v>0.431501732</v>
      </c>
      <c r="AE113" s="180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2"/>
    </row>
    <row r="114" ht="19.5" customHeight="1">
      <c r="A114" s="276" t="s">
        <v>208</v>
      </c>
      <c r="B114" s="277">
        <v>51.27</v>
      </c>
      <c r="C114" s="278">
        <v>51.470001</v>
      </c>
      <c r="D114" s="278">
        <v>41.610001</v>
      </c>
      <c r="E114" s="278">
        <v>45.130001</v>
      </c>
      <c r="F114" s="278">
        <v>39.293713</v>
      </c>
      <c r="G114" s="278">
        <v>4.8286946E9</v>
      </c>
      <c r="H114" s="283" t="s">
        <v>208</v>
      </c>
      <c r="I114" s="278">
        <v>3.10625</v>
      </c>
      <c r="J114" s="278">
        <v>3.125</v>
      </c>
      <c r="K114" s="278">
        <v>2.016563</v>
      </c>
      <c r="L114" s="278">
        <v>2.345313</v>
      </c>
      <c r="M114" s="278">
        <v>2.303613</v>
      </c>
      <c r="N114" s="278">
        <v>8.814496E9</v>
      </c>
      <c r="O114" s="278"/>
      <c r="P114" s="254">
        <f t="shared" si="31"/>
        <v>205990.104</v>
      </c>
      <c r="Q114" s="254">
        <f>(Q102+(Q113-Q102)*(1-$Q$3))*K114/K113</f>
        <v>76265.29168</v>
      </c>
      <c r="R114" s="254">
        <f>R113*(1+($S$5/2/12))+(Q113-Q102)*($Q$3)</f>
        <v>267481.6046</v>
      </c>
      <c r="S114" s="254">
        <f t="shared" si="34"/>
        <v>-193760.1864</v>
      </c>
      <c r="T114" s="254">
        <f t="shared" si="35"/>
        <v>0</v>
      </c>
      <c r="U114" s="272">
        <f t="shared" si="21"/>
        <v>0.6521676496</v>
      </c>
      <c r="V114" s="282"/>
      <c r="W114" s="254">
        <f t="shared" si="22"/>
        <v>-193760.1864</v>
      </c>
      <c r="X114" s="257">
        <f t="shared" si="23"/>
        <v>2.443596475</v>
      </c>
      <c r="Y114" s="254">
        <f t="shared" si="24"/>
        <v>400975.4132</v>
      </c>
      <c r="Z114" s="254">
        <f t="shared" si="25"/>
        <v>207215.2268</v>
      </c>
      <c r="AA114" s="259">
        <f t="shared" si="26"/>
        <v>549737.0002</v>
      </c>
      <c r="AB114" s="258">
        <f t="shared" si="27"/>
        <v>0.5497370002</v>
      </c>
      <c r="AC114" s="275">
        <f t="shared" si="28"/>
        <v>355976.8138</v>
      </c>
      <c r="AD114" s="257">
        <f t="shared" si="29"/>
        <v>0.3559768138</v>
      </c>
      <c r="AE114" s="180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2"/>
    </row>
    <row r="115" ht="19.5" customHeight="1">
      <c r="A115" s="276" t="s">
        <v>209</v>
      </c>
      <c r="B115" s="277">
        <v>45.5</v>
      </c>
      <c r="C115" s="278">
        <v>45.880001</v>
      </c>
      <c r="D115" s="278">
        <v>42.150002</v>
      </c>
      <c r="E115" s="278">
        <v>42.950001</v>
      </c>
      <c r="F115" s="278">
        <v>37.395638</v>
      </c>
      <c r="G115" s="278">
        <v>3.0205166E9</v>
      </c>
      <c r="H115" s="283" t="s">
        <v>209</v>
      </c>
      <c r="I115" s="278">
        <v>2.406563</v>
      </c>
      <c r="J115" s="278">
        <v>2.449688</v>
      </c>
      <c r="K115" s="278">
        <v>2.066563</v>
      </c>
      <c r="L115" s="278">
        <v>2.148125</v>
      </c>
      <c r="M115" s="278">
        <v>2.109931</v>
      </c>
      <c r="N115" s="278">
        <v>6.5404352E9</v>
      </c>
      <c r="O115" s="278"/>
      <c r="P115" s="254">
        <f t="shared" si="31"/>
        <v>208663.3762</v>
      </c>
      <c r="Q115" s="254">
        <f t="shared" ref="Q115:Q125" si="123">Q114*K115/K114</f>
        <v>78156.26389</v>
      </c>
      <c r="R115" s="254">
        <f t="shared" ref="R115:R125" si="124">R114*(1+$S$5/2/12)</f>
        <v>268038.8579</v>
      </c>
      <c r="S115" s="254">
        <f t="shared" si="34"/>
        <v>-196234.1872</v>
      </c>
      <c r="T115" s="254">
        <f t="shared" si="35"/>
        <v>0</v>
      </c>
      <c r="U115" s="272">
        <f t="shared" si="21"/>
        <v>0.6577819486</v>
      </c>
      <c r="V115" s="282"/>
      <c r="W115" s="254">
        <f t="shared" si="22"/>
        <v>-196234.1872</v>
      </c>
      <c r="X115" s="257">
        <f t="shared" si="23"/>
        <v>2.429251707</v>
      </c>
      <c r="Y115" s="254">
        <f t="shared" si="24"/>
        <v>403381.667</v>
      </c>
      <c r="Z115" s="254">
        <f t="shared" si="25"/>
        <v>207147.4798</v>
      </c>
      <c r="AA115" s="259">
        <f t="shared" si="26"/>
        <v>554858.498</v>
      </c>
      <c r="AB115" s="258">
        <f t="shared" si="27"/>
        <v>0.554858498</v>
      </c>
      <c r="AC115" s="275">
        <f t="shared" si="28"/>
        <v>358624.3109</v>
      </c>
      <c r="AD115" s="257">
        <f t="shared" si="29"/>
        <v>0.3586243109</v>
      </c>
      <c r="AE115" s="180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2"/>
    </row>
    <row r="116" ht="19.5" customHeight="1">
      <c r="A116" s="276" t="s">
        <v>210</v>
      </c>
      <c r="B116" s="277">
        <v>42.919998</v>
      </c>
      <c r="C116" s="278">
        <v>45.07</v>
      </c>
      <c r="D116" s="278">
        <v>41.049999</v>
      </c>
      <c r="E116" s="278">
        <v>43.720001</v>
      </c>
      <c r="F116" s="278">
        <v>38.066055</v>
      </c>
      <c r="G116" s="278">
        <v>3.4042797E9</v>
      </c>
      <c r="H116" s="283" t="s">
        <v>210</v>
      </c>
      <c r="I116" s="278">
        <v>2.130313</v>
      </c>
      <c r="J116" s="278">
        <v>2.326563</v>
      </c>
      <c r="K116" s="278">
        <v>1.937813</v>
      </c>
      <c r="L116" s="278">
        <v>2.185938</v>
      </c>
      <c r="M116" s="278">
        <v>2.147072</v>
      </c>
      <c r="N116" s="278">
        <v>8.8120896E9</v>
      </c>
      <c r="O116" s="278"/>
      <c r="P116" s="254">
        <f t="shared" si="31"/>
        <v>203217.8168</v>
      </c>
      <c r="Q116" s="254">
        <f t="shared" si="123"/>
        <v>73287.01046</v>
      </c>
      <c r="R116" s="254">
        <f t="shared" si="124"/>
        <v>268597.2722</v>
      </c>
      <c r="S116" s="254">
        <f t="shared" si="34"/>
        <v>-198718.4963</v>
      </c>
      <c r="T116" s="254">
        <f t="shared" si="35"/>
        <v>0</v>
      </c>
      <c r="U116" s="272">
        <f t="shared" si="21"/>
        <v>0.6416996707</v>
      </c>
      <c r="V116" s="282"/>
      <c r="W116" s="254">
        <f t="shared" si="22"/>
        <v>-198718.4963</v>
      </c>
      <c r="X116" s="257">
        <f t="shared" si="23"/>
        <v>2.374288744</v>
      </c>
      <c r="Y116" s="254">
        <f t="shared" si="24"/>
        <v>400105.8531</v>
      </c>
      <c r="Z116" s="254">
        <f t="shared" si="25"/>
        <v>201387.3568</v>
      </c>
      <c r="AA116" s="259">
        <f t="shared" si="26"/>
        <v>545102.0995</v>
      </c>
      <c r="AB116" s="258">
        <f t="shared" si="27"/>
        <v>0.5451020995</v>
      </c>
      <c r="AC116" s="275">
        <f t="shared" si="28"/>
        <v>346383.6032</v>
      </c>
      <c r="AD116" s="257">
        <f t="shared" si="29"/>
        <v>0.3463836032</v>
      </c>
      <c r="AE116" s="180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2"/>
    </row>
    <row r="117" ht="19.5" customHeight="1">
      <c r="A117" s="276" t="s">
        <v>211</v>
      </c>
      <c r="B117" s="277">
        <v>44.419998</v>
      </c>
      <c r="C117" s="278">
        <v>48.060001</v>
      </c>
      <c r="D117" s="278">
        <v>43.68</v>
      </c>
      <c r="E117" s="278">
        <v>47.209999</v>
      </c>
      <c r="F117" s="278">
        <v>41.136848</v>
      </c>
      <c r="G117" s="278">
        <v>2.6168109E9</v>
      </c>
      <c r="H117" s="283" t="s">
        <v>211</v>
      </c>
      <c r="I117" s="278">
        <v>2.264063</v>
      </c>
      <c r="J117" s="278">
        <v>2.623125</v>
      </c>
      <c r="K117" s="278">
        <v>2.175938</v>
      </c>
      <c r="L117" s="278">
        <v>2.526563</v>
      </c>
      <c r="M117" s="278">
        <v>2.48164</v>
      </c>
      <c r="N117" s="278">
        <v>8.311296E9</v>
      </c>
      <c r="O117" s="278"/>
      <c r="P117" s="254">
        <f t="shared" si="31"/>
        <v>216237.6238</v>
      </c>
      <c r="Q117" s="254">
        <f t="shared" si="123"/>
        <v>82292.76559</v>
      </c>
      <c r="R117" s="254">
        <f t="shared" si="124"/>
        <v>269156.8499</v>
      </c>
      <c r="S117" s="254">
        <f t="shared" si="34"/>
        <v>-201213.1567</v>
      </c>
      <c r="T117" s="254">
        <f t="shared" si="35"/>
        <v>0</v>
      </c>
      <c r="U117" s="272">
        <f t="shared" si="21"/>
        <v>0.670832685</v>
      </c>
      <c r="V117" s="282"/>
      <c r="W117" s="254">
        <f t="shared" si="22"/>
        <v>-201213.1567</v>
      </c>
      <c r="X117" s="257">
        <f t="shared" si="23"/>
        <v>2.412339638</v>
      </c>
      <c r="Y117" s="254">
        <f t="shared" si="24"/>
        <v>409756.9125</v>
      </c>
      <c r="Z117" s="254">
        <f t="shared" si="25"/>
        <v>208543.7558</v>
      </c>
      <c r="AA117" s="259">
        <f t="shared" si="26"/>
        <v>567687.2392</v>
      </c>
      <c r="AB117" s="258">
        <f t="shared" si="27"/>
        <v>0.5676872392</v>
      </c>
      <c r="AC117" s="275">
        <f t="shared" si="28"/>
        <v>366474.0825</v>
      </c>
      <c r="AD117" s="257">
        <f t="shared" si="29"/>
        <v>0.3664740825</v>
      </c>
      <c r="AE117" s="180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2"/>
    </row>
    <row r="118" ht="19.5" customHeight="1">
      <c r="A118" s="276" t="s">
        <v>212</v>
      </c>
      <c r="B118" s="277">
        <v>47.23</v>
      </c>
      <c r="C118" s="278">
        <v>50.470001</v>
      </c>
      <c r="D118" s="278">
        <v>47.220001</v>
      </c>
      <c r="E118" s="278">
        <v>50.009998</v>
      </c>
      <c r="F118" s="278">
        <v>43.576656</v>
      </c>
      <c r="G118" s="278">
        <v>2.6827977E9</v>
      </c>
      <c r="H118" s="283" t="s">
        <v>212</v>
      </c>
      <c r="I118" s="278">
        <v>2.529375</v>
      </c>
      <c r="J118" s="278">
        <v>2.880938</v>
      </c>
      <c r="K118" s="278">
        <v>2.529375</v>
      </c>
      <c r="L118" s="278">
        <v>2.828125</v>
      </c>
      <c r="M118" s="278">
        <v>2.777841</v>
      </c>
      <c r="N118" s="278">
        <v>9.3869152E9</v>
      </c>
      <c r="O118" s="278"/>
      <c r="P118" s="254">
        <f t="shared" si="31"/>
        <v>233762.3812</v>
      </c>
      <c r="Q118" s="254">
        <f t="shared" si="123"/>
        <v>95659.55646</v>
      </c>
      <c r="R118" s="254">
        <f t="shared" si="124"/>
        <v>269717.5933</v>
      </c>
      <c r="S118" s="254">
        <f t="shared" si="34"/>
        <v>-203718.2115</v>
      </c>
      <c r="T118" s="254">
        <f t="shared" si="35"/>
        <v>0</v>
      </c>
      <c r="U118" s="272">
        <f t="shared" si="21"/>
        <v>0.7094866423</v>
      </c>
      <c r="V118" s="282"/>
      <c r="W118" s="254">
        <f t="shared" si="22"/>
        <v>-203718.2115</v>
      </c>
      <c r="X118" s="257">
        <f t="shared" si="23"/>
        <v>2.471452948</v>
      </c>
      <c r="Y118" s="254">
        <f t="shared" si="24"/>
        <v>422562.5564</v>
      </c>
      <c r="Z118" s="254">
        <f t="shared" si="25"/>
        <v>218844.3449</v>
      </c>
      <c r="AA118" s="259">
        <f t="shared" si="26"/>
        <v>599139.5309</v>
      </c>
      <c r="AB118" s="258">
        <f t="shared" si="27"/>
        <v>0.5991395309</v>
      </c>
      <c r="AC118" s="275">
        <f t="shared" si="28"/>
        <v>395421.3194</v>
      </c>
      <c r="AD118" s="257">
        <f t="shared" si="29"/>
        <v>0.3954213194</v>
      </c>
      <c r="AE118" s="180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2"/>
    </row>
    <row r="119" ht="19.5" customHeight="1">
      <c r="A119" s="276" t="s">
        <v>213</v>
      </c>
      <c r="B119" s="277">
        <v>49.919998</v>
      </c>
      <c r="C119" s="278">
        <v>50.610001</v>
      </c>
      <c r="D119" s="278">
        <v>44.970001</v>
      </c>
      <c r="E119" s="278">
        <v>45.169998</v>
      </c>
      <c r="F119" s="278">
        <v>39.35928</v>
      </c>
      <c r="G119" s="278">
        <v>3.5429091E9</v>
      </c>
      <c r="H119" s="283" t="s">
        <v>213</v>
      </c>
      <c r="I119" s="278">
        <v>2.811563</v>
      </c>
      <c r="J119" s="278">
        <v>2.892188</v>
      </c>
      <c r="K119" s="278">
        <v>2.265625</v>
      </c>
      <c r="L119" s="278">
        <v>2.292188</v>
      </c>
      <c r="M119" s="278">
        <v>2.251433</v>
      </c>
      <c r="N119" s="278">
        <v>1.03091968E10</v>
      </c>
      <c r="O119" s="278"/>
      <c r="P119" s="254">
        <f t="shared" si="31"/>
        <v>222623.7673</v>
      </c>
      <c r="Q119" s="254">
        <f t="shared" si="123"/>
        <v>85684.67807</v>
      </c>
      <c r="R119" s="254">
        <f t="shared" si="124"/>
        <v>270279.5049</v>
      </c>
      <c r="S119" s="254">
        <f t="shared" si="34"/>
        <v>-206233.7041</v>
      </c>
      <c r="T119" s="254">
        <f t="shared" si="35"/>
        <v>0</v>
      </c>
      <c r="U119" s="272">
        <f t="shared" si="21"/>
        <v>0.6809563235</v>
      </c>
      <c r="V119" s="282"/>
      <c r="W119" s="254">
        <f t="shared" si="22"/>
        <v>-206233.7041</v>
      </c>
      <c r="X119" s="257">
        <f t="shared" si="23"/>
        <v>2.390022885</v>
      </c>
      <c r="Y119" s="254">
        <f t="shared" si="24"/>
        <v>415304.9619</v>
      </c>
      <c r="Z119" s="254">
        <f t="shared" si="25"/>
        <v>209071.2578</v>
      </c>
      <c r="AA119" s="259">
        <f t="shared" si="26"/>
        <v>578587.9503</v>
      </c>
      <c r="AB119" s="258">
        <f t="shared" si="27"/>
        <v>0.5785879503</v>
      </c>
      <c r="AC119" s="275">
        <f t="shared" si="28"/>
        <v>372354.2463</v>
      </c>
      <c r="AD119" s="257">
        <f t="shared" si="29"/>
        <v>0.3723542463</v>
      </c>
      <c r="AE119" s="180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2"/>
    </row>
    <row r="120" ht="19.5" customHeight="1">
      <c r="A120" s="276" t="s">
        <v>214</v>
      </c>
      <c r="B120" s="277">
        <v>44.810001</v>
      </c>
      <c r="C120" s="278">
        <v>46.150002</v>
      </c>
      <c r="D120" s="278">
        <v>43.299999</v>
      </c>
      <c r="E120" s="278">
        <v>45.459999</v>
      </c>
      <c r="F120" s="278">
        <v>39.639614</v>
      </c>
      <c r="G120" s="278">
        <v>3.9532643E9</v>
      </c>
      <c r="H120" s="283" t="s">
        <v>214</v>
      </c>
      <c r="I120" s="278">
        <v>2.250938</v>
      </c>
      <c r="J120" s="278">
        <v>2.38375</v>
      </c>
      <c r="K120" s="278">
        <v>2.091875</v>
      </c>
      <c r="L120" s="278">
        <v>2.302188</v>
      </c>
      <c r="M120" s="278">
        <v>2.262195</v>
      </c>
      <c r="N120" s="278">
        <v>1.24590432E10</v>
      </c>
      <c r="O120" s="278"/>
      <c r="P120" s="254">
        <f t="shared" si="31"/>
        <v>214356.4307</v>
      </c>
      <c r="Q120" s="254">
        <f t="shared" si="123"/>
        <v>79113.54966</v>
      </c>
      <c r="R120" s="254">
        <f t="shared" si="124"/>
        <v>270842.5872</v>
      </c>
      <c r="S120" s="254">
        <f t="shared" si="34"/>
        <v>-208759.6778</v>
      </c>
      <c r="T120" s="254">
        <f t="shared" si="35"/>
        <v>0</v>
      </c>
      <c r="U120" s="272">
        <f t="shared" si="21"/>
        <v>0.6602431904</v>
      </c>
      <c r="V120" s="282"/>
      <c r="W120" s="254">
        <f t="shared" si="22"/>
        <v>-208759.6778</v>
      </c>
      <c r="X120" s="257">
        <f t="shared" si="23"/>
        <v>2.324198921</v>
      </c>
      <c r="Y120" s="254">
        <f t="shared" si="24"/>
        <v>410058.3852</v>
      </c>
      <c r="Z120" s="254">
        <f t="shared" si="25"/>
        <v>201298.7074</v>
      </c>
      <c r="AA120" s="259">
        <f t="shared" si="26"/>
        <v>564312.5676</v>
      </c>
      <c r="AB120" s="258">
        <f t="shared" si="27"/>
        <v>0.5643125676</v>
      </c>
      <c r="AC120" s="275">
        <f t="shared" si="28"/>
        <v>355552.8898</v>
      </c>
      <c r="AD120" s="257">
        <f t="shared" si="29"/>
        <v>0.3555528898</v>
      </c>
      <c r="AE120" s="180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2"/>
    </row>
    <row r="121" ht="19.5" customHeight="1">
      <c r="A121" s="276" t="s">
        <v>215</v>
      </c>
      <c r="B121" s="277">
        <v>45.509998</v>
      </c>
      <c r="C121" s="278">
        <v>48.57</v>
      </c>
      <c r="D121" s="278">
        <v>44.299999</v>
      </c>
      <c r="E121" s="278">
        <v>46.119999</v>
      </c>
      <c r="F121" s="278">
        <v>40.215099</v>
      </c>
      <c r="G121" s="278">
        <v>2.8938663E9</v>
      </c>
      <c r="H121" s="283" t="s">
        <v>215</v>
      </c>
      <c r="I121" s="278">
        <v>2.303125</v>
      </c>
      <c r="J121" s="278">
        <v>2.610938</v>
      </c>
      <c r="K121" s="278">
        <v>2.180313</v>
      </c>
      <c r="L121" s="278">
        <v>2.34625</v>
      </c>
      <c r="M121" s="278">
        <v>2.305491</v>
      </c>
      <c r="N121" s="278">
        <v>8.982672E9</v>
      </c>
      <c r="O121" s="278"/>
      <c r="P121" s="254">
        <f t="shared" si="31"/>
        <v>219306.9257</v>
      </c>
      <c r="Q121" s="254">
        <f t="shared" si="123"/>
        <v>82458.22565</v>
      </c>
      <c r="R121" s="254">
        <f t="shared" si="124"/>
        <v>271406.8426</v>
      </c>
      <c r="S121" s="254">
        <f t="shared" si="34"/>
        <v>-211296.1765</v>
      </c>
      <c r="T121" s="254">
        <f t="shared" si="35"/>
        <v>0</v>
      </c>
      <c r="U121" s="272">
        <f t="shared" si="21"/>
        <v>0.6703456921</v>
      </c>
      <c r="V121" s="282"/>
      <c r="W121" s="254">
        <f t="shared" si="22"/>
        <v>-211296.1765</v>
      </c>
      <c r="X121" s="257">
        <f t="shared" si="23"/>
        <v>2.322397767</v>
      </c>
      <c r="Y121" s="254">
        <f t="shared" si="24"/>
        <v>414065.4169</v>
      </c>
      <c r="Z121" s="254">
        <f t="shared" si="25"/>
        <v>202769.2405</v>
      </c>
      <c r="AA121" s="259">
        <f t="shared" si="26"/>
        <v>573171.994</v>
      </c>
      <c r="AB121" s="258">
        <f t="shared" si="27"/>
        <v>0.573171994</v>
      </c>
      <c r="AC121" s="275">
        <f t="shared" si="28"/>
        <v>361875.8176</v>
      </c>
      <c r="AD121" s="257">
        <f t="shared" si="29"/>
        <v>0.3618758176</v>
      </c>
      <c r="AE121" s="180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2"/>
    </row>
    <row r="122" ht="19.5" customHeight="1">
      <c r="A122" s="276" t="s">
        <v>216</v>
      </c>
      <c r="B122" s="277">
        <v>46.869999</v>
      </c>
      <c r="C122" s="278">
        <v>47.080002</v>
      </c>
      <c r="D122" s="278">
        <v>37.18</v>
      </c>
      <c r="E122" s="278">
        <v>38.91</v>
      </c>
      <c r="F122" s="278">
        <v>33.928226</v>
      </c>
      <c r="G122" s="278">
        <v>5.1886704E9</v>
      </c>
      <c r="H122" s="283" t="s">
        <v>216</v>
      </c>
      <c r="I122" s="278">
        <v>2.424063</v>
      </c>
      <c r="J122" s="278">
        <v>2.444063</v>
      </c>
      <c r="K122" s="278">
        <v>1.4625</v>
      </c>
      <c r="L122" s="278">
        <v>1.636875</v>
      </c>
      <c r="M122" s="278">
        <v>1.60844</v>
      </c>
      <c r="N122" s="278">
        <v>1.62776288E10</v>
      </c>
      <c r="O122" s="278"/>
      <c r="P122" s="254">
        <f t="shared" si="31"/>
        <v>184059.4059</v>
      </c>
      <c r="Q122" s="254">
        <f t="shared" si="123"/>
        <v>55310.93702</v>
      </c>
      <c r="R122" s="254">
        <f t="shared" si="124"/>
        <v>271972.2736</v>
      </c>
      <c r="S122" s="254">
        <f t="shared" si="34"/>
        <v>-213843.2439</v>
      </c>
      <c r="T122" s="254">
        <f t="shared" si="35"/>
        <v>0</v>
      </c>
      <c r="U122" s="272">
        <f t="shared" si="21"/>
        <v>0.5762893028</v>
      </c>
      <c r="V122" s="282"/>
      <c r="W122" s="254">
        <f t="shared" si="22"/>
        <v>-213843.2439</v>
      </c>
      <c r="X122" s="257">
        <f t="shared" si="23"/>
        <v>2.132551262</v>
      </c>
      <c r="Y122" s="254">
        <f t="shared" si="24"/>
        <v>389934.9668</v>
      </c>
      <c r="Z122" s="254">
        <f t="shared" si="25"/>
        <v>176091.7229</v>
      </c>
      <c r="AA122" s="259">
        <f t="shared" si="26"/>
        <v>511342.6165</v>
      </c>
      <c r="AB122" s="258">
        <f t="shared" si="27"/>
        <v>0.5113426165</v>
      </c>
      <c r="AC122" s="275">
        <f t="shared" si="28"/>
        <v>297499.3726</v>
      </c>
      <c r="AD122" s="257">
        <f t="shared" si="29"/>
        <v>0.2974993726</v>
      </c>
      <c r="AE122" s="180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2"/>
    </row>
    <row r="123" ht="19.5" customHeight="1">
      <c r="A123" s="276" t="s">
        <v>217</v>
      </c>
      <c r="B123" s="277">
        <v>38.84</v>
      </c>
      <c r="C123" s="278">
        <v>38.970001</v>
      </c>
      <c r="D123" s="278">
        <v>28.09</v>
      </c>
      <c r="E123" s="278">
        <v>32.889999</v>
      </c>
      <c r="F123" s="278">
        <v>28.698313</v>
      </c>
      <c r="G123" s="278">
        <v>7.2407798E9</v>
      </c>
      <c r="H123" s="283" t="s">
        <v>217</v>
      </c>
      <c r="I123" s="278">
        <v>1.6125</v>
      </c>
      <c r="J123" s="278">
        <v>1.627188</v>
      </c>
      <c r="K123" s="278">
        <v>0.798125</v>
      </c>
      <c r="L123" s="278">
        <v>1.086875</v>
      </c>
      <c r="M123" s="278">
        <v>1.067994</v>
      </c>
      <c r="N123" s="278">
        <v>3.89495552E10</v>
      </c>
      <c r="O123" s="278"/>
      <c r="P123" s="254">
        <f t="shared" si="31"/>
        <v>139059.4059</v>
      </c>
      <c r="Q123" s="254">
        <f t="shared" si="123"/>
        <v>30184.64383</v>
      </c>
      <c r="R123" s="254">
        <f t="shared" si="124"/>
        <v>272538.8825</v>
      </c>
      <c r="S123" s="254">
        <f t="shared" si="34"/>
        <v>-216400.9241</v>
      </c>
      <c r="T123" s="254">
        <f t="shared" si="35"/>
        <v>0</v>
      </c>
      <c r="U123" s="272">
        <f t="shared" si="21"/>
        <v>0.4514178323</v>
      </c>
      <c r="V123" s="282"/>
      <c r="W123" s="254">
        <f t="shared" si="22"/>
        <v>-216400.9241</v>
      </c>
      <c r="X123" s="257">
        <f t="shared" si="23"/>
        <v>1.90201724</v>
      </c>
      <c r="Y123" s="254">
        <f t="shared" si="24"/>
        <v>358978.9113</v>
      </c>
      <c r="Z123" s="254">
        <f t="shared" si="25"/>
        <v>142577.9873</v>
      </c>
      <c r="AA123" s="259">
        <f t="shared" si="26"/>
        <v>441782.9322</v>
      </c>
      <c r="AB123" s="258">
        <f t="shared" si="27"/>
        <v>0.4417829322</v>
      </c>
      <c r="AC123" s="275">
        <f t="shared" si="28"/>
        <v>225382.0082</v>
      </c>
      <c r="AD123" s="257">
        <f t="shared" si="29"/>
        <v>0.2253820082</v>
      </c>
      <c r="AE123" s="180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2"/>
    </row>
    <row r="124" ht="21.0" customHeight="1">
      <c r="A124" s="276" t="s">
        <v>218</v>
      </c>
      <c r="B124" s="277">
        <v>32.810001</v>
      </c>
      <c r="C124" s="278">
        <v>34.009998</v>
      </c>
      <c r="D124" s="278">
        <v>25.049999</v>
      </c>
      <c r="E124" s="278">
        <v>29.120001</v>
      </c>
      <c r="F124" s="278">
        <v>25.408783</v>
      </c>
      <c r="G124" s="278">
        <v>3.9192859E9</v>
      </c>
      <c r="H124" s="283" t="s">
        <v>218</v>
      </c>
      <c r="I124" s="278">
        <v>1.085625</v>
      </c>
      <c r="J124" s="278">
        <v>1.165313</v>
      </c>
      <c r="K124" s="278">
        <v>0.61625</v>
      </c>
      <c r="L124" s="278">
        <v>0.82625</v>
      </c>
      <c r="M124" s="278">
        <v>0.811897</v>
      </c>
      <c r="N124" s="278">
        <v>3.02495424E10</v>
      </c>
      <c r="O124" s="278"/>
      <c r="P124" s="254">
        <f t="shared" si="31"/>
        <v>124009.896</v>
      </c>
      <c r="Q124" s="254">
        <f t="shared" si="123"/>
        <v>23306.23244</v>
      </c>
      <c r="R124" s="254">
        <f t="shared" si="124"/>
        <v>273106.6718</v>
      </c>
      <c r="S124" s="254">
        <f t="shared" si="34"/>
        <v>-218969.2612</v>
      </c>
      <c r="T124" s="254">
        <f t="shared" si="35"/>
        <v>0</v>
      </c>
      <c r="U124" s="272">
        <f t="shared" si="21"/>
        <v>0.4058351754</v>
      </c>
      <c r="V124" s="282"/>
      <c r="W124" s="254">
        <f t="shared" si="22"/>
        <v>-218969.2612</v>
      </c>
      <c r="X124" s="257">
        <f t="shared" si="23"/>
        <v>1.813572214</v>
      </c>
      <c r="Y124" s="285">
        <f t="shared" si="24"/>
        <v>348989.3322</v>
      </c>
      <c r="Z124" s="254">
        <f t="shared" si="25"/>
        <v>130020.0709</v>
      </c>
      <c r="AA124" s="286">
        <f t="shared" si="26"/>
        <v>420422.8003</v>
      </c>
      <c r="AB124" s="258">
        <f t="shared" si="27"/>
        <v>0.4204228003</v>
      </c>
      <c r="AC124" s="275">
        <f t="shared" si="28"/>
        <v>201453.539</v>
      </c>
      <c r="AD124" s="257">
        <f t="shared" si="29"/>
        <v>0.201453539</v>
      </c>
      <c r="AE124" s="180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2"/>
    </row>
    <row r="125" ht="19.5" customHeight="1">
      <c r="A125" s="279" t="s">
        <v>219</v>
      </c>
      <c r="B125" s="280">
        <v>28.5</v>
      </c>
      <c r="C125" s="281">
        <v>30.83</v>
      </c>
      <c r="D125" s="281">
        <v>26.84</v>
      </c>
      <c r="E125" s="281">
        <v>29.74</v>
      </c>
      <c r="F125" s="281">
        <v>25.949766</v>
      </c>
      <c r="G125" s="281">
        <v>2.9442387E9</v>
      </c>
      <c r="H125" s="284" t="s">
        <v>219</v>
      </c>
      <c r="I125" s="281">
        <v>0.791563</v>
      </c>
      <c r="J125" s="281">
        <v>0.911563</v>
      </c>
      <c r="K125" s="281">
        <v>0.697188</v>
      </c>
      <c r="L125" s="281">
        <v>0.840313</v>
      </c>
      <c r="M125" s="281">
        <v>0.825715</v>
      </c>
      <c r="N125" s="281">
        <v>2.20434048E10</v>
      </c>
      <c r="O125" s="281"/>
      <c r="P125" s="254">
        <f t="shared" si="31"/>
        <v>132871.2871</v>
      </c>
      <c r="Q125" s="254">
        <f t="shared" si="123"/>
        <v>26367.2626</v>
      </c>
      <c r="R125" s="254">
        <f t="shared" si="124"/>
        <v>273675.644</v>
      </c>
      <c r="S125" s="254">
        <f t="shared" si="34"/>
        <v>-221548.2998</v>
      </c>
      <c r="T125" s="254">
        <f t="shared" si="35"/>
        <v>0</v>
      </c>
      <c r="U125" s="272">
        <f t="shared" si="21"/>
        <v>0.428735798</v>
      </c>
      <c r="V125" s="257">
        <f>(E125-B114)/B114</f>
        <v>-0.4199336844</v>
      </c>
      <c r="W125" s="254">
        <f t="shared" si="22"/>
        <v>-221548.2998</v>
      </c>
      <c r="X125" s="257">
        <f t="shared" si="23"/>
        <v>1.835026184</v>
      </c>
      <c r="Y125" s="254">
        <f t="shared" si="24"/>
        <v>355738.5193</v>
      </c>
      <c r="Z125" s="254">
        <f t="shared" si="25"/>
        <v>134190.2194</v>
      </c>
      <c r="AA125" s="259">
        <f t="shared" si="26"/>
        <v>432914.1938</v>
      </c>
      <c r="AB125" s="258">
        <f t="shared" si="27"/>
        <v>0.4329141938</v>
      </c>
      <c r="AC125" s="275">
        <f t="shared" si="28"/>
        <v>211365.8939</v>
      </c>
      <c r="AD125" s="257">
        <f t="shared" si="29"/>
        <v>0.2113658939</v>
      </c>
      <c r="AE125" s="180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2"/>
    </row>
    <row r="126" ht="19.5" customHeight="1">
      <c r="A126" s="276" t="s">
        <v>220</v>
      </c>
      <c r="B126" s="277">
        <v>29.75</v>
      </c>
      <c r="C126" s="278">
        <v>31.629999</v>
      </c>
      <c r="D126" s="278">
        <v>27.959999</v>
      </c>
      <c r="E126" s="278">
        <v>29.059999</v>
      </c>
      <c r="F126" s="278">
        <v>25.393248</v>
      </c>
      <c r="G126" s="278">
        <v>2.8295426E9</v>
      </c>
      <c r="H126" s="283" t="s">
        <v>220</v>
      </c>
      <c r="I126" s="278">
        <v>0.84625</v>
      </c>
      <c r="J126" s="278">
        <v>0.951563</v>
      </c>
      <c r="K126" s="278">
        <v>0.73875</v>
      </c>
      <c r="L126" s="278">
        <v>0.791563</v>
      </c>
      <c r="M126" s="278">
        <v>0.777812</v>
      </c>
      <c r="N126" s="278">
        <v>1.90438528E10</v>
      </c>
      <c r="O126" s="278"/>
      <c r="P126" s="254">
        <f t="shared" si="31"/>
        <v>138415.8366</v>
      </c>
      <c r="Q126" s="254">
        <f>(Q125+$S$3)*K126/K125</f>
        <v>49131.38959</v>
      </c>
      <c r="R126" s="254">
        <f>R125*(1+($S$5)/2/12)-$S$3</f>
        <v>254245.8016</v>
      </c>
      <c r="S126" s="254">
        <f t="shared" si="34"/>
        <v>-224138.0844</v>
      </c>
      <c r="T126" s="254">
        <f t="shared" si="35"/>
        <v>0</v>
      </c>
      <c r="U126" s="272">
        <f t="shared" si="21"/>
        <v>0.5357228406</v>
      </c>
      <c r="V126" s="282"/>
      <c r="W126" s="254">
        <f t="shared" si="22"/>
        <v>-224138.0844</v>
      </c>
      <c r="X126" s="257">
        <f t="shared" si="23"/>
        <v>1.751873803</v>
      </c>
      <c r="Y126" s="254">
        <f t="shared" si="24"/>
        <v>340967.0552</v>
      </c>
      <c r="Z126" s="254">
        <f t="shared" si="25"/>
        <v>116828.9708</v>
      </c>
      <c r="AA126" s="259">
        <f t="shared" si="26"/>
        <v>441793.0279</v>
      </c>
      <c r="AB126" s="258">
        <f t="shared" si="27"/>
        <v>0.4417930279</v>
      </c>
      <c r="AC126" s="275">
        <f t="shared" si="28"/>
        <v>217654.9434</v>
      </c>
      <c r="AD126" s="257">
        <f t="shared" si="29"/>
        <v>0.2176549434</v>
      </c>
      <c r="AE126" s="180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2"/>
    </row>
    <row r="127" ht="19.5" customHeight="1">
      <c r="A127" s="276" t="s">
        <v>221</v>
      </c>
      <c r="B127" s="277">
        <v>28.780001</v>
      </c>
      <c r="C127" s="278">
        <v>31.68</v>
      </c>
      <c r="D127" s="278">
        <v>27.389999</v>
      </c>
      <c r="E127" s="278">
        <v>27.530001</v>
      </c>
      <c r="F127" s="278">
        <v>24.056301</v>
      </c>
      <c r="G127" s="278">
        <v>3.3240742E9</v>
      </c>
      <c r="H127" s="283" t="s">
        <v>221</v>
      </c>
      <c r="I127" s="278">
        <v>0.776875</v>
      </c>
      <c r="J127" s="278">
        <v>0.940938</v>
      </c>
      <c r="K127" s="278">
        <v>0.6975</v>
      </c>
      <c r="L127" s="278">
        <v>0.70375</v>
      </c>
      <c r="M127" s="278">
        <v>0.691525</v>
      </c>
      <c r="N127" s="278">
        <v>2.3277392E10</v>
      </c>
      <c r="O127" s="278"/>
      <c r="P127" s="254">
        <f t="shared" si="31"/>
        <v>135594.0545</v>
      </c>
      <c r="Q127" s="254">
        <f t="shared" ref="Q127:Q137" si="125">Q126*K127/K126</f>
        <v>46388.01251</v>
      </c>
      <c r="R127" s="254">
        <f t="shared" ref="R127:R137" si="126">R126*(1+$S$5/2/12)</f>
        <v>254775.4804</v>
      </c>
      <c r="S127" s="254">
        <f t="shared" si="34"/>
        <v>-226738.6598</v>
      </c>
      <c r="T127" s="254">
        <f t="shared" si="35"/>
        <v>0</v>
      </c>
      <c r="U127" s="272">
        <f t="shared" si="21"/>
        <v>0.5228760919</v>
      </c>
      <c r="V127" s="282"/>
      <c r="W127" s="254">
        <f t="shared" si="22"/>
        <v>-226738.6598</v>
      </c>
      <c r="X127" s="257">
        <f t="shared" si="23"/>
        <v>1.721671704</v>
      </c>
      <c r="Y127" s="254">
        <f t="shared" si="24"/>
        <v>339500.2993</v>
      </c>
      <c r="Z127" s="254">
        <f t="shared" si="25"/>
        <v>112761.6395</v>
      </c>
      <c r="AA127" s="259">
        <f t="shared" si="26"/>
        <v>436757.5473</v>
      </c>
      <c r="AB127" s="258">
        <f t="shared" si="27"/>
        <v>0.4367575473</v>
      </c>
      <c r="AC127" s="275">
        <f t="shared" si="28"/>
        <v>210018.8876</v>
      </c>
      <c r="AD127" s="257">
        <f t="shared" si="29"/>
        <v>0.2100188876</v>
      </c>
      <c r="AE127" s="180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2"/>
    </row>
    <row r="128" ht="22.5" customHeight="1">
      <c r="A128" s="276" t="s">
        <v>222</v>
      </c>
      <c r="B128" s="277">
        <v>27.120001</v>
      </c>
      <c r="C128" s="278">
        <v>31.459999</v>
      </c>
      <c r="D128" s="278">
        <v>25.629999</v>
      </c>
      <c r="E128" s="278">
        <v>30.32</v>
      </c>
      <c r="F128" s="278">
        <v>26.494261</v>
      </c>
      <c r="G128" s="278">
        <v>3.8051238E9</v>
      </c>
      <c r="H128" s="283" t="s">
        <v>222</v>
      </c>
      <c r="I128" s="278">
        <v>0.683438</v>
      </c>
      <c r="J128" s="278">
        <v>0.90625</v>
      </c>
      <c r="K128" s="278">
        <v>0.608125</v>
      </c>
      <c r="L128" s="278">
        <v>0.844063</v>
      </c>
      <c r="M128" s="278">
        <v>0.8294</v>
      </c>
      <c r="N128" s="278">
        <v>2.59328192E10</v>
      </c>
      <c r="O128" s="278"/>
      <c r="P128" s="254">
        <f t="shared" si="31"/>
        <v>126881.1832</v>
      </c>
      <c r="Q128" s="254">
        <f t="shared" si="125"/>
        <v>40444.02883</v>
      </c>
      <c r="R128" s="254">
        <f t="shared" si="126"/>
        <v>255306.2626</v>
      </c>
      <c r="S128" s="254">
        <f t="shared" si="34"/>
        <v>-229350.0708</v>
      </c>
      <c r="T128" s="254">
        <f t="shared" si="35"/>
        <v>0</v>
      </c>
      <c r="U128" s="272">
        <f t="shared" si="21"/>
        <v>0.4916085367</v>
      </c>
      <c r="V128" s="282"/>
      <c r="W128" s="254">
        <f t="shared" si="22"/>
        <v>-229350.0708</v>
      </c>
      <c r="X128" s="257">
        <f t="shared" si="23"/>
        <v>1.666393406</v>
      </c>
      <c r="Y128" s="287">
        <f t="shared" si="24"/>
        <v>333910.8403</v>
      </c>
      <c r="Z128" s="275">
        <f t="shared" si="25"/>
        <v>104560.7695</v>
      </c>
      <c r="AA128" s="288">
        <f t="shared" si="26"/>
        <v>422631.4746</v>
      </c>
      <c r="AB128" s="289">
        <f t="shared" si="27"/>
        <v>0.4226314746</v>
      </c>
      <c r="AC128" s="275">
        <f t="shared" si="28"/>
        <v>193281.4038</v>
      </c>
      <c r="AD128" s="257">
        <f t="shared" si="29"/>
        <v>0.1932814038</v>
      </c>
      <c r="AE128" s="180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2"/>
    </row>
    <row r="129" ht="19.5" customHeight="1">
      <c r="A129" s="276" t="s">
        <v>223</v>
      </c>
      <c r="B129" s="277">
        <v>29.940001</v>
      </c>
      <c r="C129" s="278">
        <v>34.900002</v>
      </c>
      <c r="D129" s="278">
        <v>29.790001</v>
      </c>
      <c r="E129" s="278">
        <v>34.279999</v>
      </c>
      <c r="F129" s="278">
        <v>30.00412</v>
      </c>
      <c r="G129" s="278">
        <v>2.9916321E9</v>
      </c>
      <c r="H129" s="283" t="s">
        <v>223</v>
      </c>
      <c r="I129" s="278">
        <v>0.820313</v>
      </c>
      <c r="J129" s="278">
        <v>1.105313</v>
      </c>
      <c r="K129" s="278">
        <v>0.8125</v>
      </c>
      <c r="L129" s="278">
        <v>1.06625</v>
      </c>
      <c r="M129" s="278">
        <v>1.047727</v>
      </c>
      <c r="N129" s="278">
        <v>1.79410016E10</v>
      </c>
      <c r="O129" s="278"/>
      <c r="P129" s="254">
        <f t="shared" si="31"/>
        <v>147475.2525</v>
      </c>
      <c r="Q129" s="254">
        <f t="shared" si="125"/>
        <v>54036.21529</v>
      </c>
      <c r="R129" s="254">
        <f t="shared" si="126"/>
        <v>255838.1507</v>
      </c>
      <c r="S129" s="254">
        <f t="shared" si="34"/>
        <v>-231972.3628</v>
      </c>
      <c r="T129" s="254">
        <f t="shared" si="35"/>
        <v>0</v>
      </c>
      <c r="U129" s="272">
        <f t="shared" si="21"/>
        <v>0.5587578359</v>
      </c>
      <c r="V129" s="282"/>
      <c r="W129" s="254">
        <f t="shared" si="22"/>
        <v>-231972.3628</v>
      </c>
      <c r="X129" s="257">
        <f t="shared" si="23"/>
        <v>1.738626957</v>
      </c>
      <c r="Y129" s="254">
        <f t="shared" si="24"/>
        <v>348837.3014</v>
      </c>
      <c r="Z129" s="254">
        <f t="shared" si="25"/>
        <v>116864.9386</v>
      </c>
      <c r="AA129" s="259">
        <f t="shared" si="26"/>
        <v>457349.6184</v>
      </c>
      <c r="AB129" s="258">
        <f t="shared" si="27"/>
        <v>0.4573496184</v>
      </c>
      <c r="AC129" s="275">
        <f t="shared" si="28"/>
        <v>225377.2556</v>
      </c>
      <c r="AD129" s="257">
        <f t="shared" si="29"/>
        <v>0.2253772556</v>
      </c>
      <c r="AE129" s="180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2"/>
    </row>
    <row r="130" ht="19.5" customHeight="1">
      <c r="A130" s="276" t="s">
        <v>224</v>
      </c>
      <c r="B130" s="277">
        <v>34.27</v>
      </c>
      <c r="C130" s="278">
        <v>35.5</v>
      </c>
      <c r="D130" s="278">
        <v>32.959999</v>
      </c>
      <c r="E130" s="278">
        <v>35.380001</v>
      </c>
      <c r="F130" s="278">
        <v>30.966921</v>
      </c>
      <c r="G130" s="278">
        <v>2.7340762E9</v>
      </c>
      <c r="H130" s="283" t="s">
        <v>224</v>
      </c>
      <c r="I130" s="278">
        <v>1.0675</v>
      </c>
      <c r="J130" s="278">
        <v>1.132813</v>
      </c>
      <c r="K130" s="278">
        <v>0.985</v>
      </c>
      <c r="L130" s="278">
        <v>1.128125</v>
      </c>
      <c r="M130" s="278">
        <v>1.108527</v>
      </c>
      <c r="N130" s="278">
        <v>1.26884736E10</v>
      </c>
      <c r="O130" s="278"/>
      <c r="P130" s="254">
        <f t="shared" si="31"/>
        <v>163168.3119</v>
      </c>
      <c r="Q130" s="254">
        <f t="shared" si="125"/>
        <v>65508.51946</v>
      </c>
      <c r="R130" s="254">
        <f t="shared" si="126"/>
        <v>256371.1468</v>
      </c>
      <c r="S130" s="254">
        <f t="shared" si="34"/>
        <v>-234605.581</v>
      </c>
      <c r="T130" s="254">
        <f t="shared" si="35"/>
        <v>0</v>
      </c>
      <c r="U130" s="272">
        <f t="shared" si="21"/>
        <v>0.6065077354</v>
      </c>
      <c r="V130" s="282"/>
      <c r="W130" s="254">
        <f t="shared" si="22"/>
        <v>-234605.581</v>
      </c>
      <c r="X130" s="257">
        <f t="shared" si="23"/>
        <v>1.788275696</v>
      </c>
      <c r="Y130" s="254">
        <f t="shared" si="24"/>
        <v>360334.1193</v>
      </c>
      <c r="Z130" s="254">
        <f t="shared" si="25"/>
        <v>125728.5383</v>
      </c>
      <c r="AA130" s="259">
        <f t="shared" si="26"/>
        <v>485047.9782</v>
      </c>
      <c r="AB130" s="258">
        <f t="shared" si="27"/>
        <v>0.4850479782</v>
      </c>
      <c r="AC130" s="275">
        <f t="shared" si="28"/>
        <v>250442.3972</v>
      </c>
      <c r="AD130" s="257">
        <f t="shared" si="29"/>
        <v>0.2504423972</v>
      </c>
      <c r="AE130" s="180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2"/>
    </row>
    <row r="131" ht="19.5" customHeight="1">
      <c r="A131" s="276" t="s">
        <v>225</v>
      </c>
      <c r="B131" s="277">
        <v>35.759998</v>
      </c>
      <c r="C131" s="278">
        <v>37.23</v>
      </c>
      <c r="D131" s="278">
        <v>34.77</v>
      </c>
      <c r="E131" s="278">
        <v>36.380001</v>
      </c>
      <c r="F131" s="278">
        <v>31.842188</v>
      </c>
      <c r="G131" s="278">
        <v>2.511948E9</v>
      </c>
      <c r="H131" s="283" t="s">
        <v>225</v>
      </c>
      <c r="I131" s="278">
        <v>1.1525</v>
      </c>
      <c r="J131" s="278">
        <v>1.249375</v>
      </c>
      <c r="K131" s="278">
        <v>1.09</v>
      </c>
      <c r="L131" s="278">
        <v>1.190625</v>
      </c>
      <c r="M131" s="278">
        <v>1.169942</v>
      </c>
      <c r="N131" s="278">
        <v>1.22738016E10</v>
      </c>
      <c r="O131" s="278"/>
      <c r="P131" s="254">
        <f t="shared" si="31"/>
        <v>172128.7129</v>
      </c>
      <c r="Q131" s="254">
        <f t="shared" si="125"/>
        <v>72491.66113</v>
      </c>
      <c r="R131" s="254">
        <f t="shared" si="126"/>
        <v>256905.2534</v>
      </c>
      <c r="S131" s="254">
        <f t="shared" si="34"/>
        <v>-237249.7709</v>
      </c>
      <c r="T131" s="254">
        <f t="shared" si="35"/>
        <v>0</v>
      </c>
      <c r="U131" s="272">
        <f t="shared" si="21"/>
        <v>0.6322947778</v>
      </c>
      <c r="V131" s="282"/>
      <c r="W131" s="254">
        <f t="shared" si="22"/>
        <v>-237249.7709</v>
      </c>
      <c r="X131" s="257">
        <f t="shared" si="23"/>
        <v>1.808364091</v>
      </c>
      <c r="Y131" s="254">
        <f t="shared" si="24"/>
        <v>367119.1423</v>
      </c>
      <c r="Z131" s="254">
        <f t="shared" si="25"/>
        <v>129869.3713</v>
      </c>
      <c r="AA131" s="259">
        <f t="shared" si="26"/>
        <v>501525.6274</v>
      </c>
      <c r="AB131" s="258">
        <f t="shared" si="27"/>
        <v>0.5015256274</v>
      </c>
      <c r="AC131" s="275">
        <f t="shared" si="28"/>
        <v>264275.8565</v>
      </c>
      <c r="AD131" s="257">
        <f t="shared" si="29"/>
        <v>0.2642758565</v>
      </c>
      <c r="AE131" s="180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2"/>
    </row>
    <row r="132" ht="19.5" customHeight="1">
      <c r="A132" s="276" t="s">
        <v>226</v>
      </c>
      <c r="B132" s="277">
        <v>36.560001</v>
      </c>
      <c r="C132" s="278">
        <v>40.18</v>
      </c>
      <c r="D132" s="278">
        <v>34.299999</v>
      </c>
      <c r="E132" s="278">
        <v>39.450001</v>
      </c>
      <c r="F132" s="278">
        <v>34.571716</v>
      </c>
      <c r="G132" s="278">
        <v>2.5756078E9</v>
      </c>
      <c r="H132" s="283" t="s">
        <v>226</v>
      </c>
      <c r="I132" s="278">
        <v>1.201875</v>
      </c>
      <c r="J132" s="278">
        <v>1.446875</v>
      </c>
      <c r="K132" s="278">
        <v>1.05875</v>
      </c>
      <c r="L132" s="278">
        <v>1.393125</v>
      </c>
      <c r="M132" s="278">
        <v>1.368924</v>
      </c>
      <c r="N132" s="278">
        <v>9.5885504E9</v>
      </c>
      <c r="O132" s="278"/>
      <c r="P132" s="254">
        <f t="shared" si="31"/>
        <v>169801.9752</v>
      </c>
      <c r="Q132" s="254">
        <f t="shared" si="125"/>
        <v>70413.34515</v>
      </c>
      <c r="R132" s="254">
        <f t="shared" si="126"/>
        <v>257440.4727</v>
      </c>
      <c r="S132" s="254">
        <f t="shared" si="34"/>
        <v>-239904.9783</v>
      </c>
      <c r="T132" s="254">
        <f t="shared" si="35"/>
        <v>0</v>
      </c>
      <c r="U132" s="272">
        <f t="shared" si="21"/>
        <v>0.6241837629</v>
      </c>
      <c r="V132" s="282"/>
      <c r="W132" s="254">
        <f t="shared" si="22"/>
        <v>-239904.9783</v>
      </c>
      <c r="X132" s="257">
        <f t="shared" si="23"/>
        <v>1.78088196</v>
      </c>
      <c r="Y132" s="254">
        <f t="shared" si="24"/>
        <v>366004.2364</v>
      </c>
      <c r="Z132" s="254">
        <f t="shared" si="25"/>
        <v>126099.2581</v>
      </c>
      <c r="AA132" s="259">
        <f t="shared" si="26"/>
        <v>497655.7931</v>
      </c>
      <c r="AB132" s="258">
        <f t="shared" si="27"/>
        <v>0.4976557931</v>
      </c>
      <c r="AC132" s="275">
        <f t="shared" si="28"/>
        <v>257750.8148</v>
      </c>
      <c r="AD132" s="257">
        <f t="shared" si="29"/>
        <v>0.2577508148</v>
      </c>
      <c r="AE132" s="180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2"/>
    </row>
    <row r="133" ht="19.5" customHeight="1">
      <c r="A133" s="276" t="s">
        <v>227</v>
      </c>
      <c r="B133" s="277">
        <v>39.869999</v>
      </c>
      <c r="C133" s="278">
        <v>41.080002</v>
      </c>
      <c r="D133" s="278">
        <v>38.459999</v>
      </c>
      <c r="E133" s="278">
        <v>40.029999</v>
      </c>
      <c r="F133" s="278">
        <v>35.079987</v>
      </c>
      <c r="G133" s="278">
        <v>2.2481495E9</v>
      </c>
      <c r="H133" s="283" t="s">
        <v>227</v>
      </c>
      <c r="I133" s="278">
        <v>1.425938</v>
      </c>
      <c r="J133" s="278">
        <v>1.5075</v>
      </c>
      <c r="K133" s="278">
        <v>1.322813</v>
      </c>
      <c r="L133" s="278">
        <v>1.430313</v>
      </c>
      <c r="M133" s="278">
        <v>1.405466</v>
      </c>
      <c r="N133" s="278">
        <v>7.6431936E9</v>
      </c>
      <c r="O133" s="278"/>
      <c r="P133" s="254">
        <f t="shared" si="31"/>
        <v>190396.0347</v>
      </c>
      <c r="Q133" s="254">
        <f t="shared" si="125"/>
        <v>87975.14838</v>
      </c>
      <c r="R133" s="254">
        <f t="shared" si="126"/>
        <v>257976.807</v>
      </c>
      <c r="S133" s="254">
        <f t="shared" si="34"/>
        <v>-242571.249</v>
      </c>
      <c r="T133" s="254">
        <f t="shared" si="35"/>
        <v>0</v>
      </c>
      <c r="U133" s="272">
        <f t="shared" si="21"/>
        <v>0.683038509</v>
      </c>
      <c r="V133" s="282"/>
      <c r="W133" s="254">
        <f t="shared" si="22"/>
        <v>-242571.249</v>
      </c>
      <c r="X133" s="257">
        <f t="shared" si="23"/>
        <v>1.848417087</v>
      </c>
      <c r="Y133" s="254">
        <f t="shared" si="24"/>
        <v>380934.959</v>
      </c>
      <c r="Z133" s="254">
        <f t="shared" si="25"/>
        <v>138363.7099</v>
      </c>
      <c r="AA133" s="259">
        <f t="shared" si="26"/>
        <v>536347.99</v>
      </c>
      <c r="AB133" s="258">
        <f t="shared" si="27"/>
        <v>0.53634799</v>
      </c>
      <c r="AC133" s="275">
        <f t="shared" si="28"/>
        <v>293776.741</v>
      </c>
      <c r="AD133" s="257">
        <f t="shared" si="29"/>
        <v>0.293776741</v>
      </c>
      <c r="AE133" s="180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2"/>
    </row>
    <row r="134" ht="19.5" customHeight="1">
      <c r="A134" s="276" t="s">
        <v>228</v>
      </c>
      <c r="B134" s="277">
        <v>39.889999</v>
      </c>
      <c r="C134" s="278">
        <v>43.169998</v>
      </c>
      <c r="D134" s="278">
        <v>39.02</v>
      </c>
      <c r="E134" s="278">
        <v>42.25</v>
      </c>
      <c r="F134" s="278">
        <v>37.025475</v>
      </c>
      <c r="G134" s="278">
        <v>2.1147749E9</v>
      </c>
      <c r="H134" s="283" t="s">
        <v>228</v>
      </c>
      <c r="I134" s="278">
        <v>1.420313</v>
      </c>
      <c r="J134" s="278">
        <v>1.664688</v>
      </c>
      <c r="K134" s="278">
        <v>1.36</v>
      </c>
      <c r="L134" s="278">
        <v>1.592813</v>
      </c>
      <c r="M134" s="278">
        <v>1.565143</v>
      </c>
      <c r="N134" s="278">
        <v>6.6059104E9</v>
      </c>
      <c r="O134" s="278"/>
      <c r="P134" s="254">
        <f t="shared" si="31"/>
        <v>193168.3168</v>
      </c>
      <c r="Q134" s="254">
        <f t="shared" si="125"/>
        <v>90448.31113</v>
      </c>
      <c r="R134" s="254">
        <f t="shared" si="126"/>
        <v>258514.2587</v>
      </c>
      <c r="S134" s="254">
        <f t="shared" si="34"/>
        <v>-245248.6292</v>
      </c>
      <c r="T134" s="254">
        <f t="shared" si="35"/>
        <v>0</v>
      </c>
      <c r="U134" s="272">
        <f t="shared" si="21"/>
        <v>0.6899900897</v>
      </c>
      <c r="V134" s="282"/>
      <c r="W134" s="254">
        <f t="shared" si="22"/>
        <v>-245248.6292</v>
      </c>
      <c r="X134" s="257">
        <f t="shared" si="23"/>
        <v>1.841733334</v>
      </c>
      <c r="Y134" s="254">
        <f t="shared" si="24"/>
        <v>383391.5101</v>
      </c>
      <c r="Z134" s="254">
        <f t="shared" si="25"/>
        <v>138142.8809</v>
      </c>
      <c r="AA134" s="259">
        <f t="shared" si="26"/>
        <v>542130.8866</v>
      </c>
      <c r="AB134" s="258">
        <f t="shared" si="27"/>
        <v>0.5421308866</v>
      </c>
      <c r="AC134" s="275">
        <f t="shared" si="28"/>
        <v>296882.2574</v>
      </c>
      <c r="AD134" s="257">
        <f t="shared" si="29"/>
        <v>0.2968822574</v>
      </c>
      <c r="AE134" s="180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2"/>
    </row>
    <row r="135" ht="19.5" customHeight="1">
      <c r="A135" s="276" t="s">
        <v>229</v>
      </c>
      <c r="B135" s="277">
        <v>42.099998</v>
      </c>
      <c r="C135" s="278">
        <v>43.82</v>
      </c>
      <c r="D135" s="278">
        <v>40.720001</v>
      </c>
      <c r="E135" s="278">
        <v>40.959999</v>
      </c>
      <c r="F135" s="278">
        <v>35.929726</v>
      </c>
      <c r="G135" s="278">
        <v>2.2910659E9</v>
      </c>
      <c r="H135" s="283" t="s">
        <v>229</v>
      </c>
      <c r="I135" s="278">
        <v>1.582188</v>
      </c>
      <c r="J135" s="278">
        <v>1.70875</v>
      </c>
      <c r="K135" s="278">
        <v>1.478438</v>
      </c>
      <c r="L135" s="278">
        <v>1.490625</v>
      </c>
      <c r="M135" s="278">
        <v>1.46473</v>
      </c>
      <c r="N135" s="278">
        <v>7.4376E9</v>
      </c>
      <c r="O135" s="278"/>
      <c r="P135" s="254">
        <f t="shared" si="31"/>
        <v>201584.1634</v>
      </c>
      <c r="Q135" s="254">
        <f t="shared" si="125"/>
        <v>98325.16192</v>
      </c>
      <c r="R135" s="254">
        <f t="shared" si="126"/>
        <v>259052.83</v>
      </c>
      <c r="S135" s="254">
        <f t="shared" si="34"/>
        <v>-247937.1652</v>
      </c>
      <c r="T135" s="254">
        <f t="shared" si="35"/>
        <v>0</v>
      </c>
      <c r="U135" s="272">
        <f t="shared" si="21"/>
        <v>0.7124533985</v>
      </c>
      <c r="V135" s="282"/>
      <c r="W135" s="254">
        <f t="shared" si="22"/>
        <v>-247937.1652</v>
      </c>
      <c r="X135" s="257">
        <f t="shared" si="23"/>
        <v>1.857877955</v>
      </c>
      <c r="Y135" s="254">
        <f t="shared" si="24"/>
        <v>389799.6312</v>
      </c>
      <c r="Z135" s="254">
        <f t="shared" si="25"/>
        <v>141862.466</v>
      </c>
      <c r="AA135" s="259">
        <f t="shared" si="26"/>
        <v>558962.1553</v>
      </c>
      <c r="AB135" s="258">
        <f t="shared" si="27"/>
        <v>0.5589621553</v>
      </c>
      <c r="AC135" s="275">
        <f t="shared" si="28"/>
        <v>311024.9901</v>
      </c>
      <c r="AD135" s="257">
        <f t="shared" si="29"/>
        <v>0.3110249901</v>
      </c>
      <c r="AE135" s="180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2"/>
    </row>
    <row r="136" ht="19.5" customHeight="1">
      <c r="A136" s="276" t="s">
        <v>230</v>
      </c>
      <c r="B136" s="277">
        <v>41.0</v>
      </c>
      <c r="C136" s="278">
        <v>44.650002</v>
      </c>
      <c r="D136" s="278">
        <v>40.639999</v>
      </c>
      <c r="E136" s="278">
        <v>43.560001</v>
      </c>
      <c r="F136" s="278">
        <v>38.210426</v>
      </c>
      <c r="G136" s="278">
        <v>1.8079224E9</v>
      </c>
      <c r="H136" s="283" t="s">
        <v>230</v>
      </c>
      <c r="I136" s="278">
        <v>1.494063</v>
      </c>
      <c r="J136" s="278">
        <v>1.76875</v>
      </c>
      <c r="K136" s="278">
        <v>1.467813</v>
      </c>
      <c r="L136" s="278">
        <v>1.67875</v>
      </c>
      <c r="M136" s="278">
        <v>1.649587</v>
      </c>
      <c r="N136" s="278">
        <v>5.7410208E9</v>
      </c>
      <c r="O136" s="278"/>
      <c r="P136" s="254">
        <f t="shared" si="31"/>
        <v>201188.1139</v>
      </c>
      <c r="Q136" s="254">
        <f t="shared" si="125"/>
        <v>97618.53449</v>
      </c>
      <c r="R136" s="254">
        <f t="shared" si="126"/>
        <v>259592.5234</v>
      </c>
      <c r="S136" s="254">
        <f t="shared" si="34"/>
        <v>-250636.9034</v>
      </c>
      <c r="T136" s="254">
        <f t="shared" si="35"/>
        <v>0</v>
      </c>
      <c r="U136" s="272">
        <f t="shared" si="21"/>
        <v>0.709931538</v>
      </c>
      <c r="V136" s="282"/>
      <c r="W136" s="254">
        <f t="shared" si="22"/>
        <v>-250636.9034</v>
      </c>
      <c r="X136" s="257">
        <f t="shared" si="23"/>
        <v>1.838438917</v>
      </c>
      <c r="Y136" s="254">
        <f t="shared" si="24"/>
        <v>390040.5022</v>
      </c>
      <c r="Z136" s="254">
        <f t="shared" si="25"/>
        <v>139403.5988</v>
      </c>
      <c r="AA136" s="259">
        <f t="shared" si="26"/>
        <v>558399.1718</v>
      </c>
      <c r="AB136" s="258">
        <f t="shared" si="27"/>
        <v>0.5583991718</v>
      </c>
      <c r="AC136" s="275">
        <f t="shared" si="28"/>
        <v>307762.2684</v>
      </c>
      <c r="AD136" s="257">
        <f t="shared" si="29"/>
        <v>0.3077622684</v>
      </c>
      <c r="AE136" s="180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2"/>
    </row>
    <row r="137" ht="19.5" customHeight="1">
      <c r="A137" s="279" t="s">
        <v>231</v>
      </c>
      <c r="B137" s="280">
        <v>43.889999</v>
      </c>
      <c r="C137" s="281">
        <v>46.299999</v>
      </c>
      <c r="D137" s="281">
        <v>43.32</v>
      </c>
      <c r="E137" s="281">
        <v>45.75</v>
      </c>
      <c r="F137" s="281">
        <v>40.13147</v>
      </c>
      <c r="G137" s="281">
        <v>1.5240367E9</v>
      </c>
      <c r="H137" s="284" t="s">
        <v>231</v>
      </c>
      <c r="I137" s="281">
        <v>1.705313</v>
      </c>
      <c r="J137" s="281">
        <v>1.900625</v>
      </c>
      <c r="K137" s="281">
        <v>1.657813</v>
      </c>
      <c r="L137" s="281">
        <v>1.85875</v>
      </c>
      <c r="M137" s="281">
        <v>1.82646</v>
      </c>
      <c r="N137" s="281">
        <v>4.1595232E9</v>
      </c>
      <c r="O137" s="281"/>
      <c r="P137" s="254">
        <f t="shared" si="31"/>
        <v>214455.4455</v>
      </c>
      <c r="Q137" s="254">
        <f t="shared" si="125"/>
        <v>110254.6956</v>
      </c>
      <c r="R137" s="254">
        <f t="shared" si="126"/>
        <v>260133.3412</v>
      </c>
      <c r="S137" s="254">
        <f t="shared" si="34"/>
        <v>-253347.8905</v>
      </c>
      <c r="T137" s="254">
        <f t="shared" si="35"/>
        <v>0</v>
      </c>
      <c r="U137" s="272">
        <f t="shared" si="21"/>
        <v>0.7437286212</v>
      </c>
      <c r="V137" s="257">
        <f>(E137-B126)/B126</f>
        <v>0.5378151261</v>
      </c>
      <c r="W137" s="254">
        <f t="shared" si="22"/>
        <v>-253347.8905</v>
      </c>
      <c r="X137" s="257">
        <f t="shared" si="23"/>
        <v>1.873269147</v>
      </c>
      <c r="Y137" s="254">
        <f t="shared" si="24"/>
        <v>399846.8194</v>
      </c>
      <c r="Z137" s="254">
        <f t="shared" si="25"/>
        <v>146498.9289</v>
      </c>
      <c r="AA137" s="259">
        <f t="shared" si="26"/>
        <v>584843.4823</v>
      </c>
      <c r="AB137" s="258">
        <f t="shared" si="27"/>
        <v>0.5848434823</v>
      </c>
      <c r="AC137" s="275">
        <f t="shared" si="28"/>
        <v>331495.5918</v>
      </c>
      <c r="AD137" s="257">
        <f t="shared" si="29"/>
        <v>0.3314955918</v>
      </c>
      <c r="AE137" s="180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2"/>
    </row>
    <row r="138" ht="19.5" customHeight="1">
      <c r="A138" s="276" t="s">
        <v>232</v>
      </c>
      <c r="B138" s="277">
        <v>46.330002</v>
      </c>
      <c r="C138" s="278">
        <v>46.639999</v>
      </c>
      <c r="D138" s="278">
        <v>42.630001</v>
      </c>
      <c r="E138" s="278">
        <v>42.790001</v>
      </c>
      <c r="F138" s="278">
        <v>37.597622</v>
      </c>
      <c r="G138" s="278">
        <v>2.3821525E9</v>
      </c>
      <c r="H138" s="283" t="s">
        <v>232</v>
      </c>
      <c r="I138" s="278">
        <v>1.900938</v>
      </c>
      <c r="J138" s="278">
        <v>1.928125</v>
      </c>
      <c r="K138" s="278">
        <v>1.604375</v>
      </c>
      <c r="L138" s="278">
        <v>1.616875</v>
      </c>
      <c r="M138" s="278">
        <v>1.588787</v>
      </c>
      <c r="N138" s="278">
        <v>5.4047488E9</v>
      </c>
      <c r="O138" s="278"/>
      <c r="P138" s="254">
        <f t="shared" si="31"/>
        <v>211039.6089</v>
      </c>
      <c r="Q138" s="254">
        <f>(Q126+(Q137-Q126)*(1-$Q$3))*K138/K137</f>
        <v>88954.82544</v>
      </c>
      <c r="R138" s="254">
        <f>R137*(1+($S$5/2/12))+(Q137-Q126)*($Q$3)</f>
        <v>279012.2774</v>
      </c>
      <c r="S138" s="254">
        <f t="shared" si="34"/>
        <v>-256070.1734</v>
      </c>
      <c r="T138" s="254">
        <f t="shared" si="35"/>
        <v>0</v>
      </c>
      <c r="U138" s="272">
        <f t="shared" si="21"/>
        <v>0.6717525926</v>
      </c>
      <c r="V138" s="282"/>
      <c r="W138" s="254">
        <f t="shared" si="22"/>
        <v>-256070.1734</v>
      </c>
      <c r="X138" s="257">
        <f t="shared" si="23"/>
        <v>1.913740597</v>
      </c>
      <c r="Y138" s="254">
        <f t="shared" si="24"/>
        <v>415579.5126</v>
      </c>
      <c r="Z138" s="254">
        <f t="shared" si="25"/>
        <v>159509.3392</v>
      </c>
      <c r="AA138" s="259">
        <f t="shared" si="26"/>
        <v>579006.7118</v>
      </c>
      <c r="AB138" s="258">
        <f t="shared" si="27"/>
        <v>0.5790067118</v>
      </c>
      <c r="AC138" s="275">
        <f t="shared" si="28"/>
        <v>322936.5384</v>
      </c>
      <c r="AD138" s="257">
        <f t="shared" si="29"/>
        <v>0.3229365384</v>
      </c>
      <c r="AE138" s="180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2"/>
    </row>
    <row r="139" ht="19.5" customHeight="1">
      <c r="A139" s="276" t="s">
        <v>233</v>
      </c>
      <c r="B139" s="277">
        <v>42.900002</v>
      </c>
      <c r="C139" s="278">
        <v>45.049999</v>
      </c>
      <c r="D139" s="278">
        <v>42.119999</v>
      </c>
      <c r="E139" s="278">
        <v>44.759998</v>
      </c>
      <c r="F139" s="278">
        <v>39.328568</v>
      </c>
      <c r="G139" s="278">
        <v>1.9321764E9</v>
      </c>
      <c r="H139" s="283" t="s">
        <v>233</v>
      </c>
      <c r="I139" s="278">
        <v>1.625625</v>
      </c>
      <c r="J139" s="278">
        <v>1.7875</v>
      </c>
      <c r="K139" s="278">
        <v>1.564063</v>
      </c>
      <c r="L139" s="278">
        <v>1.765</v>
      </c>
      <c r="M139" s="278">
        <v>1.734339</v>
      </c>
      <c r="N139" s="278">
        <v>5.1140704E9</v>
      </c>
      <c r="O139" s="278"/>
      <c r="P139" s="254">
        <f t="shared" si="31"/>
        <v>208514.8465</v>
      </c>
      <c r="Q139" s="254">
        <f t="shared" ref="Q139:Q149" si="127">Q138*K139/K138</f>
        <v>86719.72023</v>
      </c>
      <c r="R139" s="254">
        <f t="shared" ref="R139:R149" si="128">R138*(1+$S$5/2/12)</f>
        <v>279593.553</v>
      </c>
      <c r="S139" s="254">
        <f t="shared" si="34"/>
        <v>-258803.7991</v>
      </c>
      <c r="T139" s="254">
        <f t="shared" si="35"/>
        <v>0</v>
      </c>
      <c r="U139" s="272">
        <f t="shared" si="21"/>
        <v>0.6644669491</v>
      </c>
      <c r="V139" s="282"/>
      <c r="W139" s="254">
        <f t="shared" si="22"/>
        <v>-258803.7991</v>
      </c>
      <c r="X139" s="257">
        <f t="shared" si="23"/>
        <v>1.886017135</v>
      </c>
      <c r="Y139" s="254">
        <f t="shared" si="24"/>
        <v>414370.2035</v>
      </c>
      <c r="Z139" s="254">
        <f t="shared" si="25"/>
        <v>155566.4044</v>
      </c>
      <c r="AA139" s="259">
        <f t="shared" si="26"/>
        <v>574828.1198</v>
      </c>
      <c r="AB139" s="258">
        <f t="shared" si="27"/>
        <v>0.5748281198</v>
      </c>
      <c r="AC139" s="275">
        <f t="shared" si="28"/>
        <v>316024.3207</v>
      </c>
      <c r="AD139" s="257">
        <f t="shared" si="29"/>
        <v>0.3160243207</v>
      </c>
      <c r="AE139" s="180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2"/>
    </row>
    <row r="140" ht="19.5" customHeight="1">
      <c r="A140" s="276" t="s">
        <v>234</v>
      </c>
      <c r="B140" s="277">
        <v>44.959999</v>
      </c>
      <c r="C140" s="278">
        <v>48.599998</v>
      </c>
      <c r="D140" s="278">
        <v>44.950001</v>
      </c>
      <c r="E140" s="278">
        <v>48.16</v>
      </c>
      <c r="F140" s="278">
        <v>42.31601</v>
      </c>
      <c r="G140" s="278">
        <v>1.6236069E9</v>
      </c>
      <c r="H140" s="283" t="s">
        <v>234</v>
      </c>
      <c r="I140" s="278">
        <v>1.778125</v>
      </c>
      <c r="J140" s="278">
        <v>2.080313</v>
      </c>
      <c r="K140" s="278">
        <v>1.778125</v>
      </c>
      <c r="L140" s="278">
        <v>2.045</v>
      </c>
      <c r="M140" s="278">
        <v>2.009475</v>
      </c>
      <c r="N140" s="278">
        <v>4.287104E9</v>
      </c>
      <c r="O140" s="278"/>
      <c r="P140" s="254">
        <f t="shared" si="31"/>
        <v>222524.7574</v>
      </c>
      <c r="Q140" s="254">
        <f t="shared" si="127"/>
        <v>98588.42165</v>
      </c>
      <c r="R140" s="254">
        <f t="shared" si="128"/>
        <v>280176.0396</v>
      </c>
      <c r="S140" s="254">
        <f t="shared" si="34"/>
        <v>-261548.8149</v>
      </c>
      <c r="T140" s="254">
        <f t="shared" si="35"/>
        <v>0</v>
      </c>
      <c r="U140" s="272">
        <f t="shared" si="21"/>
        <v>0.6980028707</v>
      </c>
      <c r="V140" s="282"/>
      <c r="W140" s="254">
        <f t="shared" si="22"/>
        <v>-261548.8149</v>
      </c>
      <c r="X140" s="257">
        <f t="shared" si="23"/>
        <v>1.922015197</v>
      </c>
      <c r="Y140" s="254">
        <f t="shared" si="24"/>
        <v>424736.3282</v>
      </c>
      <c r="Z140" s="254">
        <f t="shared" si="25"/>
        <v>163187.5133</v>
      </c>
      <c r="AA140" s="259">
        <f t="shared" si="26"/>
        <v>601289.2187</v>
      </c>
      <c r="AB140" s="258">
        <f t="shared" si="27"/>
        <v>0.6012892187</v>
      </c>
      <c r="AC140" s="275">
        <f t="shared" si="28"/>
        <v>339740.4038</v>
      </c>
      <c r="AD140" s="257">
        <f t="shared" si="29"/>
        <v>0.3397404038</v>
      </c>
      <c r="AE140" s="180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2"/>
    </row>
    <row r="141" ht="19.5" customHeight="1">
      <c r="A141" s="276" t="s">
        <v>235</v>
      </c>
      <c r="B141" s="277">
        <v>48.360001</v>
      </c>
      <c r="C141" s="278">
        <v>50.650002</v>
      </c>
      <c r="D141" s="278">
        <v>47.790001</v>
      </c>
      <c r="E141" s="278">
        <v>49.240002</v>
      </c>
      <c r="F141" s="278">
        <v>43.311127</v>
      </c>
      <c r="G141" s="278">
        <v>1.7014575E9</v>
      </c>
      <c r="H141" s="283" t="s">
        <v>235</v>
      </c>
      <c r="I141" s="278">
        <v>2.058438</v>
      </c>
      <c r="J141" s="278">
        <v>2.255938</v>
      </c>
      <c r="K141" s="278">
        <v>2.010938</v>
      </c>
      <c r="L141" s="278">
        <v>2.13125</v>
      </c>
      <c r="M141" s="278">
        <v>2.094226</v>
      </c>
      <c r="N141" s="278">
        <v>5.2115232E9</v>
      </c>
      <c r="O141" s="278"/>
      <c r="P141" s="254">
        <f t="shared" si="31"/>
        <v>236584.1634</v>
      </c>
      <c r="Q141" s="254">
        <f t="shared" si="127"/>
        <v>111496.7752</v>
      </c>
      <c r="R141" s="254">
        <f t="shared" si="128"/>
        <v>280759.7397</v>
      </c>
      <c r="S141" s="254">
        <f t="shared" si="34"/>
        <v>-264305.2683</v>
      </c>
      <c r="T141" s="254">
        <f t="shared" si="35"/>
        <v>0</v>
      </c>
      <c r="U141" s="272">
        <f t="shared" si="21"/>
        <v>0.7308333092</v>
      </c>
      <c r="V141" s="282"/>
      <c r="W141" s="254">
        <f t="shared" si="22"/>
        <v>-264305.2683</v>
      </c>
      <c r="X141" s="257">
        <f t="shared" si="23"/>
        <v>1.957372649</v>
      </c>
      <c r="Y141" s="254">
        <f t="shared" si="24"/>
        <v>435138.2644</v>
      </c>
      <c r="Z141" s="254">
        <f t="shared" si="25"/>
        <v>170832.9961</v>
      </c>
      <c r="AA141" s="259">
        <f t="shared" si="26"/>
        <v>628840.6783</v>
      </c>
      <c r="AB141" s="258">
        <f t="shared" si="27"/>
        <v>0.6288406783</v>
      </c>
      <c r="AC141" s="275">
        <f t="shared" si="28"/>
        <v>364535.41</v>
      </c>
      <c r="AD141" s="257">
        <f t="shared" si="29"/>
        <v>0.36453541</v>
      </c>
      <c r="AE141" s="180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2"/>
    </row>
    <row r="142" ht="19.5" customHeight="1">
      <c r="A142" s="276" t="s">
        <v>236</v>
      </c>
      <c r="B142" s="277">
        <v>49.450001</v>
      </c>
      <c r="C142" s="278">
        <v>50.169998</v>
      </c>
      <c r="D142" s="278">
        <v>42.639999</v>
      </c>
      <c r="E142" s="278">
        <v>45.599998</v>
      </c>
      <c r="F142" s="278">
        <v>40.109406</v>
      </c>
      <c r="G142" s="278">
        <v>2.9522281E9</v>
      </c>
      <c r="H142" s="283" t="s">
        <v>236</v>
      </c>
      <c r="I142" s="278">
        <v>2.145625</v>
      </c>
      <c r="J142" s="278">
        <v>2.209063</v>
      </c>
      <c r="K142" s="278">
        <v>1.504375</v>
      </c>
      <c r="L142" s="278">
        <v>1.805938</v>
      </c>
      <c r="M142" s="278">
        <v>1.774566</v>
      </c>
      <c r="N142" s="278">
        <v>7.4423808E9</v>
      </c>
      <c r="O142" s="278"/>
      <c r="P142" s="254">
        <f t="shared" si="31"/>
        <v>211089.104</v>
      </c>
      <c r="Q142" s="254">
        <f t="shared" si="127"/>
        <v>83410.30964</v>
      </c>
      <c r="R142" s="254">
        <f t="shared" si="128"/>
        <v>281344.6558</v>
      </c>
      <c r="S142" s="254">
        <f t="shared" si="34"/>
        <v>-267073.2069</v>
      </c>
      <c r="T142" s="254">
        <f t="shared" si="35"/>
        <v>0</v>
      </c>
      <c r="U142" s="272">
        <f t="shared" si="21"/>
        <v>0.6562709305</v>
      </c>
      <c r="V142" s="282"/>
      <c r="W142" s="254">
        <f t="shared" si="22"/>
        <v>-267073.2069</v>
      </c>
      <c r="X142" s="257">
        <f t="shared" si="23"/>
        <v>1.843815654</v>
      </c>
      <c r="Y142" s="254">
        <f t="shared" si="24"/>
        <v>417853.2423</v>
      </c>
      <c r="Z142" s="254">
        <f t="shared" si="25"/>
        <v>150780.0354</v>
      </c>
      <c r="AA142" s="259">
        <f t="shared" si="26"/>
        <v>575844.0694</v>
      </c>
      <c r="AB142" s="258">
        <f t="shared" si="27"/>
        <v>0.5758440694</v>
      </c>
      <c r="AC142" s="275">
        <f t="shared" si="28"/>
        <v>308770.8625</v>
      </c>
      <c r="AD142" s="257">
        <f t="shared" si="29"/>
        <v>0.3087708625</v>
      </c>
      <c r="AE142" s="180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2"/>
    </row>
    <row r="143" ht="19.5" customHeight="1">
      <c r="A143" s="276" t="s">
        <v>237</v>
      </c>
      <c r="B143" s="277">
        <v>45.43</v>
      </c>
      <c r="C143" s="278">
        <v>47.68</v>
      </c>
      <c r="D143" s="278">
        <v>42.639999</v>
      </c>
      <c r="E143" s="278">
        <v>42.709999</v>
      </c>
      <c r="F143" s="278">
        <v>37.567379</v>
      </c>
      <c r="G143" s="278">
        <v>2.0580886E9</v>
      </c>
      <c r="H143" s="283" t="s">
        <v>237</v>
      </c>
      <c r="I143" s="278">
        <v>1.795313</v>
      </c>
      <c r="J143" s="278">
        <v>1.973125</v>
      </c>
      <c r="K143" s="278">
        <v>1.573438</v>
      </c>
      <c r="L143" s="278">
        <v>1.58125</v>
      </c>
      <c r="M143" s="278">
        <v>1.553781</v>
      </c>
      <c r="N143" s="278">
        <v>5.6234048E9</v>
      </c>
      <c r="O143" s="278"/>
      <c r="P143" s="254">
        <f t="shared" si="31"/>
        <v>211089.104</v>
      </c>
      <c r="Q143" s="254">
        <f t="shared" si="127"/>
        <v>87239.51859</v>
      </c>
      <c r="R143" s="254">
        <f t="shared" si="128"/>
        <v>281930.7905</v>
      </c>
      <c r="S143" s="254">
        <f t="shared" si="34"/>
        <v>-269852.6786</v>
      </c>
      <c r="T143" s="254">
        <f t="shared" si="35"/>
        <v>0</v>
      </c>
      <c r="U143" s="272">
        <f t="shared" si="21"/>
        <v>0.6644754613</v>
      </c>
      <c r="V143" s="282"/>
      <c r="W143" s="254">
        <f t="shared" si="22"/>
        <v>-269852.6786</v>
      </c>
      <c r="X143" s="257">
        <f t="shared" si="23"/>
        <v>1.826996482</v>
      </c>
      <c r="Y143" s="254">
        <f t="shared" si="24"/>
        <v>418415.9316</v>
      </c>
      <c r="Z143" s="254">
        <f t="shared" si="25"/>
        <v>148563.253</v>
      </c>
      <c r="AA143" s="259">
        <f t="shared" si="26"/>
        <v>580259.413</v>
      </c>
      <c r="AB143" s="258">
        <f t="shared" si="27"/>
        <v>0.580259413</v>
      </c>
      <c r="AC143" s="275">
        <f t="shared" si="28"/>
        <v>310406.7344</v>
      </c>
      <c r="AD143" s="257">
        <f t="shared" si="29"/>
        <v>0.3104067344</v>
      </c>
      <c r="AE143" s="180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2"/>
    </row>
    <row r="144" ht="19.5" customHeight="1">
      <c r="A144" s="276" t="s">
        <v>238</v>
      </c>
      <c r="B144" s="277">
        <v>42.84</v>
      </c>
      <c r="C144" s="278">
        <v>46.720001</v>
      </c>
      <c r="D144" s="278">
        <v>41.77</v>
      </c>
      <c r="E144" s="278">
        <v>45.810001</v>
      </c>
      <c r="F144" s="278">
        <v>40.449875</v>
      </c>
      <c r="G144" s="278">
        <v>1.7486736E9</v>
      </c>
      <c r="H144" s="283" t="s">
        <v>238</v>
      </c>
      <c r="I144" s="278">
        <v>1.58875</v>
      </c>
      <c r="J144" s="278">
        <v>1.8825</v>
      </c>
      <c r="K144" s="278">
        <v>1.510625</v>
      </c>
      <c r="L144" s="278">
        <v>1.810625</v>
      </c>
      <c r="M144" s="278">
        <v>1.779171</v>
      </c>
      <c r="N144" s="278">
        <v>4.884784E9</v>
      </c>
      <c r="O144" s="278"/>
      <c r="P144" s="254">
        <f t="shared" si="31"/>
        <v>206782.1782</v>
      </c>
      <c r="Q144" s="254">
        <f t="shared" si="127"/>
        <v>83756.84188</v>
      </c>
      <c r="R144" s="254">
        <f t="shared" si="128"/>
        <v>282518.1463</v>
      </c>
      <c r="S144" s="254">
        <f t="shared" si="34"/>
        <v>-272643.7314</v>
      </c>
      <c r="T144" s="254">
        <f t="shared" si="35"/>
        <v>0</v>
      </c>
      <c r="U144" s="272">
        <f t="shared" si="21"/>
        <v>0.6531562363</v>
      </c>
      <c r="V144" s="282"/>
      <c r="W144" s="254">
        <f t="shared" si="22"/>
        <v>-272643.7314</v>
      </c>
      <c r="X144" s="257">
        <f t="shared" si="23"/>
        <v>1.794650924</v>
      </c>
      <c r="Y144" s="254">
        <f t="shared" si="24"/>
        <v>415964.9452</v>
      </c>
      <c r="Z144" s="254">
        <f t="shared" si="25"/>
        <v>143321.2138</v>
      </c>
      <c r="AA144" s="259">
        <f t="shared" si="26"/>
        <v>573057.1664</v>
      </c>
      <c r="AB144" s="258">
        <f t="shared" si="27"/>
        <v>0.5730571664</v>
      </c>
      <c r="AC144" s="275">
        <f t="shared" si="28"/>
        <v>300413.435</v>
      </c>
      <c r="AD144" s="257">
        <f t="shared" si="29"/>
        <v>0.300413435</v>
      </c>
      <c r="AE144" s="180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2"/>
    </row>
    <row r="145" ht="19.5" customHeight="1">
      <c r="A145" s="276" t="s">
        <v>239</v>
      </c>
      <c r="B145" s="277">
        <v>46.389999</v>
      </c>
      <c r="C145" s="278">
        <v>47.189999</v>
      </c>
      <c r="D145" s="278">
        <v>42.970001</v>
      </c>
      <c r="E145" s="278">
        <v>43.459999</v>
      </c>
      <c r="F145" s="278">
        <v>38.374847</v>
      </c>
      <c r="G145" s="278">
        <v>1.4832781E9</v>
      </c>
      <c r="H145" s="283" t="s">
        <v>239</v>
      </c>
      <c r="I145" s="278">
        <v>1.855</v>
      </c>
      <c r="J145" s="278">
        <v>1.91875</v>
      </c>
      <c r="K145" s="278">
        <v>1.586563</v>
      </c>
      <c r="L145" s="278">
        <v>1.625625</v>
      </c>
      <c r="M145" s="278">
        <v>1.597385</v>
      </c>
      <c r="N145" s="278">
        <v>4.2101088E9</v>
      </c>
      <c r="O145" s="278"/>
      <c r="P145" s="254">
        <f t="shared" si="31"/>
        <v>212722.7772</v>
      </c>
      <c r="Q145" s="254">
        <f t="shared" si="127"/>
        <v>87967.23629</v>
      </c>
      <c r="R145" s="254">
        <f t="shared" si="128"/>
        <v>283106.7258</v>
      </c>
      <c r="S145" s="254">
        <f t="shared" si="34"/>
        <v>-275446.4137</v>
      </c>
      <c r="T145" s="254">
        <f t="shared" si="35"/>
        <v>0</v>
      </c>
      <c r="U145" s="272">
        <f t="shared" si="21"/>
        <v>0.6657406999</v>
      </c>
      <c r="V145" s="282"/>
      <c r="W145" s="254">
        <f t="shared" si="22"/>
        <v>-275446.4137</v>
      </c>
      <c r="X145" s="257">
        <f t="shared" si="23"/>
        <v>1.800094241</v>
      </c>
      <c r="Y145" s="254">
        <f t="shared" si="24"/>
        <v>420688.4008</v>
      </c>
      <c r="Z145" s="254">
        <f t="shared" si="25"/>
        <v>145241.9872</v>
      </c>
      <c r="AA145" s="259">
        <f t="shared" si="26"/>
        <v>583796.7393</v>
      </c>
      <c r="AB145" s="258">
        <f t="shared" si="27"/>
        <v>0.5837967393</v>
      </c>
      <c r="AC145" s="275">
        <f t="shared" si="28"/>
        <v>308350.3256</v>
      </c>
      <c r="AD145" s="257">
        <f t="shared" si="29"/>
        <v>0.3083503256</v>
      </c>
      <c r="AE145" s="180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2"/>
    </row>
    <row r="146" ht="19.5" customHeight="1">
      <c r="A146" s="276" t="s">
        <v>240</v>
      </c>
      <c r="B146" s="277">
        <v>44.099998</v>
      </c>
      <c r="C146" s="278">
        <v>49.84</v>
      </c>
      <c r="D146" s="278">
        <v>44.07</v>
      </c>
      <c r="E146" s="278">
        <v>49.07</v>
      </c>
      <c r="F146" s="278">
        <v>43.328426</v>
      </c>
      <c r="G146" s="278">
        <v>1.5747432E9</v>
      </c>
      <c r="H146" s="283" t="s">
        <v>240</v>
      </c>
      <c r="I146" s="278">
        <v>1.67</v>
      </c>
      <c r="J146" s="278">
        <v>2.1375</v>
      </c>
      <c r="K146" s="278">
        <v>1.668438</v>
      </c>
      <c r="L146" s="278">
        <v>2.071563</v>
      </c>
      <c r="M146" s="278">
        <v>2.035576</v>
      </c>
      <c r="N146" s="278">
        <v>4.1785664E9</v>
      </c>
      <c r="O146" s="278"/>
      <c r="P146" s="254">
        <f t="shared" si="31"/>
        <v>218168.3168</v>
      </c>
      <c r="Q146" s="254">
        <f t="shared" si="127"/>
        <v>92506.8086</v>
      </c>
      <c r="R146" s="254">
        <f t="shared" si="128"/>
        <v>283696.5315</v>
      </c>
      <c r="S146" s="254">
        <f t="shared" si="34"/>
        <v>-278260.7737</v>
      </c>
      <c r="T146" s="254">
        <f t="shared" si="35"/>
        <v>0</v>
      </c>
      <c r="U146" s="272">
        <f t="shared" si="21"/>
        <v>0.6783330419</v>
      </c>
      <c r="V146" s="282"/>
      <c r="W146" s="254">
        <f t="shared" si="22"/>
        <v>-278260.7737</v>
      </c>
      <c r="X146" s="257">
        <f t="shared" si="23"/>
        <v>1.80357742</v>
      </c>
      <c r="Y146" s="254">
        <f t="shared" si="24"/>
        <v>425066.492</v>
      </c>
      <c r="Z146" s="254">
        <f t="shared" si="25"/>
        <v>146805.7183</v>
      </c>
      <c r="AA146" s="259">
        <f t="shared" si="26"/>
        <v>594371.6569</v>
      </c>
      <c r="AB146" s="258">
        <f t="shared" si="27"/>
        <v>0.5943716569</v>
      </c>
      <c r="AC146" s="275">
        <f t="shared" si="28"/>
        <v>316110.8832</v>
      </c>
      <c r="AD146" s="257">
        <f t="shared" si="29"/>
        <v>0.3161108832</v>
      </c>
      <c r="AE146" s="180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2"/>
    </row>
    <row r="147" ht="19.5" customHeight="1">
      <c r="A147" s="276" t="s">
        <v>241</v>
      </c>
      <c r="B147" s="277">
        <v>49.48</v>
      </c>
      <c r="C147" s="278">
        <v>52.490002</v>
      </c>
      <c r="D147" s="278">
        <v>48.200001</v>
      </c>
      <c r="E147" s="278">
        <v>52.18</v>
      </c>
      <c r="F147" s="278">
        <v>46.182438</v>
      </c>
      <c r="G147" s="278">
        <v>1.5383548E9</v>
      </c>
      <c r="H147" s="283" t="s">
        <v>241</v>
      </c>
      <c r="I147" s="278">
        <v>2.105625</v>
      </c>
      <c r="J147" s="278">
        <v>2.364375</v>
      </c>
      <c r="K147" s="278">
        <v>1.99875</v>
      </c>
      <c r="L147" s="278">
        <v>2.339688</v>
      </c>
      <c r="M147" s="278">
        <v>2.299043</v>
      </c>
      <c r="N147" s="278">
        <v>3.9733408E9</v>
      </c>
      <c r="O147" s="278"/>
      <c r="P147" s="254">
        <f t="shared" si="31"/>
        <v>238613.8663</v>
      </c>
      <c r="Q147" s="254">
        <f t="shared" si="127"/>
        <v>110821.0096</v>
      </c>
      <c r="R147" s="254">
        <f t="shared" si="128"/>
        <v>284287.5659</v>
      </c>
      <c r="S147" s="254">
        <f t="shared" si="34"/>
        <v>-281086.8603</v>
      </c>
      <c r="T147" s="254">
        <f t="shared" si="35"/>
        <v>0</v>
      </c>
      <c r="U147" s="272">
        <f t="shared" si="21"/>
        <v>0.72627361</v>
      </c>
      <c r="V147" s="282"/>
      <c r="W147" s="254">
        <f t="shared" si="22"/>
        <v>-281086.8603</v>
      </c>
      <c r="X147" s="257">
        <f t="shared" si="23"/>
        <v>1.860284155</v>
      </c>
      <c r="Y147" s="254">
        <f t="shared" si="24"/>
        <v>439945.7697</v>
      </c>
      <c r="Z147" s="254">
        <f t="shared" si="25"/>
        <v>158858.9094</v>
      </c>
      <c r="AA147" s="259">
        <f t="shared" si="26"/>
        <v>633722.4419</v>
      </c>
      <c r="AB147" s="258">
        <f t="shared" si="27"/>
        <v>0.6337224419</v>
      </c>
      <c r="AC147" s="275">
        <f t="shared" si="28"/>
        <v>352635.5816</v>
      </c>
      <c r="AD147" s="257">
        <f t="shared" si="29"/>
        <v>0.3526355816</v>
      </c>
      <c r="AE147" s="180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2"/>
    </row>
    <row r="148" ht="19.5" customHeight="1">
      <c r="A148" s="276" t="s">
        <v>242</v>
      </c>
      <c r="B148" s="277">
        <v>52.369999</v>
      </c>
      <c r="C148" s="278">
        <v>54.040001</v>
      </c>
      <c r="D148" s="278">
        <v>50.849998</v>
      </c>
      <c r="E148" s="278">
        <v>52.09</v>
      </c>
      <c r="F148" s="278">
        <v>46.102768</v>
      </c>
      <c r="G148" s="278">
        <v>1.5649947E9</v>
      </c>
      <c r="H148" s="283" t="s">
        <v>242</v>
      </c>
      <c r="I148" s="278">
        <v>2.355</v>
      </c>
      <c r="J148" s="278">
        <v>2.505313</v>
      </c>
      <c r="K148" s="278">
        <v>2.249063</v>
      </c>
      <c r="L148" s="278">
        <v>2.32</v>
      </c>
      <c r="M148" s="278">
        <v>2.279697</v>
      </c>
      <c r="N148" s="278">
        <v>3.4569632E9</v>
      </c>
      <c r="O148" s="278"/>
      <c r="P148" s="254">
        <f t="shared" si="31"/>
        <v>251732.6634</v>
      </c>
      <c r="Q148" s="254">
        <f t="shared" si="127"/>
        <v>124699.6535</v>
      </c>
      <c r="R148" s="254">
        <f t="shared" si="128"/>
        <v>284879.8317</v>
      </c>
      <c r="S148" s="254">
        <f t="shared" si="34"/>
        <v>-283924.7222</v>
      </c>
      <c r="T148" s="254">
        <f t="shared" si="35"/>
        <v>0</v>
      </c>
      <c r="U148" s="272">
        <f t="shared" si="21"/>
        <v>0.7577843103</v>
      </c>
      <c r="V148" s="282"/>
      <c r="W148" s="254">
        <f t="shared" si="22"/>
        <v>-283924.7222</v>
      </c>
      <c r="X148" s="257">
        <f t="shared" si="23"/>
        <v>1.88998158</v>
      </c>
      <c r="Y148" s="254">
        <f t="shared" si="24"/>
        <v>449697.5028</v>
      </c>
      <c r="Z148" s="254">
        <f t="shared" si="25"/>
        <v>165772.7806</v>
      </c>
      <c r="AA148" s="259">
        <f t="shared" si="26"/>
        <v>661312.1485</v>
      </c>
      <c r="AB148" s="258">
        <f t="shared" si="27"/>
        <v>0.6613121485</v>
      </c>
      <c r="AC148" s="275">
        <f t="shared" si="28"/>
        <v>377387.4263</v>
      </c>
      <c r="AD148" s="257">
        <f t="shared" si="29"/>
        <v>0.3773874263</v>
      </c>
      <c r="AE148" s="180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2"/>
    </row>
    <row r="149" ht="19.5" customHeight="1">
      <c r="A149" s="279" t="s">
        <v>243</v>
      </c>
      <c r="B149" s="280">
        <v>52.860001</v>
      </c>
      <c r="C149" s="281">
        <v>54.959999</v>
      </c>
      <c r="D149" s="281">
        <v>52.84</v>
      </c>
      <c r="E149" s="281">
        <v>54.459999</v>
      </c>
      <c r="F149" s="281">
        <v>48.200367</v>
      </c>
      <c r="G149" s="281">
        <v>1.0067669E9</v>
      </c>
      <c r="H149" s="284" t="s">
        <v>243</v>
      </c>
      <c r="I149" s="281">
        <v>2.391563</v>
      </c>
      <c r="J149" s="281">
        <v>2.591563</v>
      </c>
      <c r="K149" s="281">
        <v>2.388438</v>
      </c>
      <c r="L149" s="281">
        <v>2.544688</v>
      </c>
      <c r="M149" s="281">
        <v>2.500482</v>
      </c>
      <c r="N149" s="281">
        <v>2.3484E9</v>
      </c>
      <c r="O149" s="281"/>
      <c r="P149" s="254">
        <f t="shared" si="31"/>
        <v>261584.1584</v>
      </c>
      <c r="Q149" s="254">
        <f t="shared" si="127"/>
        <v>132427.3224</v>
      </c>
      <c r="R149" s="254">
        <f t="shared" si="128"/>
        <v>285473.3313</v>
      </c>
      <c r="S149" s="254">
        <f t="shared" si="34"/>
        <v>-286774.4085</v>
      </c>
      <c r="T149" s="254">
        <f t="shared" si="35"/>
        <v>0</v>
      </c>
      <c r="U149" s="272">
        <f t="shared" si="21"/>
        <v>0.7747616927</v>
      </c>
      <c r="V149" s="257">
        <f>(E149-B138)/B138</f>
        <v>0.175480178</v>
      </c>
      <c r="W149" s="254">
        <f t="shared" si="22"/>
        <v>-286774.4085</v>
      </c>
      <c r="X149" s="257">
        <f t="shared" si="23"/>
        <v>1.907623112</v>
      </c>
      <c r="Y149" s="254">
        <f t="shared" si="24"/>
        <v>457163.309</v>
      </c>
      <c r="Z149" s="254">
        <f t="shared" si="25"/>
        <v>170388.9004</v>
      </c>
      <c r="AA149" s="259">
        <f t="shared" si="26"/>
        <v>679484.8121</v>
      </c>
      <c r="AB149" s="258">
        <f t="shared" si="27"/>
        <v>0.6794848121</v>
      </c>
      <c r="AC149" s="275">
        <f t="shared" si="28"/>
        <v>392710.4036</v>
      </c>
      <c r="AD149" s="257">
        <f t="shared" si="29"/>
        <v>0.3927104036</v>
      </c>
      <c r="AE149" s="180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2"/>
    </row>
    <row r="150" ht="19.5" customHeight="1">
      <c r="A150" s="276" t="s">
        <v>244</v>
      </c>
      <c r="B150" s="277">
        <v>54.970001</v>
      </c>
      <c r="C150" s="278">
        <v>57.349998</v>
      </c>
      <c r="D150" s="278">
        <v>54.919998</v>
      </c>
      <c r="E150" s="278">
        <v>56.0</v>
      </c>
      <c r="F150" s="278">
        <v>49.661621</v>
      </c>
      <c r="G150" s="278">
        <v>1.2656086E9</v>
      </c>
      <c r="H150" s="283" t="s">
        <v>244</v>
      </c>
      <c r="I150" s="278">
        <v>2.59125</v>
      </c>
      <c r="J150" s="278">
        <v>2.815625</v>
      </c>
      <c r="K150" s="278">
        <v>2.586563</v>
      </c>
      <c r="L150" s="278">
        <v>2.684375</v>
      </c>
      <c r="M150" s="278">
        <v>2.637742</v>
      </c>
      <c r="N150" s="278">
        <v>2.50408E9</v>
      </c>
      <c r="O150" s="278"/>
      <c r="P150" s="254">
        <f t="shared" si="31"/>
        <v>271881.1782</v>
      </c>
      <c r="Q150" s="254">
        <f>(Q138+(Q149-Q138)*(1-$Q$3))*K150/K149</f>
        <v>129288.81</v>
      </c>
      <c r="R150" s="254">
        <f>R149*(1+($S$5/2/12))+(Q149-Q138)*($Q$3)</f>
        <v>299109.8165</v>
      </c>
      <c r="S150" s="254">
        <f t="shared" si="34"/>
        <v>-289635.9686</v>
      </c>
      <c r="T150" s="254">
        <f t="shared" si="35"/>
        <v>0</v>
      </c>
      <c r="U150" s="272">
        <f t="shared" si="21"/>
        <v>0.7574954962</v>
      </c>
      <c r="V150" s="282"/>
      <c r="W150" s="254">
        <f t="shared" si="22"/>
        <v>-289635.9686</v>
      </c>
      <c r="X150" s="257">
        <f t="shared" si="23"/>
        <v>1.971409137</v>
      </c>
      <c r="Y150" s="254">
        <f t="shared" si="24"/>
        <v>477462.2486</v>
      </c>
      <c r="Z150" s="254">
        <f t="shared" si="25"/>
        <v>187826.28</v>
      </c>
      <c r="AA150" s="259">
        <f t="shared" si="26"/>
        <v>700279.8047</v>
      </c>
      <c r="AB150" s="258">
        <f t="shared" si="27"/>
        <v>0.7002798047</v>
      </c>
      <c r="AC150" s="275">
        <f t="shared" si="28"/>
        <v>410643.8361</v>
      </c>
      <c r="AD150" s="257">
        <f t="shared" si="29"/>
        <v>0.4106438361</v>
      </c>
      <c r="AE150" s="180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2"/>
    </row>
    <row r="151" ht="19.5" customHeight="1">
      <c r="A151" s="276" t="s">
        <v>245</v>
      </c>
      <c r="B151" s="277">
        <v>56.419998</v>
      </c>
      <c r="C151" s="278">
        <v>59.040001</v>
      </c>
      <c r="D151" s="278">
        <v>56.130001</v>
      </c>
      <c r="E151" s="278">
        <v>57.77</v>
      </c>
      <c r="F151" s="278">
        <v>51.231285</v>
      </c>
      <c r="G151" s="278">
        <v>1.1015619E9</v>
      </c>
      <c r="H151" s="283" t="s">
        <v>245</v>
      </c>
      <c r="I151" s="278">
        <v>2.722188</v>
      </c>
      <c r="J151" s="278">
        <v>2.979688</v>
      </c>
      <c r="K151" s="278">
        <v>2.68875</v>
      </c>
      <c r="L151" s="278">
        <v>2.850938</v>
      </c>
      <c r="M151" s="278">
        <v>2.801412</v>
      </c>
      <c r="N151" s="278">
        <v>2.4418272E9</v>
      </c>
      <c r="O151" s="278"/>
      <c r="P151" s="254">
        <f t="shared" si="31"/>
        <v>277871.2921</v>
      </c>
      <c r="Q151" s="254">
        <f t="shared" ref="Q151:Q161" si="129">Q150*K151/K150</f>
        <v>134396.6057</v>
      </c>
      <c r="R151" s="254">
        <f t="shared" ref="R151:R161" si="130">R150*(1+$S$5/2/12)</f>
        <v>299732.962</v>
      </c>
      <c r="S151" s="254">
        <f t="shared" si="34"/>
        <v>-292509.4518</v>
      </c>
      <c r="T151" s="254">
        <f t="shared" si="35"/>
        <v>0</v>
      </c>
      <c r="U151" s="272">
        <f t="shared" si="21"/>
        <v>0.767786297</v>
      </c>
      <c r="V151" s="282"/>
      <c r="W151" s="254">
        <f t="shared" si="22"/>
        <v>-292509.4518</v>
      </c>
      <c r="X151" s="257">
        <f t="shared" si="23"/>
        <v>1.97465159</v>
      </c>
      <c r="Y151" s="254">
        <f t="shared" si="24"/>
        <v>482253.5479</v>
      </c>
      <c r="Z151" s="254">
        <f t="shared" si="25"/>
        <v>189744.0962</v>
      </c>
      <c r="AA151" s="259">
        <f t="shared" si="26"/>
        <v>712000.8598</v>
      </c>
      <c r="AB151" s="258">
        <f t="shared" si="27"/>
        <v>0.7120008598</v>
      </c>
      <c r="AC151" s="275">
        <f t="shared" si="28"/>
        <v>419491.408</v>
      </c>
      <c r="AD151" s="257">
        <f t="shared" si="29"/>
        <v>0.419491408</v>
      </c>
      <c r="AE151" s="180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2"/>
    </row>
    <row r="152" ht="19.5" customHeight="1">
      <c r="A152" s="276" t="s">
        <v>246</v>
      </c>
      <c r="B152" s="277">
        <v>58.02</v>
      </c>
      <c r="C152" s="278">
        <v>58.369999</v>
      </c>
      <c r="D152" s="278">
        <v>53.77</v>
      </c>
      <c r="E152" s="278">
        <v>57.43</v>
      </c>
      <c r="F152" s="278">
        <v>50.929783</v>
      </c>
      <c r="G152" s="278">
        <v>1.7292433E9</v>
      </c>
      <c r="H152" s="283" t="s">
        <v>246</v>
      </c>
      <c r="I152" s="278">
        <v>2.87</v>
      </c>
      <c r="J152" s="278">
        <v>2.905</v>
      </c>
      <c r="K152" s="278">
        <v>2.460625</v>
      </c>
      <c r="L152" s="278">
        <v>2.811563</v>
      </c>
      <c r="M152" s="278">
        <v>2.762721</v>
      </c>
      <c r="N152" s="278">
        <v>3.536864E9</v>
      </c>
      <c r="O152" s="278"/>
      <c r="P152" s="254">
        <f t="shared" si="31"/>
        <v>266188.1188</v>
      </c>
      <c r="Q152" s="254">
        <f t="shared" si="129"/>
        <v>122993.8254</v>
      </c>
      <c r="R152" s="254">
        <f t="shared" si="130"/>
        <v>300357.4056</v>
      </c>
      <c r="S152" s="254">
        <f t="shared" si="34"/>
        <v>-295394.9078</v>
      </c>
      <c r="T152" s="254">
        <f t="shared" si="35"/>
        <v>0</v>
      </c>
      <c r="U152" s="272">
        <f t="shared" si="21"/>
        <v>0.7427796104</v>
      </c>
      <c r="V152" s="282"/>
      <c r="W152" s="254">
        <f t="shared" si="22"/>
        <v>-295394.9078</v>
      </c>
      <c r="X152" s="257">
        <f t="shared" si="23"/>
        <v>1.917925832</v>
      </c>
      <c r="Y152" s="254">
        <f t="shared" si="24"/>
        <v>474674.7926</v>
      </c>
      <c r="Z152" s="254">
        <f t="shared" si="25"/>
        <v>179279.8848</v>
      </c>
      <c r="AA152" s="259">
        <f t="shared" si="26"/>
        <v>689539.3498</v>
      </c>
      <c r="AB152" s="258">
        <f t="shared" si="27"/>
        <v>0.6895393498</v>
      </c>
      <c r="AC152" s="275">
        <f t="shared" si="28"/>
        <v>394144.442</v>
      </c>
      <c r="AD152" s="257">
        <f t="shared" si="29"/>
        <v>0.394144442</v>
      </c>
      <c r="AE152" s="180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2"/>
    </row>
    <row r="153" ht="19.5" customHeight="1">
      <c r="A153" s="276" t="s">
        <v>247</v>
      </c>
      <c r="B153" s="277">
        <v>57.720001</v>
      </c>
      <c r="C153" s="278">
        <v>59.290001</v>
      </c>
      <c r="D153" s="278">
        <v>55.32</v>
      </c>
      <c r="E153" s="278">
        <v>59.080002</v>
      </c>
      <c r="F153" s="278">
        <v>52.466946</v>
      </c>
      <c r="G153" s="278">
        <v>1.0328912E9</v>
      </c>
      <c r="H153" s="283" t="s">
        <v>247</v>
      </c>
      <c r="I153" s="278">
        <v>2.841563</v>
      </c>
      <c r="J153" s="278">
        <v>2.990938</v>
      </c>
      <c r="K153" s="278">
        <v>2.605938</v>
      </c>
      <c r="L153" s="278">
        <v>2.97375</v>
      </c>
      <c r="M153" s="278">
        <v>2.922091</v>
      </c>
      <c r="N153" s="278">
        <v>1.9320576E9</v>
      </c>
      <c r="O153" s="278"/>
      <c r="P153" s="254">
        <f t="shared" si="31"/>
        <v>273861.3861</v>
      </c>
      <c r="Q153" s="254">
        <f t="shared" si="129"/>
        <v>130257.2653</v>
      </c>
      <c r="R153" s="254">
        <f t="shared" si="130"/>
        <v>300983.1502</v>
      </c>
      <c r="S153" s="254">
        <f t="shared" si="34"/>
        <v>-298292.3866</v>
      </c>
      <c r="T153" s="254">
        <f t="shared" si="35"/>
        <v>0</v>
      </c>
      <c r="U153" s="272">
        <f t="shared" si="21"/>
        <v>0.7578705875</v>
      </c>
      <c r="V153" s="282"/>
      <c r="W153" s="254">
        <f t="shared" si="22"/>
        <v>-298292.3866</v>
      </c>
      <c r="X153" s="257">
        <f t="shared" si="23"/>
        <v>1.927117695</v>
      </c>
      <c r="Y153" s="254">
        <f t="shared" si="24"/>
        <v>480646.7945</v>
      </c>
      <c r="Z153" s="254">
        <f t="shared" si="25"/>
        <v>182354.4079</v>
      </c>
      <c r="AA153" s="259">
        <f t="shared" si="26"/>
        <v>705101.8016</v>
      </c>
      <c r="AB153" s="258">
        <f t="shared" si="27"/>
        <v>0.7051018016</v>
      </c>
      <c r="AC153" s="275">
        <f t="shared" si="28"/>
        <v>406809.415</v>
      </c>
      <c r="AD153" s="257">
        <f t="shared" si="29"/>
        <v>0.406809415</v>
      </c>
      <c r="AE153" s="180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2"/>
    </row>
    <row r="154" ht="19.5" customHeight="1">
      <c r="A154" s="276" t="s">
        <v>248</v>
      </c>
      <c r="B154" s="277">
        <v>59.169998</v>
      </c>
      <c r="C154" s="278">
        <v>59.34</v>
      </c>
      <c r="D154" s="278">
        <v>56.470001</v>
      </c>
      <c r="E154" s="278">
        <v>58.360001</v>
      </c>
      <c r="F154" s="278">
        <v>51.827534</v>
      </c>
      <c r="G154" s="278">
        <v>1.0546225E9</v>
      </c>
      <c r="H154" s="283" t="s">
        <v>248</v>
      </c>
      <c r="I154" s="278">
        <v>2.980938</v>
      </c>
      <c r="J154" s="278">
        <v>2.996875</v>
      </c>
      <c r="K154" s="278">
        <v>2.708438</v>
      </c>
      <c r="L154" s="278">
        <v>2.889063</v>
      </c>
      <c r="M154" s="278">
        <v>2.838874</v>
      </c>
      <c r="N154" s="278">
        <v>2.5996992E9</v>
      </c>
      <c r="O154" s="278"/>
      <c r="P154" s="254">
        <f t="shared" si="31"/>
        <v>279554.4604</v>
      </c>
      <c r="Q154" s="254">
        <f t="shared" si="129"/>
        <v>135380.7063</v>
      </c>
      <c r="R154" s="254">
        <f t="shared" si="130"/>
        <v>301610.1985</v>
      </c>
      <c r="S154" s="254">
        <f t="shared" si="34"/>
        <v>-301201.9382</v>
      </c>
      <c r="T154" s="254">
        <f t="shared" si="35"/>
        <v>0</v>
      </c>
      <c r="U154" s="272">
        <f t="shared" si="21"/>
        <v>0.7680126057</v>
      </c>
      <c r="V154" s="282"/>
      <c r="W154" s="254">
        <f t="shared" si="22"/>
        <v>-301201.9382</v>
      </c>
      <c r="X154" s="257">
        <f t="shared" si="23"/>
        <v>1.929485123</v>
      </c>
      <c r="Y154" s="254">
        <f t="shared" si="24"/>
        <v>485233.9128</v>
      </c>
      <c r="Z154" s="254">
        <f t="shared" si="25"/>
        <v>184031.9746</v>
      </c>
      <c r="AA154" s="259">
        <f t="shared" si="26"/>
        <v>716545.3652</v>
      </c>
      <c r="AB154" s="258">
        <f t="shared" si="27"/>
        <v>0.7165453652</v>
      </c>
      <c r="AC154" s="275">
        <f t="shared" si="28"/>
        <v>415343.4269</v>
      </c>
      <c r="AD154" s="257">
        <f t="shared" si="29"/>
        <v>0.4153434269</v>
      </c>
      <c r="AE154" s="180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2"/>
    </row>
    <row r="155" ht="19.5" customHeight="1">
      <c r="A155" s="276" t="s">
        <v>249</v>
      </c>
      <c r="B155" s="277">
        <v>58.220001</v>
      </c>
      <c r="C155" s="278">
        <v>58.360001</v>
      </c>
      <c r="D155" s="278">
        <v>53.619999</v>
      </c>
      <c r="E155" s="278">
        <v>57.049999</v>
      </c>
      <c r="F155" s="278">
        <v>50.664169</v>
      </c>
      <c r="G155" s="278">
        <v>1.1556285E9</v>
      </c>
      <c r="H155" s="283" t="s">
        <v>249</v>
      </c>
      <c r="I155" s="278">
        <v>2.877813</v>
      </c>
      <c r="J155" s="278">
        <v>2.891563</v>
      </c>
      <c r="K155" s="278">
        <v>2.435</v>
      </c>
      <c r="L155" s="278">
        <v>2.763438</v>
      </c>
      <c r="M155" s="278">
        <v>2.715432</v>
      </c>
      <c r="N155" s="278">
        <v>2.6717856E9</v>
      </c>
      <c r="O155" s="278"/>
      <c r="P155" s="254">
        <f t="shared" si="31"/>
        <v>265445.5396</v>
      </c>
      <c r="Q155" s="254">
        <f t="shared" si="129"/>
        <v>121712.9651</v>
      </c>
      <c r="R155" s="254">
        <f t="shared" si="130"/>
        <v>302238.553</v>
      </c>
      <c r="S155" s="254">
        <f t="shared" si="34"/>
        <v>-304123.613</v>
      </c>
      <c r="T155" s="254">
        <f t="shared" si="35"/>
        <v>0</v>
      </c>
      <c r="U155" s="272">
        <f t="shared" si="21"/>
        <v>0.7381398921</v>
      </c>
      <c r="V155" s="282"/>
      <c r="W155" s="254">
        <f t="shared" si="22"/>
        <v>-304123.613</v>
      </c>
      <c r="X155" s="257">
        <f t="shared" si="23"/>
        <v>1.866622875</v>
      </c>
      <c r="Y155" s="254">
        <f t="shared" si="24"/>
        <v>475960.8886</v>
      </c>
      <c r="Z155" s="254">
        <f t="shared" si="25"/>
        <v>171837.2757</v>
      </c>
      <c r="AA155" s="259">
        <f t="shared" si="26"/>
        <v>689397.0578</v>
      </c>
      <c r="AB155" s="258">
        <f t="shared" si="27"/>
        <v>0.6893970578</v>
      </c>
      <c r="AC155" s="275">
        <f t="shared" si="28"/>
        <v>385273.4448</v>
      </c>
      <c r="AD155" s="257">
        <f t="shared" si="29"/>
        <v>0.3852734448</v>
      </c>
      <c r="AE155" s="180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2"/>
    </row>
    <row r="156" ht="19.5" customHeight="1">
      <c r="A156" s="276" t="s">
        <v>250</v>
      </c>
      <c r="B156" s="277">
        <v>57.080002</v>
      </c>
      <c r="C156" s="278">
        <v>59.830002</v>
      </c>
      <c r="D156" s="278">
        <v>56.869999</v>
      </c>
      <c r="E156" s="278">
        <v>58.0</v>
      </c>
      <c r="F156" s="278">
        <v>51.623325</v>
      </c>
      <c r="G156" s="278">
        <v>1.2774184E9</v>
      </c>
      <c r="H156" s="283" t="s">
        <v>250</v>
      </c>
      <c r="I156" s="278">
        <v>2.769063</v>
      </c>
      <c r="J156" s="278">
        <v>3.03375</v>
      </c>
      <c r="K156" s="278">
        <v>2.74375</v>
      </c>
      <c r="L156" s="278">
        <v>2.847188</v>
      </c>
      <c r="M156" s="278">
        <v>2.797728</v>
      </c>
      <c r="N156" s="278">
        <v>2.3166816E9</v>
      </c>
      <c r="O156" s="278"/>
      <c r="P156" s="254">
        <f t="shared" si="31"/>
        <v>281534.6485</v>
      </c>
      <c r="Q156" s="254">
        <f t="shared" si="129"/>
        <v>137145.7692</v>
      </c>
      <c r="R156" s="254">
        <f t="shared" si="130"/>
        <v>302868.2167</v>
      </c>
      <c r="S156" s="254">
        <f t="shared" si="34"/>
        <v>-307057.4613</v>
      </c>
      <c r="T156" s="254">
        <f t="shared" si="35"/>
        <v>0</v>
      </c>
      <c r="U156" s="272">
        <f t="shared" si="21"/>
        <v>0.77032394</v>
      </c>
      <c r="V156" s="282"/>
      <c r="W156" s="254">
        <f t="shared" si="22"/>
        <v>-307057.4613</v>
      </c>
      <c r="X156" s="257">
        <f t="shared" si="23"/>
        <v>1.903236165</v>
      </c>
      <c r="Y156" s="254">
        <f t="shared" si="24"/>
        <v>487827.742</v>
      </c>
      <c r="Z156" s="254">
        <f t="shared" si="25"/>
        <v>180770.2806</v>
      </c>
      <c r="AA156" s="259">
        <f t="shared" si="26"/>
        <v>721548.6344</v>
      </c>
      <c r="AB156" s="258">
        <f t="shared" si="27"/>
        <v>0.7215486344</v>
      </c>
      <c r="AC156" s="275">
        <f t="shared" si="28"/>
        <v>414491.1731</v>
      </c>
      <c r="AD156" s="257">
        <f t="shared" si="29"/>
        <v>0.4144911731</v>
      </c>
      <c r="AE156" s="180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2"/>
    </row>
    <row r="157" ht="19.5" customHeight="1">
      <c r="A157" s="276" t="s">
        <v>251</v>
      </c>
      <c r="B157" s="277">
        <v>58.700001</v>
      </c>
      <c r="C157" s="278">
        <v>58.82</v>
      </c>
      <c r="D157" s="278">
        <v>49.93</v>
      </c>
      <c r="E157" s="278">
        <v>55.060001</v>
      </c>
      <c r="F157" s="278">
        <v>49.006561</v>
      </c>
      <c r="G157" s="278">
        <v>2.5261456E9</v>
      </c>
      <c r="H157" s="283" t="s">
        <v>251</v>
      </c>
      <c r="I157" s="278">
        <v>2.91375</v>
      </c>
      <c r="J157" s="278">
        <v>2.928438</v>
      </c>
      <c r="K157" s="278">
        <v>2.080625</v>
      </c>
      <c r="L157" s="278">
        <v>2.51625</v>
      </c>
      <c r="M157" s="278">
        <v>2.472538</v>
      </c>
      <c r="N157" s="278">
        <v>5.567472E9</v>
      </c>
      <c r="O157" s="278"/>
      <c r="P157" s="254">
        <f t="shared" si="31"/>
        <v>247178.2178</v>
      </c>
      <c r="Q157" s="254">
        <f t="shared" si="129"/>
        <v>103999.605</v>
      </c>
      <c r="R157" s="254">
        <f t="shared" si="130"/>
        <v>303499.1921</v>
      </c>
      <c r="S157" s="254">
        <f t="shared" si="34"/>
        <v>-310003.5341</v>
      </c>
      <c r="T157" s="254">
        <f t="shared" si="35"/>
        <v>0</v>
      </c>
      <c r="U157" s="272">
        <f t="shared" si="21"/>
        <v>0.6952702132</v>
      </c>
      <c r="V157" s="282"/>
      <c r="W157" s="254">
        <f t="shared" si="22"/>
        <v>-310003.5341</v>
      </c>
      <c r="X157" s="257">
        <f t="shared" si="23"/>
        <v>1.776358491</v>
      </c>
      <c r="Y157" s="254">
        <f t="shared" si="24"/>
        <v>464383.9769</v>
      </c>
      <c r="Z157" s="254">
        <f t="shared" si="25"/>
        <v>154380.4428</v>
      </c>
      <c r="AA157" s="259">
        <f t="shared" si="26"/>
        <v>654677.0149</v>
      </c>
      <c r="AB157" s="258">
        <f t="shared" si="27"/>
        <v>0.6546770149</v>
      </c>
      <c r="AC157" s="275">
        <f t="shared" si="28"/>
        <v>344673.4808</v>
      </c>
      <c r="AD157" s="257">
        <f t="shared" si="29"/>
        <v>0.3446734808</v>
      </c>
      <c r="AE157" s="180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2"/>
    </row>
    <row r="158" ht="19.5" customHeight="1">
      <c r="A158" s="276" t="s">
        <v>252</v>
      </c>
      <c r="B158" s="277">
        <v>55.200001</v>
      </c>
      <c r="C158" s="278">
        <v>57.349998</v>
      </c>
      <c r="D158" s="278">
        <v>51.91</v>
      </c>
      <c r="E158" s="278">
        <v>52.490002</v>
      </c>
      <c r="F158" s="278">
        <v>46.71912</v>
      </c>
      <c r="G158" s="278">
        <v>1.6668778E9</v>
      </c>
      <c r="H158" s="283" t="s">
        <v>252</v>
      </c>
      <c r="I158" s="278">
        <v>2.527188</v>
      </c>
      <c r="J158" s="278">
        <v>2.728438</v>
      </c>
      <c r="K158" s="278">
        <v>2.231563</v>
      </c>
      <c r="L158" s="278">
        <v>2.279688</v>
      </c>
      <c r="M158" s="278">
        <v>2.240086</v>
      </c>
      <c r="N158" s="278">
        <v>4.3196224E9</v>
      </c>
      <c r="O158" s="278"/>
      <c r="P158" s="254">
        <f t="shared" si="31"/>
        <v>256980.198</v>
      </c>
      <c r="Q158" s="254">
        <f t="shared" si="129"/>
        <v>111544.2093</v>
      </c>
      <c r="R158" s="254">
        <f t="shared" si="130"/>
        <v>304131.4821</v>
      </c>
      <c r="S158" s="254">
        <f t="shared" si="34"/>
        <v>-312961.8822</v>
      </c>
      <c r="T158" s="254">
        <f t="shared" si="35"/>
        <v>0</v>
      </c>
      <c r="U158" s="272">
        <f t="shared" si="21"/>
        <v>0.7136912412</v>
      </c>
      <c r="V158" s="282"/>
      <c r="W158" s="254">
        <f t="shared" si="22"/>
        <v>-312961.8822</v>
      </c>
      <c r="X158" s="257">
        <f t="shared" si="23"/>
        <v>1.792907418</v>
      </c>
      <c r="Y158" s="254">
        <f t="shared" si="24"/>
        <v>471852.3614</v>
      </c>
      <c r="Z158" s="254">
        <f t="shared" si="25"/>
        <v>158890.4793</v>
      </c>
      <c r="AA158" s="259">
        <f t="shared" si="26"/>
        <v>672655.8894</v>
      </c>
      <c r="AB158" s="258">
        <f t="shared" si="27"/>
        <v>0.6726558894</v>
      </c>
      <c r="AC158" s="275">
        <f t="shared" si="28"/>
        <v>359694.0073</v>
      </c>
      <c r="AD158" s="257">
        <f t="shared" si="29"/>
        <v>0.3596940073</v>
      </c>
      <c r="AE158" s="180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2"/>
    </row>
    <row r="159" ht="19.5" customHeight="1">
      <c r="A159" s="276" t="s">
        <v>253</v>
      </c>
      <c r="B159" s="277">
        <v>52.02</v>
      </c>
      <c r="C159" s="278">
        <v>59.200001</v>
      </c>
      <c r="D159" s="278">
        <v>50.099998</v>
      </c>
      <c r="E159" s="278">
        <v>57.950001</v>
      </c>
      <c r="F159" s="278">
        <v>51.6745</v>
      </c>
      <c r="G159" s="278">
        <v>1.6167851E9</v>
      </c>
      <c r="H159" s="283" t="s">
        <v>253</v>
      </c>
      <c r="I159" s="278">
        <v>2.23875</v>
      </c>
      <c r="J159" s="278">
        <v>2.8775</v>
      </c>
      <c r="K159" s="278">
        <v>2.074063</v>
      </c>
      <c r="L159" s="278">
        <v>2.758438</v>
      </c>
      <c r="M159" s="278">
        <v>2.710519</v>
      </c>
      <c r="N159" s="278">
        <v>3.3797888E9</v>
      </c>
      <c r="O159" s="278"/>
      <c r="P159" s="254">
        <f t="shared" si="31"/>
        <v>248019.7921</v>
      </c>
      <c r="Q159" s="254">
        <f t="shared" si="129"/>
        <v>103671.6048</v>
      </c>
      <c r="R159" s="254">
        <f t="shared" si="130"/>
        <v>304765.0894</v>
      </c>
      <c r="S159" s="254">
        <f t="shared" si="34"/>
        <v>-315932.5567</v>
      </c>
      <c r="T159" s="254">
        <f t="shared" si="35"/>
        <v>0</v>
      </c>
      <c r="U159" s="272">
        <f t="shared" si="21"/>
        <v>0.6936682189</v>
      </c>
      <c r="V159" s="282"/>
      <c r="W159" s="254">
        <f t="shared" si="22"/>
        <v>-315932.5567</v>
      </c>
      <c r="X159" s="257">
        <f t="shared" si="23"/>
        <v>1.749692679</v>
      </c>
      <c r="Y159" s="254">
        <f t="shared" si="24"/>
        <v>466188.3403</v>
      </c>
      <c r="Z159" s="254">
        <f t="shared" si="25"/>
        <v>150255.7836</v>
      </c>
      <c r="AA159" s="259">
        <f t="shared" si="26"/>
        <v>656456.4862</v>
      </c>
      <c r="AB159" s="258">
        <f t="shared" si="27"/>
        <v>0.6564564862</v>
      </c>
      <c r="AC159" s="275">
        <f t="shared" si="28"/>
        <v>340523.9296</v>
      </c>
      <c r="AD159" s="257">
        <f t="shared" si="29"/>
        <v>0.3405239296</v>
      </c>
      <c r="AE159" s="180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2"/>
    </row>
    <row r="160" ht="19.5" customHeight="1">
      <c r="A160" s="276" t="s">
        <v>254</v>
      </c>
      <c r="B160" s="277">
        <v>56.52</v>
      </c>
      <c r="C160" s="278">
        <v>58.98</v>
      </c>
      <c r="D160" s="278">
        <v>52.869999</v>
      </c>
      <c r="E160" s="278">
        <v>56.389999</v>
      </c>
      <c r="F160" s="278">
        <v>50.283432</v>
      </c>
      <c r="G160" s="278">
        <v>1.2950705E9</v>
      </c>
      <c r="H160" s="283" t="s">
        <v>254</v>
      </c>
      <c r="I160" s="278">
        <v>2.627188</v>
      </c>
      <c r="J160" s="278">
        <v>2.851875</v>
      </c>
      <c r="K160" s="278">
        <v>2.282188</v>
      </c>
      <c r="L160" s="278">
        <v>2.587813</v>
      </c>
      <c r="M160" s="278">
        <v>2.542858</v>
      </c>
      <c r="N160" s="278">
        <v>2.5101696E9</v>
      </c>
      <c r="O160" s="278"/>
      <c r="P160" s="254">
        <f t="shared" si="31"/>
        <v>261732.6683</v>
      </c>
      <c r="Q160" s="254">
        <f t="shared" si="129"/>
        <v>114074.6893</v>
      </c>
      <c r="R160" s="254">
        <f t="shared" si="130"/>
        <v>305400.0166</v>
      </c>
      <c r="S160" s="254">
        <f t="shared" si="34"/>
        <v>-318915.609</v>
      </c>
      <c r="T160" s="254">
        <f t="shared" si="35"/>
        <v>0</v>
      </c>
      <c r="U160" s="272">
        <f t="shared" si="21"/>
        <v>0.7191379093</v>
      </c>
      <c r="V160" s="282"/>
      <c r="W160" s="254">
        <f t="shared" si="22"/>
        <v>-318915.609</v>
      </c>
      <c r="X160" s="257">
        <f t="shared" si="23"/>
        <v>1.778315858</v>
      </c>
      <c r="Y160" s="254">
        <f t="shared" si="24"/>
        <v>476396.8838</v>
      </c>
      <c r="Z160" s="254">
        <f t="shared" si="25"/>
        <v>157481.2748</v>
      </c>
      <c r="AA160" s="259">
        <f t="shared" si="26"/>
        <v>681207.3743</v>
      </c>
      <c r="AB160" s="258">
        <f t="shared" si="27"/>
        <v>0.6812073743</v>
      </c>
      <c r="AC160" s="275">
        <f t="shared" si="28"/>
        <v>362291.7653</v>
      </c>
      <c r="AD160" s="257">
        <f t="shared" si="29"/>
        <v>0.3622917653</v>
      </c>
      <c r="AE160" s="180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2"/>
    </row>
    <row r="161" ht="19.5" customHeight="1">
      <c r="A161" s="279" t="s">
        <v>255</v>
      </c>
      <c r="B161" s="280">
        <v>56.380001</v>
      </c>
      <c r="C161" s="281">
        <v>57.619999</v>
      </c>
      <c r="D161" s="281">
        <v>54.169998</v>
      </c>
      <c r="E161" s="281">
        <v>55.830002</v>
      </c>
      <c r="F161" s="281">
        <v>49.784069</v>
      </c>
      <c r="G161" s="281">
        <v>1.0043616E9</v>
      </c>
      <c r="H161" s="284" t="s">
        <v>255</v>
      </c>
      <c r="I161" s="281">
        <v>2.5875</v>
      </c>
      <c r="J161" s="281">
        <v>2.701563</v>
      </c>
      <c r="K161" s="281">
        <v>2.399063</v>
      </c>
      <c r="L161" s="281">
        <v>2.545625</v>
      </c>
      <c r="M161" s="281">
        <v>2.501403</v>
      </c>
      <c r="N161" s="281">
        <v>1.9215488E9</v>
      </c>
      <c r="O161" s="281"/>
      <c r="P161" s="254">
        <f t="shared" si="31"/>
        <v>268168.3069</v>
      </c>
      <c r="Q161" s="254">
        <f t="shared" si="129"/>
        <v>119916.6617</v>
      </c>
      <c r="R161" s="254">
        <f t="shared" si="130"/>
        <v>306036.2667</v>
      </c>
      <c r="S161" s="254">
        <f t="shared" si="34"/>
        <v>-321911.0907</v>
      </c>
      <c r="T161" s="254">
        <f t="shared" si="35"/>
        <v>0</v>
      </c>
      <c r="U161" s="272">
        <f t="shared" si="21"/>
        <v>0.7318629722</v>
      </c>
      <c r="V161" s="257">
        <f>(E161-B150)/B150</f>
        <v>0.01564491512</v>
      </c>
      <c r="W161" s="254">
        <f t="shared" si="22"/>
        <v>-321911.0907</v>
      </c>
      <c r="X161" s="257">
        <f t="shared" si="23"/>
        <v>1.783736535</v>
      </c>
      <c r="Y161" s="254">
        <f t="shared" si="24"/>
        <v>481512.6309</v>
      </c>
      <c r="Z161" s="254">
        <f t="shared" si="25"/>
        <v>159601.5402</v>
      </c>
      <c r="AA161" s="259">
        <f t="shared" si="26"/>
        <v>694121.2353</v>
      </c>
      <c r="AB161" s="258">
        <f t="shared" si="27"/>
        <v>0.6941212353</v>
      </c>
      <c r="AC161" s="275">
        <f t="shared" si="28"/>
        <v>372210.1446</v>
      </c>
      <c r="AD161" s="257">
        <f t="shared" si="29"/>
        <v>0.3722101446</v>
      </c>
      <c r="AE161" s="180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2"/>
    </row>
    <row r="162" ht="19.5" customHeight="1">
      <c r="A162" s="276" t="s">
        <v>256</v>
      </c>
      <c r="B162" s="277">
        <v>56.91</v>
      </c>
      <c r="C162" s="278">
        <v>60.860001</v>
      </c>
      <c r="D162" s="278">
        <v>56.560001</v>
      </c>
      <c r="E162" s="278">
        <v>60.529999</v>
      </c>
      <c r="F162" s="278">
        <v>54.181671</v>
      </c>
      <c r="G162" s="278">
        <v>8.288839E8</v>
      </c>
      <c r="H162" s="283" t="s">
        <v>256</v>
      </c>
      <c r="I162" s="278">
        <v>2.642188</v>
      </c>
      <c r="J162" s="278">
        <v>3.017813</v>
      </c>
      <c r="K162" s="278">
        <v>2.610625</v>
      </c>
      <c r="L162" s="278">
        <v>2.985313</v>
      </c>
      <c r="M162" s="278">
        <v>2.933453</v>
      </c>
      <c r="N162" s="278">
        <v>1.9026016E9</v>
      </c>
      <c r="O162" s="278"/>
      <c r="P162" s="254">
        <f t="shared" si="31"/>
        <v>280000.005</v>
      </c>
      <c r="Q162" s="254">
        <f>(Q150+(Q161-Q150)*(1-$Q$3))*K162/K161</f>
        <v>133551.1341</v>
      </c>
      <c r="R162" s="254">
        <f>R161*(1+($S$5/2/12))+(Q161-Q150)*($Q$3)</f>
        <v>303862.1978</v>
      </c>
      <c r="S162" s="254">
        <f t="shared" si="34"/>
        <v>-324919.0536</v>
      </c>
      <c r="T162" s="254">
        <f t="shared" si="35"/>
        <v>0</v>
      </c>
      <c r="U162" s="272">
        <f t="shared" si="21"/>
        <v>0.76260399</v>
      </c>
      <c r="V162" s="282"/>
      <c r="W162" s="254">
        <f t="shared" si="22"/>
        <v>-324919.0536</v>
      </c>
      <c r="X162" s="257">
        <f t="shared" si="23"/>
        <v>1.796946643</v>
      </c>
      <c r="Y162" s="254">
        <f t="shared" si="24"/>
        <v>487707.7133</v>
      </c>
      <c r="Z162" s="254">
        <f t="shared" si="25"/>
        <v>162788.6598</v>
      </c>
      <c r="AA162" s="259">
        <f t="shared" si="26"/>
        <v>717413.3368</v>
      </c>
      <c r="AB162" s="258">
        <f t="shared" si="27"/>
        <v>0.7174133368</v>
      </c>
      <c r="AC162" s="275">
        <f t="shared" si="28"/>
        <v>392494.2832</v>
      </c>
      <c r="AD162" s="257">
        <f t="shared" si="29"/>
        <v>0.3924942832</v>
      </c>
      <c r="AE162" s="180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2"/>
    </row>
    <row r="163" ht="19.5" customHeight="1">
      <c r="A163" s="276" t="s">
        <v>257</v>
      </c>
      <c r="B163" s="277">
        <v>60.880001</v>
      </c>
      <c r="C163" s="278">
        <v>64.959999</v>
      </c>
      <c r="D163" s="278">
        <v>60.66</v>
      </c>
      <c r="E163" s="278">
        <v>64.410004</v>
      </c>
      <c r="F163" s="278">
        <v>57.654736</v>
      </c>
      <c r="G163" s="278">
        <v>1.0186025E9</v>
      </c>
      <c r="H163" s="283" t="s">
        <v>257</v>
      </c>
      <c r="I163" s="278">
        <v>3.016563</v>
      </c>
      <c r="J163" s="278">
        <v>3.433438</v>
      </c>
      <c r="K163" s="278">
        <v>2.99875</v>
      </c>
      <c r="L163" s="278">
        <v>3.376563</v>
      </c>
      <c r="M163" s="278">
        <v>3.317907</v>
      </c>
      <c r="N163" s="278">
        <v>2.1716416E9</v>
      </c>
      <c r="O163" s="278"/>
      <c r="P163" s="254">
        <f t="shared" si="31"/>
        <v>300297.0297</v>
      </c>
      <c r="Q163" s="254">
        <f t="shared" ref="Q163:Q173" si="131">Q162*K163/K162</f>
        <v>153406.3541</v>
      </c>
      <c r="R163" s="254">
        <f t="shared" ref="R163:R173" si="132">R162*(1+$S$5/2/12)</f>
        <v>304495.244</v>
      </c>
      <c r="S163" s="254">
        <f t="shared" si="34"/>
        <v>-327939.5496</v>
      </c>
      <c r="T163" s="254">
        <f t="shared" si="35"/>
        <v>0</v>
      </c>
      <c r="U163" s="272">
        <f t="shared" si="21"/>
        <v>0.8007265058</v>
      </c>
      <c r="V163" s="282"/>
      <c r="W163" s="254">
        <f t="shared" si="22"/>
        <v>-327939.5496</v>
      </c>
      <c r="X163" s="257">
        <f t="shared" si="23"/>
        <v>1.844218773</v>
      </c>
      <c r="Y163" s="254">
        <f t="shared" si="24"/>
        <v>502523.355</v>
      </c>
      <c r="Z163" s="254">
        <f t="shared" si="25"/>
        <v>174583.8054</v>
      </c>
      <c r="AA163" s="259">
        <f t="shared" si="26"/>
        <v>758198.6278</v>
      </c>
      <c r="AB163" s="258">
        <f t="shared" si="27"/>
        <v>0.7581986278</v>
      </c>
      <c r="AC163" s="275">
        <f t="shared" si="28"/>
        <v>430259.0782</v>
      </c>
      <c r="AD163" s="257">
        <f t="shared" si="29"/>
        <v>0.4302590782</v>
      </c>
      <c r="AE163" s="180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2"/>
    </row>
    <row r="164" ht="19.5" customHeight="1">
      <c r="A164" s="276" t="s">
        <v>258</v>
      </c>
      <c r="B164" s="277">
        <v>64.650002</v>
      </c>
      <c r="C164" s="278">
        <v>68.510002</v>
      </c>
      <c r="D164" s="278">
        <v>63.23</v>
      </c>
      <c r="E164" s="278">
        <v>67.550003</v>
      </c>
      <c r="F164" s="278">
        <v>60.465412</v>
      </c>
      <c r="G164" s="278">
        <v>1.0700543E9</v>
      </c>
      <c r="H164" s="283" t="s">
        <v>258</v>
      </c>
      <c r="I164" s="278">
        <v>3.400625</v>
      </c>
      <c r="J164" s="278">
        <v>3.824688</v>
      </c>
      <c r="K164" s="278">
        <v>3.251875</v>
      </c>
      <c r="L164" s="278">
        <v>3.717188</v>
      </c>
      <c r="M164" s="278">
        <v>3.652614</v>
      </c>
      <c r="N164" s="278">
        <v>2.2573664E9</v>
      </c>
      <c r="O164" s="278"/>
      <c r="P164" s="254">
        <f t="shared" si="31"/>
        <v>313019.802</v>
      </c>
      <c r="Q164" s="254">
        <f t="shared" si="131"/>
        <v>166355.4107</v>
      </c>
      <c r="R164" s="254">
        <f t="shared" si="132"/>
        <v>305129.6091</v>
      </c>
      <c r="S164" s="254">
        <f t="shared" si="34"/>
        <v>-330972.6311</v>
      </c>
      <c r="T164" s="254">
        <f t="shared" si="35"/>
        <v>0</v>
      </c>
      <c r="U164" s="272">
        <f t="shared" si="21"/>
        <v>0.8231059969</v>
      </c>
      <c r="V164" s="282"/>
      <c r="W164" s="254">
        <f t="shared" si="22"/>
        <v>-330972.6311</v>
      </c>
      <c r="X164" s="257">
        <f t="shared" si="23"/>
        <v>1.867675309</v>
      </c>
      <c r="Y164" s="254">
        <f t="shared" si="24"/>
        <v>512038.2861</v>
      </c>
      <c r="Z164" s="254">
        <f t="shared" si="25"/>
        <v>181065.655</v>
      </c>
      <c r="AA164" s="259">
        <f t="shared" si="26"/>
        <v>784504.8218</v>
      </c>
      <c r="AB164" s="258">
        <f t="shared" si="27"/>
        <v>0.7845048218</v>
      </c>
      <c r="AC164" s="275">
        <f t="shared" si="28"/>
        <v>453532.1907</v>
      </c>
      <c r="AD164" s="257">
        <f t="shared" si="29"/>
        <v>0.4535321907</v>
      </c>
      <c r="AE164" s="180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2"/>
    </row>
    <row r="165" ht="19.5" customHeight="1">
      <c r="A165" s="276" t="s">
        <v>259</v>
      </c>
      <c r="B165" s="277">
        <v>67.480003</v>
      </c>
      <c r="C165" s="278">
        <v>68.550003</v>
      </c>
      <c r="D165" s="278">
        <v>64.449997</v>
      </c>
      <c r="E165" s="278">
        <v>66.760002</v>
      </c>
      <c r="F165" s="278">
        <v>59.859676</v>
      </c>
      <c r="G165" s="278">
        <v>1.0561849E9</v>
      </c>
      <c r="H165" s="283" t="s">
        <v>259</v>
      </c>
      <c r="I165" s="278">
        <v>3.70875</v>
      </c>
      <c r="J165" s="278">
        <v>3.8275</v>
      </c>
      <c r="K165" s="278">
        <v>3.377188</v>
      </c>
      <c r="L165" s="278">
        <v>3.621563</v>
      </c>
      <c r="M165" s="278">
        <v>3.55865</v>
      </c>
      <c r="N165" s="278">
        <v>2.2638368E9</v>
      </c>
      <c r="O165" s="278"/>
      <c r="P165" s="254">
        <f t="shared" si="31"/>
        <v>319059.3911</v>
      </c>
      <c r="Q165" s="254">
        <f t="shared" si="131"/>
        <v>172766.0186</v>
      </c>
      <c r="R165" s="254">
        <f t="shared" si="132"/>
        <v>305765.2958</v>
      </c>
      <c r="S165" s="254">
        <f t="shared" si="34"/>
        <v>-334018.3504</v>
      </c>
      <c r="T165" s="254">
        <f t="shared" si="35"/>
        <v>0</v>
      </c>
      <c r="U165" s="272">
        <f t="shared" si="21"/>
        <v>0.8332487123</v>
      </c>
      <c r="V165" s="282"/>
      <c r="W165" s="254">
        <f t="shared" si="22"/>
        <v>-334018.3504</v>
      </c>
      <c r="X165" s="257">
        <f t="shared" si="23"/>
        <v>1.870629821</v>
      </c>
      <c r="Y165" s="254">
        <f t="shared" si="24"/>
        <v>516876.2577</v>
      </c>
      <c r="Z165" s="254">
        <f t="shared" si="25"/>
        <v>182857.9073</v>
      </c>
      <c r="AA165" s="259">
        <f t="shared" si="26"/>
        <v>797590.7055</v>
      </c>
      <c r="AB165" s="258">
        <f t="shared" si="27"/>
        <v>0.7975907055</v>
      </c>
      <c r="AC165" s="275">
        <f t="shared" si="28"/>
        <v>463572.3551</v>
      </c>
      <c r="AD165" s="257">
        <f t="shared" si="29"/>
        <v>0.4635723551</v>
      </c>
      <c r="AE165" s="180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2"/>
    </row>
    <row r="166" ht="19.5" customHeight="1">
      <c r="A166" s="276" t="s">
        <v>260</v>
      </c>
      <c r="B166" s="277">
        <v>66.690002</v>
      </c>
      <c r="C166" s="278">
        <v>67.629997</v>
      </c>
      <c r="D166" s="278">
        <v>60.759998</v>
      </c>
      <c r="E166" s="278">
        <v>62.060001</v>
      </c>
      <c r="F166" s="278">
        <v>55.645493</v>
      </c>
      <c r="G166" s="278">
        <v>1.3003288E9</v>
      </c>
      <c r="H166" s="283" t="s">
        <v>260</v>
      </c>
      <c r="I166" s="278">
        <v>3.610938</v>
      </c>
      <c r="J166" s="278">
        <v>3.712813</v>
      </c>
      <c r="K166" s="278">
        <v>2.908125</v>
      </c>
      <c r="L166" s="278">
        <v>3.116875</v>
      </c>
      <c r="M166" s="278">
        <v>3.062729</v>
      </c>
      <c r="N166" s="278">
        <v>1.6379808E9</v>
      </c>
      <c r="O166" s="278"/>
      <c r="P166" s="254">
        <f t="shared" si="31"/>
        <v>300792.0693</v>
      </c>
      <c r="Q166" s="254">
        <f t="shared" si="131"/>
        <v>148770.2722</v>
      </c>
      <c r="R166" s="254">
        <f t="shared" si="132"/>
        <v>306402.3068</v>
      </c>
      <c r="S166" s="254">
        <f t="shared" si="34"/>
        <v>-337076.7602</v>
      </c>
      <c r="T166" s="254">
        <f t="shared" si="35"/>
        <v>0</v>
      </c>
      <c r="U166" s="272">
        <f t="shared" si="21"/>
        <v>0.791482267</v>
      </c>
      <c r="V166" s="282"/>
      <c r="W166" s="254">
        <f t="shared" si="22"/>
        <v>-337076.7602</v>
      </c>
      <c r="X166" s="257">
        <f t="shared" si="23"/>
        <v>1.801353424</v>
      </c>
      <c r="Y166" s="254">
        <f t="shared" si="24"/>
        <v>504700.6631</v>
      </c>
      <c r="Z166" s="254">
        <f t="shared" si="25"/>
        <v>167623.9029</v>
      </c>
      <c r="AA166" s="259">
        <f t="shared" si="26"/>
        <v>755964.6483</v>
      </c>
      <c r="AB166" s="258">
        <f t="shared" si="27"/>
        <v>0.7559646483</v>
      </c>
      <c r="AC166" s="275">
        <f t="shared" si="28"/>
        <v>418887.8881</v>
      </c>
      <c r="AD166" s="257">
        <f t="shared" si="29"/>
        <v>0.4188878881</v>
      </c>
      <c r="AE166" s="180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2"/>
    </row>
    <row r="167" ht="19.5" customHeight="1">
      <c r="A167" s="276" t="s">
        <v>261</v>
      </c>
      <c r="B167" s="277">
        <v>60.939999</v>
      </c>
      <c r="C167" s="278">
        <v>64.57</v>
      </c>
      <c r="D167" s="278">
        <v>60.040001</v>
      </c>
      <c r="E167" s="278">
        <v>64.160004</v>
      </c>
      <c r="F167" s="278">
        <v>57.528454</v>
      </c>
      <c r="G167" s="278">
        <v>9.738152E8</v>
      </c>
      <c r="H167" s="283" t="s">
        <v>261</v>
      </c>
      <c r="I167" s="278">
        <v>3.0075</v>
      </c>
      <c r="J167" s="278">
        <v>3.379375</v>
      </c>
      <c r="K167" s="278">
        <v>2.91375</v>
      </c>
      <c r="L167" s="278">
        <v>3.3275</v>
      </c>
      <c r="M167" s="278">
        <v>3.269695</v>
      </c>
      <c r="N167" s="278">
        <v>1.1723376E9</v>
      </c>
      <c r="O167" s="278"/>
      <c r="P167" s="254">
        <f t="shared" si="31"/>
        <v>297227.7277</v>
      </c>
      <c r="Q167" s="254">
        <f t="shared" si="131"/>
        <v>149058.029</v>
      </c>
      <c r="R167" s="254">
        <f t="shared" si="132"/>
        <v>307040.645</v>
      </c>
      <c r="S167" s="254">
        <f t="shared" si="34"/>
        <v>-340147.9133</v>
      </c>
      <c r="T167" s="254">
        <f t="shared" si="35"/>
        <v>0</v>
      </c>
      <c r="U167" s="272">
        <f t="shared" si="21"/>
        <v>0.7902866332</v>
      </c>
      <c r="V167" s="282"/>
      <c r="W167" s="254">
        <f t="shared" si="22"/>
        <v>-340147.9133</v>
      </c>
      <c r="X167" s="257">
        <f t="shared" si="23"/>
        <v>1.776487078</v>
      </c>
      <c r="Y167" s="254">
        <f t="shared" si="24"/>
        <v>502818.4286</v>
      </c>
      <c r="Z167" s="254">
        <f t="shared" si="25"/>
        <v>162670.5152</v>
      </c>
      <c r="AA167" s="259">
        <f t="shared" si="26"/>
        <v>753326.4016</v>
      </c>
      <c r="AB167" s="258">
        <f t="shared" si="27"/>
        <v>0.7533264016</v>
      </c>
      <c r="AC167" s="275">
        <f t="shared" si="28"/>
        <v>413178.4883</v>
      </c>
      <c r="AD167" s="257">
        <f t="shared" si="29"/>
        <v>0.4131784883</v>
      </c>
      <c r="AE167" s="180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2"/>
    </row>
    <row r="168" ht="19.5" customHeight="1">
      <c r="A168" s="276" t="s">
        <v>262</v>
      </c>
      <c r="B168" s="277">
        <v>64.25</v>
      </c>
      <c r="C168" s="278">
        <v>65.309998</v>
      </c>
      <c r="D168" s="278">
        <v>61.860001</v>
      </c>
      <c r="E168" s="278">
        <v>64.800003</v>
      </c>
      <c r="F168" s="278">
        <v>58.235828</v>
      </c>
      <c r="G168" s="278">
        <v>8.608051E8</v>
      </c>
      <c r="H168" s="283" t="s">
        <v>262</v>
      </c>
      <c r="I168" s="278">
        <v>3.3375</v>
      </c>
      <c r="J168" s="278">
        <v>3.443125</v>
      </c>
      <c r="K168" s="278">
        <v>3.091875</v>
      </c>
      <c r="L168" s="278">
        <v>3.381875</v>
      </c>
      <c r="M168" s="278">
        <v>3.323126</v>
      </c>
      <c r="N168" s="278">
        <v>1.2018048E9</v>
      </c>
      <c r="O168" s="278"/>
      <c r="P168" s="254">
        <f t="shared" si="31"/>
        <v>306237.6287</v>
      </c>
      <c r="Q168" s="254">
        <f t="shared" si="131"/>
        <v>158170.328</v>
      </c>
      <c r="R168" s="254">
        <f t="shared" si="132"/>
        <v>307680.313</v>
      </c>
      <c r="S168" s="254">
        <f t="shared" si="34"/>
        <v>-343231.863</v>
      </c>
      <c r="T168" s="254">
        <f t="shared" si="35"/>
        <v>0</v>
      </c>
      <c r="U168" s="272">
        <f t="shared" si="21"/>
        <v>0.8063563574</v>
      </c>
      <c r="V168" s="282"/>
      <c r="W168" s="254">
        <f t="shared" si="22"/>
        <v>-343231.863</v>
      </c>
      <c r="X168" s="257">
        <f t="shared" si="23"/>
        <v>1.788639133</v>
      </c>
      <c r="Y168" s="254">
        <f t="shared" si="24"/>
        <v>509739.4405</v>
      </c>
      <c r="Z168" s="254">
        <f t="shared" si="25"/>
        <v>166507.5776</v>
      </c>
      <c r="AA168" s="259">
        <f t="shared" si="26"/>
        <v>772088.2697</v>
      </c>
      <c r="AB168" s="258">
        <f t="shared" si="27"/>
        <v>0.7720882697</v>
      </c>
      <c r="AC168" s="275">
        <f t="shared" si="28"/>
        <v>428856.4067</v>
      </c>
      <c r="AD168" s="257">
        <f t="shared" si="29"/>
        <v>0.4288564067</v>
      </c>
      <c r="AE168" s="180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2"/>
    </row>
    <row r="169" ht="19.5" customHeight="1">
      <c r="A169" s="276" t="s">
        <v>263</v>
      </c>
      <c r="B169" s="277">
        <v>65.260002</v>
      </c>
      <c r="C169" s="278">
        <v>68.879997</v>
      </c>
      <c r="D169" s="278">
        <v>63.91</v>
      </c>
      <c r="E169" s="278">
        <v>68.160004</v>
      </c>
      <c r="F169" s="278">
        <v>61.255489</v>
      </c>
      <c r="G169" s="278">
        <v>6.798662E8</v>
      </c>
      <c r="H169" s="283" t="s">
        <v>263</v>
      </c>
      <c r="I169" s="278">
        <v>3.43375</v>
      </c>
      <c r="J169" s="278">
        <v>3.820625</v>
      </c>
      <c r="K169" s="278">
        <v>3.293125</v>
      </c>
      <c r="L169" s="278">
        <v>3.741875</v>
      </c>
      <c r="M169" s="278">
        <v>3.676871</v>
      </c>
      <c r="N169" s="278">
        <v>9.327584E8</v>
      </c>
      <c r="O169" s="278"/>
      <c r="P169" s="254">
        <f t="shared" si="31"/>
        <v>316386.1386</v>
      </c>
      <c r="Q169" s="254">
        <f t="shared" si="131"/>
        <v>168465.6273</v>
      </c>
      <c r="R169" s="254">
        <f t="shared" si="132"/>
        <v>308321.3136</v>
      </c>
      <c r="S169" s="254">
        <f t="shared" si="34"/>
        <v>-346328.6624</v>
      </c>
      <c r="T169" s="254">
        <f t="shared" si="35"/>
        <v>0</v>
      </c>
      <c r="U169" s="272">
        <f t="shared" si="21"/>
        <v>0.8236757022</v>
      </c>
      <c r="V169" s="282"/>
      <c r="W169" s="254">
        <f t="shared" si="22"/>
        <v>-346328.6624</v>
      </c>
      <c r="X169" s="257">
        <f t="shared" si="23"/>
        <v>1.803799454</v>
      </c>
      <c r="Y169" s="254">
        <f t="shared" si="24"/>
        <v>517458.7581</v>
      </c>
      <c r="Z169" s="254">
        <f t="shared" si="25"/>
        <v>171130.0957</v>
      </c>
      <c r="AA169" s="259">
        <f t="shared" si="26"/>
        <v>793173.0796</v>
      </c>
      <c r="AB169" s="258">
        <f t="shared" si="27"/>
        <v>0.7931730796</v>
      </c>
      <c r="AC169" s="275">
        <f t="shared" si="28"/>
        <v>446844.4172</v>
      </c>
      <c r="AD169" s="257">
        <f t="shared" si="29"/>
        <v>0.4468444172</v>
      </c>
      <c r="AE169" s="180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2"/>
    </row>
    <row r="170" ht="19.5" customHeight="1">
      <c r="A170" s="276" t="s">
        <v>264</v>
      </c>
      <c r="B170" s="277">
        <v>68.029999</v>
      </c>
      <c r="C170" s="278">
        <v>70.580002</v>
      </c>
      <c r="D170" s="278">
        <v>67.419998</v>
      </c>
      <c r="E170" s="278">
        <v>68.57</v>
      </c>
      <c r="F170" s="278">
        <v>61.623928</v>
      </c>
      <c r="G170" s="278">
        <v>6.395219E8</v>
      </c>
      <c r="H170" s="283" t="s">
        <v>264</v>
      </c>
      <c r="I170" s="278">
        <v>3.729375</v>
      </c>
      <c r="J170" s="278">
        <v>4.0225</v>
      </c>
      <c r="K170" s="278">
        <v>3.65875</v>
      </c>
      <c r="L170" s="278">
        <v>3.801875</v>
      </c>
      <c r="M170" s="278">
        <v>3.735829</v>
      </c>
      <c r="N170" s="278">
        <v>6.999328E8</v>
      </c>
      <c r="O170" s="278"/>
      <c r="P170" s="254">
        <f t="shared" si="31"/>
        <v>333762.3663</v>
      </c>
      <c r="Q170" s="254">
        <f t="shared" si="131"/>
        <v>187169.8202</v>
      </c>
      <c r="R170" s="254">
        <f t="shared" si="132"/>
        <v>308963.6497</v>
      </c>
      <c r="S170" s="254">
        <f t="shared" si="34"/>
        <v>-349438.3652</v>
      </c>
      <c r="T170" s="254">
        <f t="shared" si="35"/>
        <v>0</v>
      </c>
      <c r="U170" s="272">
        <f t="shared" si="21"/>
        <v>0.8532420284</v>
      </c>
      <c r="V170" s="282"/>
      <c r="W170" s="254">
        <f t="shared" si="22"/>
        <v>-349438.3652</v>
      </c>
      <c r="X170" s="257">
        <f t="shared" si="23"/>
        <v>1.839311536</v>
      </c>
      <c r="Y170" s="254">
        <f t="shared" si="24"/>
        <v>530238.7601</v>
      </c>
      <c r="Z170" s="254">
        <f t="shared" si="25"/>
        <v>180800.395</v>
      </c>
      <c r="AA170" s="259">
        <f t="shared" si="26"/>
        <v>829895.8362</v>
      </c>
      <c r="AB170" s="258">
        <f t="shared" si="27"/>
        <v>0.8298958362</v>
      </c>
      <c r="AC170" s="275">
        <f t="shared" si="28"/>
        <v>480457.471</v>
      </c>
      <c r="AD170" s="257">
        <f t="shared" si="29"/>
        <v>0.480457471</v>
      </c>
      <c r="AE170" s="180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2"/>
    </row>
    <row r="171" ht="19.5" customHeight="1">
      <c r="A171" s="276" t="s">
        <v>265</v>
      </c>
      <c r="B171" s="277">
        <v>68.900002</v>
      </c>
      <c r="C171" s="278">
        <v>69.800003</v>
      </c>
      <c r="D171" s="278">
        <v>64.650002</v>
      </c>
      <c r="E171" s="278">
        <v>64.949997</v>
      </c>
      <c r="F171" s="278">
        <v>58.537086</v>
      </c>
      <c r="G171" s="278">
        <v>8.631242E8</v>
      </c>
      <c r="H171" s="283" t="s">
        <v>265</v>
      </c>
      <c r="I171" s="278">
        <v>3.8375</v>
      </c>
      <c r="J171" s="278">
        <v>3.93375</v>
      </c>
      <c r="K171" s="278">
        <v>3.369375</v>
      </c>
      <c r="L171" s="278">
        <v>3.398125</v>
      </c>
      <c r="M171" s="278">
        <v>3.339093</v>
      </c>
      <c r="N171" s="278">
        <v>1.0152896E9</v>
      </c>
      <c r="O171" s="278"/>
      <c r="P171" s="254">
        <f t="shared" si="31"/>
        <v>320049.5149</v>
      </c>
      <c r="Q171" s="254">
        <f t="shared" si="131"/>
        <v>172366.3308</v>
      </c>
      <c r="R171" s="254">
        <f t="shared" si="132"/>
        <v>309607.324</v>
      </c>
      <c r="S171" s="254">
        <f t="shared" si="34"/>
        <v>-352561.025</v>
      </c>
      <c r="T171" s="254">
        <f t="shared" si="35"/>
        <v>0</v>
      </c>
      <c r="U171" s="272">
        <f t="shared" si="21"/>
        <v>0.8288815107</v>
      </c>
      <c r="V171" s="282"/>
      <c r="W171" s="254">
        <f t="shared" si="22"/>
        <v>-352561.025</v>
      </c>
      <c r="X171" s="257">
        <f t="shared" si="23"/>
        <v>1.785951351</v>
      </c>
      <c r="Y171" s="254">
        <f t="shared" si="24"/>
        <v>521257.6914</v>
      </c>
      <c r="Z171" s="254">
        <f t="shared" si="25"/>
        <v>168696.6664</v>
      </c>
      <c r="AA171" s="259">
        <f t="shared" si="26"/>
        <v>802023.1696</v>
      </c>
      <c r="AB171" s="258">
        <f t="shared" si="27"/>
        <v>0.8020231696</v>
      </c>
      <c r="AC171" s="275">
        <f t="shared" si="28"/>
        <v>449462.1446</v>
      </c>
      <c r="AD171" s="257">
        <f t="shared" si="29"/>
        <v>0.4494621446</v>
      </c>
      <c r="AE171" s="180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2"/>
    </row>
    <row r="172" ht="19.5" customHeight="1">
      <c r="A172" s="276" t="s">
        <v>266</v>
      </c>
      <c r="B172" s="277">
        <v>65.360001</v>
      </c>
      <c r="C172" s="278">
        <v>66.209999</v>
      </c>
      <c r="D172" s="278">
        <v>61.310001</v>
      </c>
      <c r="E172" s="278">
        <v>65.800003</v>
      </c>
      <c r="F172" s="278">
        <v>59.303185</v>
      </c>
      <c r="G172" s="278">
        <v>9.017839E8</v>
      </c>
      <c r="H172" s="283" t="s">
        <v>266</v>
      </c>
      <c r="I172" s="278">
        <v>3.439375</v>
      </c>
      <c r="J172" s="278">
        <v>3.53125</v>
      </c>
      <c r="K172" s="278">
        <v>3.02125</v>
      </c>
      <c r="L172" s="278">
        <v>3.48</v>
      </c>
      <c r="M172" s="278">
        <v>3.419546</v>
      </c>
      <c r="N172" s="278">
        <v>1.1633408E9</v>
      </c>
      <c r="O172" s="278"/>
      <c r="P172" s="254">
        <f t="shared" si="31"/>
        <v>303514.8564</v>
      </c>
      <c r="Q172" s="254">
        <f t="shared" si="131"/>
        <v>154557.3814</v>
      </c>
      <c r="R172" s="254">
        <f t="shared" si="132"/>
        <v>310252.3392</v>
      </c>
      <c r="S172" s="254">
        <f t="shared" si="34"/>
        <v>-355696.696</v>
      </c>
      <c r="T172" s="254">
        <f t="shared" si="35"/>
        <v>0</v>
      </c>
      <c r="U172" s="272">
        <f t="shared" si="21"/>
        <v>0.7973578322</v>
      </c>
      <c r="V172" s="282"/>
      <c r="W172" s="254">
        <f t="shared" si="22"/>
        <v>-355696.696</v>
      </c>
      <c r="X172" s="257">
        <f t="shared" si="23"/>
        <v>1.725535274</v>
      </c>
      <c r="Y172" s="254">
        <f t="shared" si="24"/>
        <v>510302.6452</v>
      </c>
      <c r="Z172" s="254">
        <f t="shared" si="25"/>
        <v>154605.9492</v>
      </c>
      <c r="AA172" s="259">
        <f t="shared" si="26"/>
        <v>768324.577</v>
      </c>
      <c r="AB172" s="258">
        <f t="shared" si="27"/>
        <v>0.768324577</v>
      </c>
      <c r="AC172" s="275">
        <f t="shared" si="28"/>
        <v>412627.8811</v>
      </c>
      <c r="AD172" s="257">
        <f t="shared" si="29"/>
        <v>0.4126278811</v>
      </c>
      <c r="AE172" s="180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2"/>
    </row>
    <row r="173" ht="19.5" customHeight="1">
      <c r="A173" s="279" t="s">
        <v>267</v>
      </c>
      <c r="B173" s="280">
        <v>66.309998</v>
      </c>
      <c r="C173" s="281">
        <v>66.760002</v>
      </c>
      <c r="D173" s="281">
        <v>63.580002</v>
      </c>
      <c r="E173" s="281">
        <v>65.129997</v>
      </c>
      <c r="F173" s="281">
        <v>58.699341</v>
      </c>
      <c r="G173" s="281">
        <v>8.15856E8</v>
      </c>
      <c r="H173" s="284" t="s">
        <v>267</v>
      </c>
      <c r="I173" s="281">
        <v>3.5325</v>
      </c>
      <c r="J173" s="281">
        <v>3.575</v>
      </c>
      <c r="K173" s="281">
        <v>3.271875</v>
      </c>
      <c r="L173" s="281">
        <v>3.425625</v>
      </c>
      <c r="M173" s="281">
        <v>3.366116</v>
      </c>
      <c r="N173" s="281">
        <v>9.62888E8</v>
      </c>
      <c r="O173" s="281"/>
      <c r="P173" s="254">
        <f t="shared" si="31"/>
        <v>314752.4851</v>
      </c>
      <c r="Q173" s="254">
        <f t="shared" si="131"/>
        <v>167378.546</v>
      </c>
      <c r="R173" s="254">
        <f t="shared" si="132"/>
        <v>310898.6983</v>
      </c>
      <c r="S173" s="254">
        <f t="shared" si="34"/>
        <v>-358845.4322</v>
      </c>
      <c r="T173" s="254">
        <f t="shared" si="35"/>
        <v>0</v>
      </c>
      <c r="U173" s="272">
        <f t="shared" si="21"/>
        <v>0.8190229863</v>
      </c>
      <c r="V173" s="257">
        <f>(E173-B162)/B162</f>
        <v>0.1444385345</v>
      </c>
      <c r="W173" s="254">
        <f t="shared" si="22"/>
        <v>-358845.4322</v>
      </c>
      <c r="X173" s="257">
        <f t="shared" si="23"/>
        <v>1.743511627</v>
      </c>
      <c r="Y173" s="254">
        <f t="shared" si="24"/>
        <v>518789.4899</v>
      </c>
      <c r="Z173" s="254">
        <f t="shared" si="25"/>
        <v>159944.0577</v>
      </c>
      <c r="AA173" s="259">
        <f t="shared" si="26"/>
        <v>793029.7294</v>
      </c>
      <c r="AB173" s="258">
        <f t="shared" si="27"/>
        <v>0.7930297294</v>
      </c>
      <c r="AC173" s="275">
        <f t="shared" si="28"/>
        <v>434184.2973</v>
      </c>
      <c r="AD173" s="257">
        <f t="shared" si="29"/>
        <v>0.4341842973</v>
      </c>
      <c r="AE173" s="180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2"/>
    </row>
    <row r="174" ht="19.5" customHeight="1">
      <c r="A174" s="276" t="s">
        <v>268</v>
      </c>
      <c r="B174" s="277">
        <v>66.730003</v>
      </c>
      <c r="C174" s="278">
        <v>67.790001</v>
      </c>
      <c r="D174" s="278">
        <v>66.169998</v>
      </c>
      <c r="E174" s="278">
        <v>66.870003</v>
      </c>
      <c r="F174" s="278">
        <v>60.603191</v>
      </c>
      <c r="G174" s="278">
        <v>7.418367E8</v>
      </c>
      <c r="H174" s="283" t="s">
        <v>268</v>
      </c>
      <c r="I174" s="278">
        <v>3.596875</v>
      </c>
      <c r="J174" s="278">
        <v>3.71</v>
      </c>
      <c r="K174" s="278">
        <v>3.53875</v>
      </c>
      <c r="L174" s="278">
        <v>3.6075</v>
      </c>
      <c r="M174" s="278">
        <v>3.550136</v>
      </c>
      <c r="N174" s="278">
        <v>8.87544E8</v>
      </c>
      <c r="O174" s="278"/>
      <c r="P174" s="254">
        <f t="shared" si="31"/>
        <v>327574.2475</v>
      </c>
      <c r="Q174" s="254">
        <f>(Q162+(Q173-Q162)*(1-$Q$3))*K174/K173</f>
        <v>170055.0307</v>
      </c>
      <c r="R174" s="254">
        <f>R173*(1+($S$5/2/12))+(Q173-Q162)*($Q$3)</f>
        <v>321694.6275</v>
      </c>
      <c r="S174" s="254">
        <f t="shared" si="34"/>
        <v>-362007.2882</v>
      </c>
      <c r="T174" s="254">
        <f t="shared" si="35"/>
        <v>0</v>
      </c>
      <c r="U174" s="272">
        <f t="shared" si="21"/>
        <v>0.8149210639</v>
      </c>
      <c r="V174" s="282"/>
      <c r="W174" s="254">
        <f t="shared" si="22"/>
        <v>-362007.2882</v>
      </c>
      <c r="X174" s="257">
        <f t="shared" si="23"/>
        <v>1.793524319</v>
      </c>
      <c r="Y174" s="254">
        <f t="shared" si="24"/>
        <v>538128.8156</v>
      </c>
      <c r="Z174" s="254">
        <f t="shared" si="25"/>
        <v>176121.5275</v>
      </c>
      <c r="AA174" s="259">
        <f t="shared" si="26"/>
        <v>819323.9057</v>
      </c>
      <c r="AB174" s="258">
        <f t="shared" si="27"/>
        <v>0.8193239057</v>
      </c>
      <c r="AC174" s="275">
        <f t="shared" si="28"/>
        <v>457316.6175</v>
      </c>
      <c r="AD174" s="257">
        <f t="shared" si="29"/>
        <v>0.4573166175</v>
      </c>
      <c r="AE174" s="180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2"/>
    </row>
    <row r="175" ht="19.5" customHeight="1">
      <c r="A175" s="276" t="s">
        <v>269</v>
      </c>
      <c r="B175" s="277">
        <v>67.339996</v>
      </c>
      <c r="C175" s="278">
        <v>68.260002</v>
      </c>
      <c r="D175" s="278">
        <v>65.959999</v>
      </c>
      <c r="E175" s="278">
        <v>67.099998</v>
      </c>
      <c r="F175" s="278">
        <v>60.811634</v>
      </c>
      <c r="G175" s="278">
        <v>6.565621E8</v>
      </c>
      <c r="H175" s="283" t="s">
        <v>269</v>
      </c>
      <c r="I175" s="278">
        <v>3.66</v>
      </c>
      <c r="J175" s="278">
        <v>3.754375</v>
      </c>
      <c r="K175" s="278">
        <v>3.504375</v>
      </c>
      <c r="L175" s="278">
        <v>3.625</v>
      </c>
      <c r="M175" s="278">
        <v>3.567357</v>
      </c>
      <c r="N175" s="278">
        <v>7.831952E8</v>
      </c>
      <c r="O175" s="278"/>
      <c r="P175" s="254">
        <f t="shared" si="31"/>
        <v>326534.6485</v>
      </c>
      <c r="Q175" s="254">
        <f t="shared" ref="Q175:Q185" si="133">Q174*K175/K174</f>
        <v>168403.1362</v>
      </c>
      <c r="R175" s="254">
        <f t="shared" ref="R175:R185" si="134">R174*(1+$S$5/2/12)</f>
        <v>322364.8246</v>
      </c>
      <c r="S175" s="254">
        <f t="shared" si="34"/>
        <v>-365182.3185</v>
      </c>
      <c r="T175" s="254">
        <f t="shared" si="35"/>
        <v>0</v>
      </c>
      <c r="U175" s="272">
        <f t="shared" si="21"/>
        <v>0.8116221744</v>
      </c>
      <c r="V175" s="282"/>
      <c r="W175" s="254">
        <f t="shared" si="22"/>
        <v>-365182.3185</v>
      </c>
      <c r="X175" s="257">
        <f t="shared" si="23"/>
        <v>1.7769192</v>
      </c>
      <c r="Y175" s="254">
        <f t="shared" si="24"/>
        <v>538044.4856</v>
      </c>
      <c r="Z175" s="254">
        <f t="shared" si="25"/>
        <v>172862.1671</v>
      </c>
      <c r="AA175" s="259">
        <f t="shared" si="26"/>
        <v>817302.6093</v>
      </c>
      <c r="AB175" s="258">
        <f t="shared" si="27"/>
        <v>0.8173026093</v>
      </c>
      <c r="AC175" s="275">
        <f t="shared" si="28"/>
        <v>452120.2908</v>
      </c>
      <c r="AD175" s="257">
        <f t="shared" si="29"/>
        <v>0.4521202908</v>
      </c>
      <c r="AE175" s="180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2"/>
    </row>
    <row r="176" ht="19.5" customHeight="1">
      <c r="A176" s="276" t="s">
        <v>270</v>
      </c>
      <c r="B176" s="277">
        <v>66.870003</v>
      </c>
      <c r="C176" s="278">
        <v>69.059998</v>
      </c>
      <c r="D176" s="278">
        <v>66.540001</v>
      </c>
      <c r="E176" s="278">
        <v>68.970001</v>
      </c>
      <c r="F176" s="278">
        <v>62.506378</v>
      </c>
      <c r="G176" s="278">
        <v>5.579793E8</v>
      </c>
      <c r="H176" s="283" t="s">
        <v>270</v>
      </c>
      <c r="I176" s="278">
        <v>3.600625</v>
      </c>
      <c r="J176" s="278">
        <v>3.843125</v>
      </c>
      <c r="K176" s="278">
        <v>3.565</v>
      </c>
      <c r="L176" s="278">
        <v>3.836875</v>
      </c>
      <c r="M176" s="278">
        <v>3.775863</v>
      </c>
      <c r="N176" s="278">
        <v>6.32136E8</v>
      </c>
      <c r="O176" s="278"/>
      <c r="P176" s="254">
        <f t="shared" si="31"/>
        <v>329405.9455</v>
      </c>
      <c r="Q176" s="254">
        <f t="shared" si="133"/>
        <v>171316.4774</v>
      </c>
      <c r="R176" s="254">
        <f t="shared" si="134"/>
        <v>323036.418</v>
      </c>
      <c r="S176" s="254">
        <f t="shared" si="34"/>
        <v>-368370.5782</v>
      </c>
      <c r="T176" s="254">
        <f t="shared" si="35"/>
        <v>0</v>
      </c>
      <c r="U176" s="272">
        <f t="shared" si="21"/>
        <v>0.8158199548</v>
      </c>
      <c r="V176" s="282"/>
      <c r="W176" s="254">
        <f t="shared" si="22"/>
        <v>-368370.5782</v>
      </c>
      <c r="X176" s="257">
        <f t="shared" si="23"/>
        <v>1.771157639</v>
      </c>
      <c r="Y176" s="254">
        <f t="shared" si="24"/>
        <v>540699.1232</v>
      </c>
      <c r="Z176" s="254">
        <f t="shared" si="25"/>
        <v>172328.545</v>
      </c>
      <c r="AA176" s="259">
        <f t="shared" si="26"/>
        <v>823758.8409</v>
      </c>
      <c r="AB176" s="258">
        <f t="shared" si="27"/>
        <v>0.8237588409</v>
      </c>
      <c r="AC176" s="275">
        <f t="shared" si="28"/>
        <v>455388.2628</v>
      </c>
      <c r="AD176" s="257">
        <f t="shared" si="29"/>
        <v>0.4553882628</v>
      </c>
      <c r="AE176" s="180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2"/>
    </row>
    <row r="177" ht="19.5" customHeight="1">
      <c r="A177" s="276" t="s">
        <v>271</v>
      </c>
      <c r="B177" s="277">
        <v>69.019997</v>
      </c>
      <c r="C177" s="278">
        <v>70.730003</v>
      </c>
      <c r="D177" s="278">
        <v>66.879997</v>
      </c>
      <c r="E177" s="278">
        <v>70.720001</v>
      </c>
      <c r="F177" s="278">
        <v>64.2407</v>
      </c>
      <c r="G177" s="278">
        <v>8.355377E8</v>
      </c>
      <c r="H177" s="283" t="s">
        <v>271</v>
      </c>
      <c r="I177" s="278">
        <v>3.84</v>
      </c>
      <c r="J177" s="278">
        <v>4.019375</v>
      </c>
      <c r="K177" s="278">
        <v>3.59625</v>
      </c>
      <c r="L177" s="278">
        <v>4.015625</v>
      </c>
      <c r="M177" s="278">
        <v>3.960384</v>
      </c>
      <c r="N177" s="278">
        <v>8.536224E8</v>
      </c>
      <c r="O177" s="278"/>
      <c r="P177" s="254">
        <f t="shared" si="31"/>
        <v>331089.0941</v>
      </c>
      <c r="Q177" s="254">
        <f t="shared" si="133"/>
        <v>172818.1997</v>
      </c>
      <c r="R177" s="254">
        <f t="shared" si="134"/>
        <v>323709.4105</v>
      </c>
      <c r="S177" s="254">
        <f t="shared" si="34"/>
        <v>-371572.1223</v>
      </c>
      <c r="T177" s="254">
        <f t="shared" si="35"/>
        <v>0</v>
      </c>
      <c r="U177" s="272">
        <f t="shared" si="21"/>
        <v>0.8176798389</v>
      </c>
      <c r="V177" s="282"/>
      <c r="W177" s="254">
        <f t="shared" si="22"/>
        <v>-371572.1223</v>
      </c>
      <c r="X177" s="257">
        <f t="shared" si="23"/>
        <v>1.762237976</v>
      </c>
      <c r="Y177" s="254">
        <f t="shared" si="24"/>
        <v>542523.4</v>
      </c>
      <c r="Z177" s="254">
        <f t="shared" si="25"/>
        <v>170951.2777</v>
      </c>
      <c r="AA177" s="259">
        <f t="shared" si="26"/>
        <v>827616.7043</v>
      </c>
      <c r="AB177" s="258">
        <f t="shared" si="27"/>
        <v>0.8276167043</v>
      </c>
      <c r="AC177" s="275">
        <f t="shared" si="28"/>
        <v>456044.582</v>
      </c>
      <c r="AD177" s="257">
        <f t="shared" si="29"/>
        <v>0.456044582</v>
      </c>
      <c r="AE177" s="180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2"/>
    </row>
    <row r="178" ht="19.5" customHeight="1">
      <c r="A178" s="276" t="s">
        <v>272</v>
      </c>
      <c r="B178" s="277">
        <v>70.739998</v>
      </c>
      <c r="C178" s="278">
        <v>74.949997</v>
      </c>
      <c r="D178" s="278">
        <v>70.25</v>
      </c>
      <c r="E178" s="278">
        <v>73.25</v>
      </c>
      <c r="F178" s="278">
        <v>66.538933</v>
      </c>
      <c r="G178" s="278">
        <v>6.804142E8</v>
      </c>
      <c r="H178" s="283" t="s">
        <v>272</v>
      </c>
      <c r="I178" s="278">
        <v>4.019375</v>
      </c>
      <c r="J178" s="278">
        <v>4.5075</v>
      </c>
      <c r="K178" s="278">
        <v>3.965</v>
      </c>
      <c r="L178" s="278">
        <v>4.30125</v>
      </c>
      <c r="M178" s="278">
        <v>4.242079</v>
      </c>
      <c r="N178" s="278">
        <v>7.738592E8</v>
      </c>
      <c r="O178" s="278"/>
      <c r="P178" s="254">
        <f t="shared" si="31"/>
        <v>347772.2772</v>
      </c>
      <c r="Q178" s="254">
        <f t="shared" si="133"/>
        <v>190538.5226</v>
      </c>
      <c r="R178" s="254">
        <f t="shared" si="134"/>
        <v>324383.8051</v>
      </c>
      <c r="S178" s="254">
        <f t="shared" si="34"/>
        <v>-374787.0061</v>
      </c>
      <c r="T178" s="254">
        <f t="shared" si="35"/>
        <v>0</v>
      </c>
      <c r="U178" s="272">
        <f t="shared" si="21"/>
        <v>0.8448520695</v>
      </c>
      <c r="V178" s="282"/>
      <c r="W178" s="254">
        <f t="shared" si="22"/>
        <v>-374787.0061</v>
      </c>
      <c r="X178" s="257">
        <f t="shared" si="23"/>
        <v>1.793434861</v>
      </c>
      <c r="Y178" s="254">
        <f t="shared" si="24"/>
        <v>554849.047</v>
      </c>
      <c r="Z178" s="254">
        <f t="shared" si="25"/>
        <v>180062.0409</v>
      </c>
      <c r="AA178" s="259">
        <f t="shared" si="26"/>
        <v>862694.6049</v>
      </c>
      <c r="AB178" s="258">
        <f t="shared" si="27"/>
        <v>0.8626946049</v>
      </c>
      <c r="AC178" s="275">
        <f t="shared" si="28"/>
        <v>487907.5988</v>
      </c>
      <c r="AD178" s="257">
        <f t="shared" si="29"/>
        <v>0.4879075988</v>
      </c>
      <c r="AE178" s="180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2"/>
    </row>
    <row r="179" ht="19.5" customHeight="1">
      <c r="A179" s="276" t="s">
        <v>273</v>
      </c>
      <c r="B179" s="277">
        <v>73.260002</v>
      </c>
      <c r="C179" s="278">
        <v>73.82</v>
      </c>
      <c r="D179" s="278">
        <v>69.150002</v>
      </c>
      <c r="E179" s="278">
        <v>71.269997</v>
      </c>
      <c r="F179" s="278">
        <v>64.740334</v>
      </c>
      <c r="G179" s="278">
        <v>7.485616E8</v>
      </c>
      <c r="H179" s="283" t="s">
        <v>273</v>
      </c>
      <c r="I179" s="278">
        <v>4.30875</v>
      </c>
      <c r="J179" s="278">
        <v>4.37</v>
      </c>
      <c r="K179" s="278">
        <v>3.84875</v>
      </c>
      <c r="L179" s="278">
        <v>4.07875</v>
      </c>
      <c r="M179" s="278">
        <v>4.022641</v>
      </c>
      <c r="N179" s="278">
        <v>8.854848E8</v>
      </c>
      <c r="O179" s="278"/>
      <c r="P179" s="254">
        <f t="shared" si="31"/>
        <v>342326.7426</v>
      </c>
      <c r="Q179" s="254">
        <f t="shared" si="133"/>
        <v>184952.1157</v>
      </c>
      <c r="R179" s="254">
        <f t="shared" si="134"/>
        <v>325059.6047</v>
      </c>
      <c r="S179" s="254">
        <f t="shared" si="34"/>
        <v>-378015.2853</v>
      </c>
      <c r="T179" s="254">
        <f t="shared" si="35"/>
        <v>0</v>
      </c>
      <c r="U179" s="272">
        <f t="shared" si="21"/>
        <v>0.8356198915</v>
      </c>
      <c r="V179" s="282"/>
      <c r="W179" s="254">
        <f t="shared" si="22"/>
        <v>-378015.2853</v>
      </c>
      <c r="X179" s="257">
        <f t="shared" si="23"/>
        <v>1.765500955</v>
      </c>
      <c r="Y179" s="254">
        <f t="shared" si="24"/>
        <v>551685.9403</v>
      </c>
      <c r="Z179" s="254">
        <f t="shared" si="25"/>
        <v>173670.6551</v>
      </c>
      <c r="AA179" s="259">
        <f t="shared" si="26"/>
        <v>852338.463</v>
      </c>
      <c r="AB179" s="258">
        <f t="shared" si="27"/>
        <v>0.852338463</v>
      </c>
      <c r="AC179" s="275">
        <f t="shared" si="28"/>
        <v>474323.1777</v>
      </c>
      <c r="AD179" s="257">
        <f t="shared" si="29"/>
        <v>0.4743231777</v>
      </c>
      <c r="AE179" s="180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2"/>
    </row>
    <row r="180" ht="19.5" customHeight="1">
      <c r="A180" s="276" t="s">
        <v>274</v>
      </c>
      <c r="B180" s="277">
        <v>71.75</v>
      </c>
      <c r="C180" s="278">
        <v>76.209999</v>
      </c>
      <c r="D180" s="278">
        <v>71.349998</v>
      </c>
      <c r="E180" s="278">
        <v>75.769997</v>
      </c>
      <c r="F180" s="278">
        <v>69.045784</v>
      </c>
      <c r="G180" s="278">
        <v>5.816957E8</v>
      </c>
      <c r="H180" s="283" t="s">
        <v>274</v>
      </c>
      <c r="I180" s="278">
        <v>4.141875</v>
      </c>
      <c r="J180" s="278">
        <v>4.66375</v>
      </c>
      <c r="K180" s="278">
        <v>4.09625</v>
      </c>
      <c r="L180" s="278">
        <v>4.61125</v>
      </c>
      <c r="M180" s="278">
        <v>4.547815</v>
      </c>
      <c r="N180" s="278">
        <v>5.136864E8</v>
      </c>
      <c r="O180" s="278"/>
      <c r="P180" s="254">
        <f t="shared" si="31"/>
        <v>353217.8119</v>
      </c>
      <c r="Q180" s="254">
        <f t="shared" si="133"/>
        <v>196845.7561</v>
      </c>
      <c r="R180" s="254">
        <f t="shared" si="134"/>
        <v>325736.8122</v>
      </c>
      <c r="S180" s="254">
        <f t="shared" si="34"/>
        <v>-381257.0157</v>
      </c>
      <c r="T180" s="254">
        <f t="shared" si="35"/>
        <v>0</v>
      </c>
      <c r="U180" s="272">
        <f t="shared" si="21"/>
        <v>0.8528305547</v>
      </c>
      <c r="V180" s="282"/>
      <c r="W180" s="254">
        <f t="shared" si="22"/>
        <v>-381257.0157</v>
      </c>
      <c r="X180" s="257">
        <f t="shared" si="23"/>
        <v>1.780831818</v>
      </c>
      <c r="Y180" s="254">
        <f t="shared" si="24"/>
        <v>559959.8081</v>
      </c>
      <c r="Z180" s="254">
        <f t="shared" si="25"/>
        <v>178702.7924</v>
      </c>
      <c r="AA180" s="259">
        <f t="shared" si="26"/>
        <v>875800.3802</v>
      </c>
      <c r="AB180" s="258">
        <f t="shared" si="27"/>
        <v>0.8758003802</v>
      </c>
      <c r="AC180" s="275">
        <f t="shared" si="28"/>
        <v>494543.3646</v>
      </c>
      <c r="AD180" s="257">
        <f t="shared" si="29"/>
        <v>0.4945433646</v>
      </c>
      <c r="AE180" s="180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2"/>
    </row>
    <row r="181" ht="19.5" customHeight="1">
      <c r="A181" s="276" t="s">
        <v>275</v>
      </c>
      <c r="B181" s="277">
        <v>76.290001</v>
      </c>
      <c r="C181" s="278">
        <v>77.279999</v>
      </c>
      <c r="D181" s="278">
        <v>74.959999</v>
      </c>
      <c r="E181" s="278">
        <v>75.470001</v>
      </c>
      <c r="F181" s="278">
        <v>68.772423</v>
      </c>
      <c r="G181" s="278">
        <v>5.292455E8</v>
      </c>
      <c r="H181" s="283" t="s">
        <v>275</v>
      </c>
      <c r="I181" s="278">
        <v>4.674375</v>
      </c>
      <c r="J181" s="278">
        <v>4.793125</v>
      </c>
      <c r="K181" s="278">
        <v>4.505</v>
      </c>
      <c r="L181" s="278">
        <v>4.563125</v>
      </c>
      <c r="M181" s="278">
        <v>4.500352</v>
      </c>
      <c r="N181" s="278">
        <v>6.56376E8</v>
      </c>
      <c r="O181" s="278"/>
      <c r="P181" s="254">
        <f t="shared" si="31"/>
        <v>371089.104</v>
      </c>
      <c r="Q181" s="254">
        <f t="shared" si="133"/>
        <v>216488.2835</v>
      </c>
      <c r="R181" s="254">
        <f t="shared" si="134"/>
        <v>326415.4306</v>
      </c>
      <c r="S181" s="254">
        <f t="shared" si="34"/>
        <v>-384512.2532</v>
      </c>
      <c r="T181" s="254">
        <f t="shared" si="35"/>
        <v>0</v>
      </c>
      <c r="U181" s="272">
        <f t="shared" si="21"/>
        <v>0.8797286533</v>
      </c>
      <c r="V181" s="282"/>
      <c r="W181" s="254">
        <f t="shared" si="22"/>
        <v>-384512.2532</v>
      </c>
      <c r="X181" s="257">
        <f t="shared" si="23"/>
        <v>1.813998198</v>
      </c>
      <c r="Y181" s="254">
        <f t="shared" si="24"/>
        <v>573121.1862</v>
      </c>
      <c r="Z181" s="254">
        <f t="shared" si="25"/>
        <v>188608.9329</v>
      </c>
      <c r="AA181" s="259">
        <f t="shared" si="26"/>
        <v>913992.8181</v>
      </c>
      <c r="AB181" s="258">
        <f t="shared" si="27"/>
        <v>0.9139928181</v>
      </c>
      <c r="AC181" s="275">
        <f t="shared" si="28"/>
        <v>529480.5649</v>
      </c>
      <c r="AD181" s="257">
        <f t="shared" si="29"/>
        <v>0.5294805649</v>
      </c>
      <c r="AE181" s="180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2"/>
    </row>
    <row r="182" ht="19.5" customHeight="1">
      <c r="A182" s="276" t="s">
        <v>276</v>
      </c>
      <c r="B182" s="277">
        <v>76.089996</v>
      </c>
      <c r="C182" s="278">
        <v>79.690002</v>
      </c>
      <c r="D182" s="278">
        <v>75.540001</v>
      </c>
      <c r="E182" s="278">
        <v>78.879997</v>
      </c>
      <c r="F182" s="278">
        <v>71.879791</v>
      </c>
      <c r="G182" s="278">
        <v>5.039888E8</v>
      </c>
      <c r="H182" s="283" t="s">
        <v>276</v>
      </c>
      <c r="I182" s="278">
        <v>4.640625</v>
      </c>
      <c r="J182" s="278">
        <v>5.09375</v>
      </c>
      <c r="K182" s="278">
        <v>4.575</v>
      </c>
      <c r="L182" s="278">
        <v>4.999375</v>
      </c>
      <c r="M182" s="278">
        <v>4.9306</v>
      </c>
      <c r="N182" s="278">
        <v>5.019808E8</v>
      </c>
      <c r="O182" s="278"/>
      <c r="P182" s="254">
        <f t="shared" si="31"/>
        <v>373960.401</v>
      </c>
      <c r="Q182" s="254">
        <f t="shared" si="133"/>
        <v>219852.1414</v>
      </c>
      <c r="R182" s="254">
        <f t="shared" si="134"/>
        <v>327095.4628</v>
      </c>
      <c r="S182" s="254">
        <f t="shared" si="34"/>
        <v>-387781.0543</v>
      </c>
      <c r="T182" s="254">
        <f t="shared" si="35"/>
        <v>0</v>
      </c>
      <c r="U182" s="272">
        <f t="shared" si="21"/>
        <v>0.883546108</v>
      </c>
      <c r="V182" s="282"/>
      <c r="W182" s="254">
        <f t="shared" si="22"/>
        <v>-387781.0543</v>
      </c>
      <c r="X182" s="257">
        <f t="shared" si="23"/>
        <v>1.807865176</v>
      </c>
      <c r="Y182" s="254">
        <f t="shared" si="24"/>
        <v>575783.9249</v>
      </c>
      <c r="Z182" s="254">
        <f t="shared" si="25"/>
        <v>188002.8707</v>
      </c>
      <c r="AA182" s="259">
        <f t="shared" si="26"/>
        <v>920908.0052</v>
      </c>
      <c r="AB182" s="258">
        <f t="shared" si="27"/>
        <v>0.9209080052</v>
      </c>
      <c r="AC182" s="275">
        <f t="shared" si="28"/>
        <v>533126.9509</v>
      </c>
      <c r="AD182" s="257">
        <f t="shared" si="29"/>
        <v>0.5331269509</v>
      </c>
      <c r="AE182" s="180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2"/>
    </row>
    <row r="183" ht="19.5" customHeight="1">
      <c r="A183" s="276" t="s">
        <v>277</v>
      </c>
      <c r="B183" s="277">
        <v>78.889999</v>
      </c>
      <c r="C183" s="278">
        <v>83.489998</v>
      </c>
      <c r="D183" s="278">
        <v>76.349998</v>
      </c>
      <c r="E183" s="278">
        <v>82.790001</v>
      </c>
      <c r="F183" s="278">
        <v>75.669327</v>
      </c>
      <c r="G183" s="278">
        <v>8.173537E8</v>
      </c>
      <c r="H183" s="283" t="s">
        <v>277</v>
      </c>
      <c r="I183" s="278">
        <v>5.01</v>
      </c>
      <c r="J183" s="278">
        <v>5.595</v>
      </c>
      <c r="K183" s="278">
        <v>4.68875</v>
      </c>
      <c r="L183" s="278">
        <v>5.5025</v>
      </c>
      <c r="M183" s="278">
        <v>5.426805</v>
      </c>
      <c r="N183" s="278">
        <v>9.615136E8</v>
      </c>
      <c r="O183" s="278"/>
      <c r="P183" s="254">
        <f t="shared" si="31"/>
        <v>377970.2871</v>
      </c>
      <c r="Q183" s="254">
        <f t="shared" si="133"/>
        <v>225318.4105</v>
      </c>
      <c r="R183" s="254">
        <f t="shared" si="134"/>
        <v>327776.9116</v>
      </c>
      <c r="S183" s="254">
        <f t="shared" si="34"/>
        <v>-391063.4753</v>
      </c>
      <c r="T183" s="254">
        <f t="shared" si="35"/>
        <v>0</v>
      </c>
      <c r="U183" s="272">
        <f t="shared" si="21"/>
        <v>0.8899556593</v>
      </c>
      <c r="V183" s="282"/>
      <c r="W183" s="254">
        <f t="shared" si="22"/>
        <v>-391063.4753</v>
      </c>
      <c r="X183" s="257">
        <f t="shared" si="23"/>
        <v>1.804687073</v>
      </c>
      <c r="Y183" s="254">
        <f t="shared" si="24"/>
        <v>579245.0362</v>
      </c>
      <c r="Z183" s="254">
        <f t="shared" si="25"/>
        <v>188181.5608</v>
      </c>
      <c r="AA183" s="259">
        <f t="shared" si="26"/>
        <v>931065.6093</v>
      </c>
      <c r="AB183" s="258">
        <f t="shared" si="27"/>
        <v>0.9310656093</v>
      </c>
      <c r="AC183" s="275">
        <f t="shared" si="28"/>
        <v>540002.1339</v>
      </c>
      <c r="AD183" s="257">
        <f t="shared" si="29"/>
        <v>0.5400021339</v>
      </c>
      <c r="AE183" s="180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2"/>
    </row>
    <row r="184" ht="19.5" customHeight="1">
      <c r="A184" s="276" t="s">
        <v>278</v>
      </c>
      <c r="B184" s="277">
        <v>83.07</v>
      </c>
      <c r="C184" s="278">
        <v>85.839996</v>
      </c>
      <c r="D184" s="278">
        <v>81.370003</v>
      </c>
      <c r="E184" s="278">
        <v>85.730003</v>
      </c>
      <c r="F184" s="278">
        <v>78.356483</v>
      </c>
      <c r="G184" s="278">
        <v>5.423394E8</v>
      </c>
      <c r="H184" s="283" t="s">
        <v>278</v>
      </c>
      <c r="I184" s="278">
        <v>5.535</v>
      </c>
      <c r="J184" s="278">
        <v>5.905625</v>
      </c>
      <c r="K184" s="278">
        <v>5.31375</v>
      </c>
      <c r="L184" s="278">
        <v>5.8825</v>
      </c>
      <c r="M184" s="278">
        <v>5.801578</v>
      </c>
      <c r="N184" s="278">
        <v>9.258976E8</v>
      </c>
      <c r="O184" s="278"/>
      <c r="P184" s="254">
        <f t="shared" si="31"/>
        <v>402821.797</v>
      </c>
      <c r="Q184" s="254">
        <f t="shared" si="133"/>
        <v>255352.8561</v>
      </c>
      <c r="R184" s="254">
        <f t="shared" si="134"/>
        <v>328459.7802</v>
      </c>
      <c r="S184" s="254">
        <f t="shared" si="34"/>
        <v>-394359.5731</v>
      </c>
      <c r="T184" s="254">
        <f t="shared" si="35"/>
        <v>0</v>
      </c>
      <c r="U184" s="272">
        <f t="shared" si="21"/>
        <v>0.9259027238</v>
      </c>
      <c r="V184" s="282"/>
      <c r="W184" s="254">
        <f t="shared" si="22"/>
        <v>-394359.5731</v>
      </c>
      <c r="X184" s="257">
        <f t="shared" si="23"/>
        <v>1.854352289</v>
      </c>
      <c r="Y184" s="254">
        <f t="shared" si="24"/>
        <v>597296.6469</v>
      </c>
      <c r="Z184" s="254">
        <f t="shared" si="25"/>
        <v>202937.0738</v>
      </c>
      <c r="AA184" s="259">
        <f t="shared" si="26"/>
        <v>986634.4333</v>
      </c>
      <c r="AB184" s="258">
        <f t="shared" si="27"/>
        <v>0.9866344333</v>
      </c>
      <c r="AC184" s="275">
        <f t="shared" si="28"/>
        <v>592274.8601</v>
      </c>
      <c r="AD184" s="257">
        <f t="shared" si="29"/>
        <v>0.5922748601</v>
      </c>
      <c r="AE184" s="180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2"/>
    </row>
    <row r="185" ht="19.5" customHeight="1">
      <c r="A185" s="279" t="s">
        <v>279</v>
      </c>
      <c r="B185" s="280">
        <v>85.830002</v>
      </c>
      <c r="C185" s="281">
        <v>87.959999</v>
      </c>
      <c r="D185" s="281">
        <v>84.050003</v>
      </c>
      <c r="E185" s="281">
        <v>87.959999</v>
      </c>
      <c r="F185" s="281">
        <v>80.394691</v>
      </c>
      <c r="G185" s="281">
        <v>6.516492E8</v>
      </c>
      <c r="H185" s="284" t="s">
        <v>279</v>
      </c>
      <c r="I185" s="281">
        <v>5.90375</v>
      </c>
      <c r="J185" s="281">
        <v>6.225</v>
      </c>
      <c r="K185" s="281">
        <v>5.65125</v>
      </c>
      <c r="L185" s="281">
        <v>6.225</v>
      </c>
      <c r="M185" s="281">
        <v>6.139365</v>
      </c>
      <c r="N185" s="281">
        <v>8.507456E8</v>
      </c>
      <c r="O185" s="281"/>
      <c r="P185" s="254">
        <f t="shared" si="31"/>
        <v>416089.1238</v>
      </c>
      <c r="Q185" s="254">
        <f t="shared" si="133"/>
        <v>271571.4566</v>
      </c>
      <c r="R185" s="254">
        <f t="shared" si="134"/>
        <v>329144.0714</v>
      </c>
      <c r="S185" s="254">
        <f t="shared" si="34"/>
        <v>-397669.4047</v>
      </c>
      <c r="T185" s="254">
        <f t="shared" si="35"/>
        <v>0</v>
      </c>
      <c r="U185" s="272">
        <f t="shared" si="21"/>
        <v>0.9433788834</v>
      </c>
      <c r="V185" s="257">
        <f>(E185-B174)/B174</f>
        <v>0.3181476854</v>
      </c>
      <c r="W185" s="254">
        <f t="shared" si="22"/>
        <v>-397669.4047</v>
      </c>
      <c r="X185" s="257">
        <f t="shared" si="23"/>
        <v>1.874001838</v>
      </c>
      <c r="Y185" s="254">
        <f t="shared" si="24"/>
        <v>607240.6952</v>
      </c>
      <c r="Z185" s="254">
        <f t="shared" si="25"/>
        <v>209571.2905</v>
      </c>
      <c r="AA185" s="259">
        <f t="shared" si="26"/>
        <v>1016804.652</v>
      </c>
      <c r="AB185" s="258">
        <f t="shared" si="27"/>
        <v>1.016804652</v>
      </c>
      <c r="AC185" s="275">
        <f t="shared" si="28"/>
        <v>619135.2471</v>
      </c>
      <c r="AD185" s="257">
        <f t="shared" si="29"/>
        <v>0.6191352471</v>
      </c>
      <c r="AE185" s="180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2"/>
    </row>
    <row r="186" ht="19.5" customHeight="1">
      <c r="A186" s="276" t="s">
        <v>280</v>
      </c>
      <c r="B186" s="277">
        <v>87.550003</v>
      </c>
      <c r="C186" s="278">
        <v>89.0</v>
      </c>
      <c r="D186" s="278">
        <v>84.760002</v>
      </c>
      <c r="E186" s="278">
        <v>86.269997</v>
      </c>
      <c r="F186" s="278">
        <v>79.100487</v>
      </c>
      <c r="G186" s="278">
        <v>8.317327E8</v>
      </c>
      <c r="H186" s="283" t="s">
        <v>280</v>
      </c>
      <c r="I186" s="278">
        <v>6.17</v>
      </c>
      <c r="J186" s="278">
        <v>6.363125</v>
      </c>
      <c r="K186" s="278">
        <v>5.766875</v>
      </c>
      <c r="L186" s="278">
        <v>5.97125</v>
      </c>
      <c r="M186" s="278">
        <v>5.889106</v>
      </c>
      <c r="N186" s="278">
        <v>1.1935552E9</v>
      </c>
      <c r="O186" s="278"/>
      <c r="P186" s="254">
        <f t="shared" si="31"/>
        <v>419603.9703</v>
      </c>
      <c r="Q186" s="254">
        <f>(Q174+(Q185-Q174)*(1-$Q$3))*K186/K185</f>
        <v>246049.7912</v>
      </c>
      <c r="R186" s="254">
        <f>R185*(1+($S$5/2/12))+(Q185-Q174)*($Q$3)</f>
        <v>360284.716</v>
      </c>
      <c r="S186" s="254">
        <f t="shared" si="34"/>
        <v>-400993.0272</v>
      </c>
      <c r="T186" s="254">
        <f t="shared" si="35"/>
        <v>0</v>
      </c>
      <c r="U186" s="272">
        <f t="shared" si="21"/>
        <v>0.8886532406</v>
      </c>
      <c r="V186" s="282"/>
      <c r="W186" s="254">
        <f t="shared" si="22"/>
        <v>-400993.0272</v>
      </c>
      <c r="X186" s="257">
        <f t="shared" si="23"/>
        <v>1.944893386</v>
      </c>
      <c r="Y186" s="254">
        <f t="shared" si="24"/>
        <v>639596.1066</v>
      </c>
      <c r="Z186" s="254">
        <f t="shared" si="25"/>
        <v>238603.0794</v>
      </c>
      <c r="AA186" s="259">
        <f t="shared" si="26"/>
        <v>1025938.477</v>
      </c>
      <c r="AB186" s="258">
        <f t="shared" si="27"/>
        <v>1.025938477</v>
      </c>
      <c r="AC186" s="275">
        <f t="shared" si="28"/>
        <v>624945.4503</v>
      </c>
      <c r="AD186" s="257">
        <f t="shared" si="29"/>
        <v>0.6249454503</v>
      </c>
      <c r="AE186" s="180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2"/>
    </row>
    <row r="187" ht="19.5" customHeight="1">
      <c r="A187" s="276" t="s">
        <v>281</v>
      </c>
      <c r="B187" s="277">
        <v>86.110001</v>
      </c>
      <c r="C187" s="278">
        <v>90.959999</v>
      </c>
      <c r="D187" s="278">
        <v>83.739998</v>
      </c>
      <c r="E187" s="278">
        <v>90.339996</v>
      </c>
      <c r="F187" s="278">
        <v>82.832245</v>
      </c>
      <c r="G187" s="278">
        <v>7.135587E8</v>
      </c>
      <c r="H187" s="283" t="s">
        <v>281</v>
      </c>
      <c r="I187" s="278">
        <v>5.953125</v>
      </c>
      <c r="J187" s="278">
        <v>6.67625</v>
      </c>
      <c r="K187" s="278">
        <v>5.620625</v>
      </c>
      <c r="L187" s="278">
        <v>6.58375</v>
      </c>
      <c r="M187" s="278">
        <v>6.493181</v>
      </c>
      <c r="N187" s="278">
        <v>9.816912E8</v>
      </c>
      <c r="O187" s="278"/>
      <c r="P187" s="254">
        <f t="shared" si="31"/>
        <v>414554.4455</v>
      </c>
      <c r="Q187" s="254">
        <f t="shared" ref="Q187:Q197" si="135">Q186*K187/K186</f>
        <v>239809.881</v>
      </c>
      <c r="R187" s="254">
        <f t="shared" ref="R187:R197" si="136">R186*(1+$S$5/2/12)</f>
        <v>361035.3092</v>
      </c>
      <c r="S187" s="254">
        <f t="shared" si="34"/>
        <v>-404330.4982</v>
      </c>
      <c r="T187" s="254">
        <f t="shared" si="35"/>
        <v>0</v>
      </c>
      <c r="U187" s="272">
        <f t="shared" si="21"/>
        <v>0.8806130868</v>
      </c>
      <c r="V187" s="282"/>
      <c r="W187" s="254">
        <f t="shared" si="22"/>
        <v>-404330.4982</v>
      </c>
      <c r="X187" s="257">
        <f t="shared" si="23"/>
        <v>1.918207403</v>
      </c>
      <c r="Y187" s="254">
        <f t="shared" si="24"/>
        <v>636782.0087</v>
      </c>
      <c r="Z187" s="254">
        <f t="shared" si="25"/>
        <v>232451.5105</v>
      </c>
      <c r="AA187" s="259">
        <f t="shared" si="26"/>
        <v>1015399.636</v>
      </c>
      <c r="AB187" s="258">
        <f t="shared" si="27"/>
        <v>1.015399636</v>
      </c>
      <c r="AC187" s="275">
        <f t="shared" si="28"/>
        <v>611069.1376</v>
      </c>
      <c r="AD187" s="257">
        <f t="shared" si="29"/>
        <v>0.6110691376</v>
      </c>
      <c r="AE187" s="180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2"/>
    </row>
    <row r="188" ht="19.5" customHeight="1">
      <c r="A188" s="276" t="s">
        <v>282</v>
      </c>
      <c r="B188" s="277">
        <v>89.489998</v>
      </c>
      <c r="C188" s="278">
        <v>91.360001</v>
      </c>
      <c r="D188" s="278">
        <v>86.400002</v>
      </c>
      <c r="E188" s="278">
        <v>87.669998</v>
      </c>
      <c r="F188" s="278">
        <v>80.717819</v>
      </c>
      <c r="G188" s="278">
        <v>8.093454E8</v>
      </c>
      <c r="H188" s="283" t="s">
        <v>282</v>
      </c>
      <c r="I188" s="278">
        <v>6.45875</v>
      </c>
      <c r="J188" s="278">
        <v>6.731875</v>
      </c>
      <c r="K188" s="278">
        <v>6.040625</v>
      </c>
      <c r="L188" s="278">
        <v>6.215625</v>
      </c>
      <c r="M188" s="278">
        <v>6.130119</v>
      </c>
      <c r="N188" s="278">
        <v>1.3196624E9</v>
      </c>
      <c r="O188" s="278"/>
      <c r="P188" s="254">
        <f t="shared" si="31"/>
        <v>427722.7822</v>
      </c>
      <c r="Q188" s="254">
        <f t="shared" si="135"/>
        <v>257729.623</v>
      </c>
      <c r="R188" s="254">
        <f t="shared" si="136"/>
        <v>361787.4661</v>
      </c>
      <c r="S188" s="254">
        <f t="shared" si="34"/>
        <v>-407681.8752</v>
      </c>
      <c r="T188" s="254">
        <f t="shared" si="35"/>
        <v>0</v>
      </c>
      <c r="U188" s="272">
        <f t="shared" si="21"/>
        <v>0.9006360951</v>
      </c>
      <c r="V188" s="282"/>
      <c r="W188" s="254">
        <f t="shared" si="22"/>
        <v>-407681.8752</v>
      </c>
      <c r="X188" s="257">
        <f t="shared" si="23"/>
        <v>1.936584126</v>
      </c>
      <c r="Y188" s="254">
        <f t="shared" si="24"/>
        <v>646721.9149</v>
      </c>
      <c r="Z188" s="254">
        <f t="shared" si="25"/>
        <v>239040.0397</v>
      </c>
      <c r="AA188" s="259">
        <f t="shared" si="26"/>
        <v>1047239.871</v>
      </c>
      <c r="AB188" s="258">
        <f t="shared" si="27"/>
        <v>1.047239871</v>
      </c>
      <c r="AC188" s="275">
        <f t="shared" si="28"/>
        <v>639557.996</v>
      </c>
      <c r="AD188" s="257">
        <f t="shared" si="29"/>
        <v>0.639557996</v>
      </c>
      <c r="AE188" s="180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2"/>
    </row>
    <row r="189" ht="19.5" customHeight="1">
      <c r="A189" s="276" t="s">
        <v>283</v>
      </c>
      <c r="B189" s="277">
        <v>88.099998</v>
      </c>
      <c r="C189" s="278">
        <v>89.68</v>
      </c>
      <c r="D189" s="278">
        <v>83.279999</v>
      </c>
      <c r="E189" s="278">
        <v>87.389999</v>
      </c>
      <c r="F189" s="278">
        <v>80.64402</v>
      </c>
      <c r="G189" s="278">
        <v>1.1413982E9</v>
      </c>
      <c r="H189" s="283" t="s">
        <v>283</v>
      </c>
      <c r="I189" s="278">
        <v>6.275</v>
      </c>
      <c r="J189" s="278">
        <v>6.50125</v>
      </c>
      <c r="K189" s="278">
        <v>5.5875</v>
      </c>
      <c r="L189" s="278">
        <v>6.148125</v>
      </c>
      <c r="M189" s="278">
        <v>6.063548</v>
      </c>
      <c r="N189" s="278">
        <v>1.2642224E9</v>
      </c>
      <c r="O189" s="278"/>
      <c r="P189" s="254">
        <f t="shared" si="31"/>
        <v>412277.2228</v>
      </c>
      <c r="Q189" s="254">
        <f t="shared" si="135"/>
        <v>238396.568</v>
      </c>
      <c r="R189" s="254">
        <f t="shared" si="136"/>
        <v>362541.1899</v>
      </c>
      <c r="S189" s="254">
        <f t="shared" si="34"/>
        <v>-411047.2164</v>
      </c>
      <c r="T189" s="254">
        <f t="shared" si="35"/>
        <v>0</v>
      </c>
      <c r="U189" s="272">
        <f t="shared" si="21"/>
        <v>0.8774745495</v>
      </c>
      <c r="V189" s="282"/>
      <c r="W189" s="254">
        <f t="shared" si="22"/>
        <v>-411047.2164</v>
      </c>
      <c r="X189" s="257">
        <f t="shared" si="23"/>
        <v>1.8849864</v>
      </c>
      <c r="Y189" s="254">
        <f t="shared" si="24"/>
        <v>636633.5983</v>
      </c>
      <c r="Z189" s="254">
        <f t="shared" si="25"/>
        <v>225586.3819</v>
      </c>
      <c r="AA189" s="259">
        <f t="shared" si="26"/>
        <v>1013214.981</v>
      </c>
      <c r="AB189" s="258">
        <f t="shared" si="27"/>
        <v>1.013214981</v>
      </c>
      <c r="AC189" s="275">
        <f t="shared" si="28"/>
        <v>602167.7644</v>
      </c>
      <c r="AD189" s="257">
        <f t="shared" si="29"/>
        <v>0.6021677644</v>
      </c>
      <c r="AE189" s="180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2"/>
    </row>
    <row r="190" ht="19.5" customHeight="1">
      <c r="A190" s="276" t="s">
        <v>284</v>
      </c>
      <c r="B190" s="277">
        <v>87.529999</v>
      </c>
      <c r="C190" s="278">
        <v>91.449997</v>
      </c>
      <c r="D190" s="278">
        <v>85.529999</v>
      </c>
      <c r="E190" s="278">
        <v>91.309998</v>
      </c>
      <c r="F190" s="278">
        <v>84.261452</v>
      </c>
      <c r="G190" s="278">
        <v>7.891937E8</v>
      </c>
      <c r="H190" s="283" t="s">
        <v>284</v>
      </c>
      <c r="I190" s="278">
        <v>6.163125</v>
      </c>
      <c r="J190" s="278">
        <v>6.72125</v>
      </c>
      <c r="K190" s="278">
        <v>5.8875</v>
      </c>
      <c r="L190" s="278">
        <v>6.700625</v>
      </c>
      <c r="M190" s="278">
        <v>6.608448</v>
      </c>
      <c r="N190" s="278">
        <v>6.280752E8</v>
      </c>
      <c r="O190" s="278"/>
      <c r="P190" s="254">
        <f t="shared" si="31"/>
        <v>423415.8366</v>
      </c>
      <c r="Q190" s="254">
        <f t="shared" si="135"/>
        <v>251196.3838</v>
      </c>
      <c r="R190" s="254">
        <f t="shared" si="136"/>
        <v>363296.4841</v>
      </c>
      <c r="S190" s="254">
        <f t="shared" si="34"/>
        <v>-414426.5798</v>
      </c>
      <c r="T190" s="254">
        <f t="shared" si="35"/>
        <v>0</v>
      </c>
      <c r="U190" s="272">
        <f t="shared" si="21"/>
        <v>0.8919942574</v>
      </c>
      <c r="V190" s="282"/>
      <c r="W190" s="254">
        <f t="shared" si="22"/>
        <v>-414426.5798</v>
      </c>
      <c r="X190" s="257">
        <f t="shared" si="23"/>
        <v>1.898315309</v>
      </c>
      <c r="Y190" s="254">
        <f t="shared" si="24"/>
        <v>645155.7104</v>
      </c>
      <c r="Z190" s="254">
        <f t="shared" si="25"/>
        <v>230729.1306</v>
      </c>
      <c r="AA190" s="259">
        <f t="shared" si="26"/>
        <v>1037908.704</v>
      </c>
      <c r="AB190" s="258">
        <f t="shared" si="27"/>
        <v>1.037908704</v>
      </c>
      <c r="AC190" s="275">
        <f t="shared" si="28"/>
        <v>623482.1247</v>
      </c>
      <c r="AD190" s="257">
        <f t="shared" si="29"/>
        <v>0.6234821247</v>
      </c>
      <c r="AE190" s="180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2"/>
    </row>
    <row r="191" ht="19.5" customHeight="1">
      <c r="A191" s="276" t="s">
        <v>285</v>
      </c>
      <c r="B191" s="277">
        <v>91.419998</v>
      </c>
      <c r="C191" s="278">
        <v>94.139999</v>
      </c>
      <c r="D191" s="278">
        <v>90.639999</v>
      </c>
      <c r="E191" s="278">
        <v>93.910004</v>
      </c>
      <c r="F191" s="278">
        <v>86.660728</v>
      </c>
      <c r="G191" s="278">
        <v>5.670129E8</v>
      </c>
      <c r="H191" s="283" t="s">
        <v>285</v>
      </c>
      <c r="I191" s="278">
        <v>6.715625</v>
      </c>
      <c r="J191" s="278">
        <v>7.139375</v>
      </c>
      <c r="K191" s="278">
        <v>6.601875</v>
      </c>
      <c r="L191" s="278">
        <v>7.10625</v>
      </c>
      <c r="M191" s="278">
        <v>7.008492</v>
      </c>
      <c r="N191" s="278">
        <v>3.869664E8</v>
      </c>
      <c r="O191" s="278"/>
      <c r="P191" s="254">
        <f t="shared" si="31"/>
        <v>448712.8663</v>
      </c>
      <c r="Q191" s="254">
        <f t="shared" si="135"/>
        <v>281675.945</v>
      </c>
      <c r="R191" s="254">
        <f t="shared" si="136"/>
        <v>364053.3518</v>
      </c>
      <c r="S191" s="254">
        <f t="shared" si="34"/>
        <v>-417820.0239</v>
      </c>
      <c r="T191" s="254">
        <f t="shared" si="35"/>
        <v>0</v>
      </c>
      <c r="U191" s="272">
        <f t="shared" si="21"/>
        <v>0.9247311465</v>
      </c>
      <c r="V191" s="282"/>
      <c r="W191" s="254">
        <f t="shared" si="22"/>
        <v>-417820.0239</v>
      </c>
      <c r="X191" s="257">
        <f t="shared" si="23"/>
        <v>1.945254348</v>
      </c>
      <c r="Y191" s="254">
        <f t="shared" si="24"/>
        <v>663590.2241</v>
      </c>
      <c r="Z191" s="254">
        <f t="shared" si="25"/>
        <v>245770.2003</v>
      </c>
      <c r="AA191" s="259">
        <f t="shared" si="26"/>
        <v>1094442.163</v>
      </c>
      <c r="AB191" s="258">
        <f t="shared" si="27"/>
        <v>1.094442163</v>
      </c>
      <c r="AC191" s="275">
        <f t="shared" si="28"/>
        <v>676622.1392</v>
      </c>
      <c r="AD191" s="257">
        <f t="shared" si="29"/>
        <v>0.6766221392</v>
      </c>
      <c r="AE191" s="180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2"/>
    </row>
    <row r="192" ht="19.5" customHeight="1">
      <c r="A192" s="276" t="s">
        <v>286</v>
      </c>
      <c r="B192" s="277">
        <v>94.239998</v>
      </c>
      <c r="C192" s="278">
        <v>97.510002</v>
      </c>
      <c r="D192" s="278">
        <v>93.629997</v>
      </c>
      <c r="E192" s="278">
        <v>95.019997</v>
      </c>
      <c r="F192" s="278">
        <v>87.920654</v>
      </c>
      <c r="G192" s="278">
        <v>6.615304E8</v>
      </c>
      <c r="H192" s="283" t="s">
        <v>286</v>
      </c>
      <c r="I192" s="278">
        <v>7.150625</v>
      </c>
      <c r="J192" s="278">
        <v>7.64625</v>
      </c>
      <c r="K192" s="278">
        <v>7.05625</v>
      </c>
      <c r="L192" s="278">
        <v>7.255</v>
      </c>
      <c r="M192" s="278">
        <v>7.166822</v>
      </c>
      <c r="N192" s="278">
        <v>4.590912E8</v>
      </c>
      <c r="O192" s="278"/>
      <c r="P192" s="254">
        <f t="shared" si="31"/>
        <v>463514.8366</v>
      </c>
      <c r="Q192" s="254">
        <f t="shared" si="135"/>
        <v>301062.3325</v>
      </c>
      <c r="R192" s="254">
        <f t="shared" si="136"/>
        <v>364811.7963</v>
      </c>
      <c r="S192" s="254">
        <f t="shared" si="34"/>
        <v>-421227.6073</v>
      </c>
      <c r="T192" s="254">
        <f t="shared" si="35"/>
        <v>0</v>
      </c>
      <c r="U192" s="272">
        <f t="shared" si="21"/>
        <v>0.9435540229</v>
      </c>
      <c r="V192" s="282"/>
      <c r="W192" s="254">
        <f t="shared" si="22"/>
        <v>-421227.6073</v>
      </c>
      <c r="X192" s="257">
        <f t="shared" si="23"/>
        <v>1.966458557</v>
      </c>
      <c r="Y192" s="254">
        <f t="shared" si="24"/>
        <v>674679.71</v>
      </c>
      <c r="Z192" s="254">
        <f t="shared" si="25"/>
        <v>253452.1027</v>
      </c>
      <c r="AA192" s="259">
        <f t="shared" si="26"/>
        <v>1129388.965</v>
      </c>
      <c r="AB192" s="258">
        <f t="shared" si="27"/>
        <v>1.129388965</v>
      </c>
      <c r="AC192" s="275">
        <f t="shared" si="28"/>
        <v>708161.3581</v>
      </c>
      <c r="AD192" s="257">
        <f t="shared" si="29"/>
        <v>0.7081613581</v>
      </c>
      <c r="AE192" s="180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2"/>
    </row>
    <row r="193" ht="19.5" customHeight="1">
      <c r="A193" s="276" t="s">
        <v>287</v>
      </c>
      <c r="B193" s="277">
        <v>94.82</v>
      </c>
      <c r="C193" s="278">
        <v>99.910004</v>
      </c>
      <c r="D193" s="278">
        <v>93.889999</v>
      </c>
      <c r="E193" s="278">
        <v>99.779999</v>
      </c>
      <c r="F193" s="278">
        <v>92.324989</v>
      </c>
      <c r="G193" s="278">
        <v>6.459047E8</v>
      </c>
      <c r="H193" s="283" t="s">
        <v>287</v>
      </c>
      <c r="I193" s="278">
        <v>7.2275</v>
      </c>
      <c r="J193" s="278">
        <v>7.991875</v>
      </c>
      <c r="K193" s="278">
        <v>7.080625</v>
      </c>
      <c r="L193" s="278">
        <v>7.99125</v>
      </c>
      <c r="M193" s="278">
        <v>7.894124</v>
      </c>
      <c r="N193" s="278">
        <v>3.72584E8</v>
      </c>
      <c r="O193" s="278"/>
      <c r="P193" s="254">
        <f t="shared" si="31"/>
        <v>464801.9752</v>
      </c>
      <c r="Q193" s="254">
        <f t="shared" si="135"/>
        <v>302102.3176</v>
      </c>
      <c r="R193" s="254">
        <f t="shared" si="136"/>
        <v>365571.8208</v>
      </c>
      <c r="S193" s="254">
        <f t="shared" si="34"/>
        <v>-424649.389</v>
      </c>
      <c r="T193" s="254">
        <f t="shared" si="35"/>
        <v>0</v>
      </c>
      <c r="U193" s="272">
        <f t="shared" si="21"/>
        <v>0.9439551064</v>
      </c>
      <c r="V193" s="282"/>
      <c r="W193" s="254">
        <f t="shared" si="22"/>
        <v>-424649.389</v>
      </c>
      <c r="X193" s="257">
        <f t="shared" si="23"/>
        <v>1.955433865</v>
      </c>
      <c r="Y193" s="254">
        <f t="shared" si="24"/>
        <v>676310.3307</v>
      </c>
      <c r="Z193" s="254">
        <f t="shared" si="25"/>
        <v>251660.9417</v>
      </c>
      <c r="AA193" s="259">
        <f t="shared" si="26"/>
        <v>1132476.114</v>
      </c>
      <c r="AB193" s="258">
        <f t="shared" si="27"/>
        <v>1.132476114</v>
      </c>
      <c r="AC193" s="275">
        <f t="shared" si="28"/>
        <v>707826.7246</v>
      </c>
      <c r="AD193" s="257">
        <f t="shared" si="29"/>
        <v>0.7078267246</v>
      </c>
      <c r="AE193" s="180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2"/>
    </row>
    <row r="194" ht="19.5" customHeight="1">
      <c r="A194" s="276" t="s">
        <v>288</v>
      </c>
      <c r="B194" s="277">
        <v>100.019997</v>
      </c>
      <c r="C194" s="278">
        <v>100.559998</v>
      </c>
      <c r="D194" s="278">
        <v>97.699997</v>
      </c>
      <c r="E194" s="278">
        <v>98.790001</v>
      </c>
      <c r="F194" s="278">
        <v>91.408981</v>
      </c>
      <c r="G194" s="278">
        <v>7.559587E8</v>
      </c>
      <c r="H194" s="283" t="s">
        <v>288</v>
      </c>
      <c r="I194" s="278">
        <v>8.030625</v>
      </c>
      <c r="J194" s="278">
        <v>8.130625</v>
      </c>
      <c r="K194" s="278">
        <v>7.683125</v>
      </c>
      <c r="L194" s="278">
        <v>7.8575</v>
      </c>
      <c r="M194" s="278">
        <v>7.762</v>
      </c>
      <c r="N194" s="278">
        <v>5.165328E8</v>
      </c>
      <c r="O194" s="278"/>
      <c r="P194" s="254">
        <f t="shared" si="31"/>
        <v>483663.3515</v>
      </c>
      <c r="Q194" s="254">
        <f t="shared" si="135"/>
        <v>327808.6142</v>
      </c>
      <c r="R194" s="254">
        <f t="shared" si="136"/>
        <v>366333.4288</v>
      </c>
      <c r="S194" s="254">
        <f t="shared" si="34"/>
        <v>-428085.4281</v>
      </c>
      <c r="T194" s="254">
        <f t="shared" si="35"/>
        <v>0</v>
      </c>
      <c r="U194" s="272">
        <f t="shared" si="21"/>
        <v>0.9672910187</v>
      </c>
      <c r="V194" s="282"/>
      <c r="W194" s="254">
        <f t="shared" si="22"/>
        <v>-428085.4281</v>
      </c>
      <c r="X194" s="257">
        <f t="shared" si="23"/>
        <v>1.985577468</v>
      </c>
      <c r="Y194" s="254">
        <f t="shared" si="24"/>
        <v>690244.4377</v>
      </c>
      <c r="Z194" s="254">
        <f t="shared" si="25"/>
        <v>262159.0096</v>
      </c>
      <c r="AA194" s="259">
        <f t="shared" si="26"/>
        <v>1177805.394</v>
      </c>
      <c r="AB194" s="258">
        <f t="shared" si="27"/>
        <v>1.177805394</v>
      </c>
      <c r="AC194" s="275">
        <f t="shared" si="28"/>
        <v>749719.9663</v>
      </c>
      <c r="AD194" s="257">
        <f t="shared" si="29"/>
        <v>0.7497199663</v>
      </c>
      <c r="AE194" s="180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2"/>
    </row>
    <row r="195" ht="19.5" customHeight="1">
      <c r="A195" s="276" t="s">
        <v>289</v>
      </c>
      <c r="B195" s="277">
        <v>98.510002</v>
      </c>
      <c r="C195" s="278">
        <v>101.75</v>
      </c>
      <c r="D195" s="278">
        <v>90.239998</v>
      </c>
      <c r="E195" s="278">
        <v>101.400002</v>
      </c>
      <c r="F195" s="278">
        <v>94.047188</v>
      </c>
      <c r="G195" s="278">
        <v>1.2850375E9</v>
      </c>
      <c r="H195" s="283" t="s">
        <v>289</v>
      </c>
      <c r="I195" s="278">
        <v>7.8125</v>
      </c>
      <c r="J195" s="278">
        <v>8.284375</v>
      </c>
      <c r="K195" s="278">
        <v>6.528125</v>
      </c>
      <c r="L195" s="278">
        <v>8.22875</v>
      </c>
      <c r="M195" s="278">
        <v>8.128737</v>
      </c>
      <c r="N195" s="278">
        <v>1.031152E9</v>
      </c>
      <c r="O195" s="278"/>
      <c r="P195" s="254">
        <f t="shared" si="31"/>
        <v>446732.6634</v>
      </c>
      <c r="Q195" s="254">
        <f t="shared" si="135"/>
        <v>278529.3236</v>
      </c>
      <c r="R195" s="254">
        <f t="shared" si="136"/>
        <v>367096.6234</v>
      </c>
      <c r="S195" s="254">
        <f t="shared" si="34"/>
        <v>-431535.7841</v>
      </c>
      <c r="T195" s="254">
        <f t="shared" si="35"/>
        <v>0</v>
      </c>
      <c r="U195" s="272">
        <f t="shared" si="21"/>
        <v>0.9189210402</v>
      </c>
      <c r="V195" s="282"/>
      <c r="W195" s="254">
        <f t="shared" si="22"/>
        <v>-431535.7841</v>
      </c>
      <c r="X195" s="257">
        <f t="shared" si="23"/>
        <v>1.885890619</v>
      </c>
      <c r="Y195" s="254">
        <f t="shared" si="24"/>
        <v>665125.6228</v>
      </c>
      <c r="Z195" s="254">
        <f t="shared" si="25"/>
        <v>233589.8388</v>
      </c>
      <c r="AA195" s="259">
        <f t="shared" si="26"/>
        <v>1092358.61</v>
      </c>
      <c r="AB195" s="258">
        <f t="shared" si="27"/>
        <v>1.09235861</v>
      </c>
      <c r="AC195" s="275">
        <f t="shared" si="28"/>
        <v>660822.8263</v>
      </c>
      <c r="AD195" s="257">
        <f t="shared" si="29"/>
        <v>0.6608228263</v>
      </c>
      <c r="AE195" s="180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2"/>
    </row>
    <row r="196" ht="19.5" customHeight="1">
      <c r="A196" s="276" t="s">
        <v>290</v>
      </c>
      <c r="B196" s="277">
        <v>101.580002</v>
      </c>
      <c r="C196" s="278">
        <v>106.25</v>
      </c>
      <c r="D196" s="278">
        <v>100.669998</v>
      </c>
      <c r="E196" s="278">
        <v>106.010002</v>
      </c>
      <c r="F196" s="278">
        <v>98.322922</v>
      </c>
      <c r="G196" s="278">
        <v>4.349901E8</v>
      </c>
      <c r="H196" s="283" t="s">
        <v>290</v>
      </c>
      <c r="I196" s="278">
        <v>8.245</v>
      </c>
      <c r="J196" s="278">
        <v>9.02625</v>
      </c>
      <c r="K196" s="278">
        <v>8.11</v>
      </c>
      <c r="L196" s="278">
        <v>8.985</v>
      </c>
      <c r="M196" s="278">
        <v>8.875795</v>
      </c>
      <c r="N196" s="278">
        <v>3.266832E8</v>
      </c>
      <c r="O196" s="278"/>
      <c r="P196" s="254">
        <f t="shared" si="31"/>
        <v>498366.3267</v>
      </c>
      <c r="Q196" s="254">
        <f t="shared" si="135"/>
        <v>346021.6853</v>
      </c>
      <c r="R196" s="254">
        <f t="shared" si="136"/>
        <v>367861.4081</v>
      </c>
      <c r="S196" s="254">
        <f t="shared" si="34"/>
        <v>-435000.5165</v>
      </c>
      <c r="T196" s="254">
        <f t="shared" si="35"/>
        <v>0</v>
      </c>
      <c r="U196" s="272">
        <f t="shared" si="21"/>
        <v>0.9819841343</v>
      </c>
      <c r="V196" s="282"/>
      <c r="W196" s="254">
        <f t="shared" si="22"/>
        <v>-435000.5165</v>
      </c>
      <c r="X196" s="257">
        <f t="shared" si="23"/>
        <v>1.991325762</v>
      </c>
      <c r="Y196" s="254">
        <f t="shared" si="24"/>
        <v>702003.3805</v>
      </c>
      <c r="Z196" s="254">
        <f t="shared" si="25"/>
        <v>267002.8639</v>
      </c>
      <c r="AA196" s="259">
        <f t="shared" si="26"/>
        <v>1212249.42</v>
      </c>
      <c r="AB196" s="258">
        <f t="shared" si="27"/>
        <v>1.21224942</v>
      </c>
      <c r="AC196" s="275">
        <f t="shared" si="28"/>
        <v>777248.9036</v>
      </c>
      <c r="AD196" s="257">
        <f t="shared" si="29"/>
        <v>0.7772489036</v>
      </c>
      <c r="AE196" s="180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2"/>
    </row>
    <row r="197" ht="19.5" customHeight="1">
      <c r="A197" s="279" t="s">
        <v>291</v>
      </c>
      <c r="B197" s="280">
        <v>105.720001</v>
      </c>
      <c r="C197" s="281">
        <v>105.919998</v>
      </c>
      <c r="D197" s="281">
        <v>99.919998</v>
      </c>
      <c r="E197" s="281">
        <v>103.25</v>
      </c>
      <c r="F197" s="281">
        <v>95.763062</v>
      </c>
      <c r="G197" s="281">
        <v>8.157022E8</v>
      </c>
      <c r="H197" s="284" t="s">
        <v>291</v>
      </c>
      <c r="I197" s="281">
        <v>8.93625</v>
      </c>
      <c r="J197" s="281">
        <v>8.96875</v>
      </c>
      <c r="K197" s="281">
        <v>7.96875</v>
      </c>
      <c r="L197" s="281">
        <v>8.54625</v>
      </c>
      <c r="M197" s="281">
        <v>8.44238</v>
      </c>
      <c r="N197" s="281">
        <v>4.611296E8</v>
      </c>
      <c r="O197" s="281"/>
      <c r="P197" s="254">
        <f t="shared" si="31"/>
        <v>494653.4554</v>
      </c>
      <c r="Q197" s="254">
        <f t="shared" si="135"/>
        <v>339995.1054</v>
      </c>
      <c r="R197" s="254">
        <f t="shared" si="136"/>
        <v>368627.786</v>
      </c>
      <c r="S197" s="254">
        <f t="shared" si="34"/>
        <v>-438479.6853</v>
      </c>
      <c r="T197" s="254">
        <f t="shared" si="35"/>
        <v>0</v>
      </c>
      <c r="U197" s="272">
        <f t="shared" si="21"/>
        <v>0.9762044017</v>
      </c>
      <c r="V197" s="257">
        <f>(E197-B186)/B186</f>
        <v>0.179326059</v>
      </c>
      <c r="W197" s="254">
        <f t="shared" si="22"/>
        <v>-438479.6853</v>
      </c>
      <c r="X197" s="257">
        <f t="shared" si="23"/>
        <v>1.968805558</v>
      </c>
      <c r="Y197" s="254">
        <f t="shared" si="24"/>
        <v>700140.0934</v>
      </c>
      <c r="Z197" s="254">
        <f t="shared" si="25"/>
        <v>261660.408</v>
      </c>
      <c r="AA197" s="259">
        <f t="shared" si="26"/>
        <v>1203276.347</v>
      </c>
      <c r="AB197" s="258">
        <f t="shared" si="27"/>
        <v>1.203276347</v>
      </c>
      <c r="AC197" s="275">
        <f t="shared" si="28"/>
        <v>764796.6615</v>
      </c>
      <c r="AD197" s="257">
        <f t="shared" si="29"/>
        <v>0.7647966615</v>
      </c>
      <c r="AE197" s="180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2"/>
    </row>
    <row r="198" ht="19.5" customHeight="1">
      <c r="A198" s="276" t="s">
        <v>292</v>
      </c>
      <c r="B198" s="277">
        <v>103.760002</v>
      </c>
      <c r="C198" s="278">
        <v>104.580002</v>
      </c>
      <c r="D198" s="278">
        <v>99.360001</v>
      </c>
      <c r="E198" s="278">
        <v>101.099998</v>
      </c>
      <c r="F198" s="278">
        <v>94.118324</v>
      </c>
      <c r="G198" s="278">
        <v>8.262916E8</v>
      </c>
      <c r="H198" s="283" t="s">
        <v>292</v>
      </c>
      <c r="I198" s="278">
        <v>8.63125</v>
      </c>
      <c r="J198" s="278">
        <v>8.75125</v>
      </c>
      <c r="K198" s="278">
        <v>7.908125</v>
      </c>
      <c r="L198" s="278">
        <v>8.174375</v>
      </c>
      <c r="M198" s="278">
        <v>8.079652</v>
      </c>
      <c r="N198" s="278">
        <v>5.83728E8</v>
      </c>
      <c r="O198" s="278"/>
      <c r="P198" s="254">
        <f t="shared" si="31"/>
        <v>491881.1931</v>
      </c>
      <c r="Q198" s="254">
        <f>(Q186+(Q197-Q186)*(1-$Q$3))*K198/K197</f>
        <v>309439.2981</v>
      </c>
      <c r="R198" s="254">
        <f>R197*(1+($S$5/2/12))+(Q197-Q186)*($Q$3)</f>
        <v>397579.3548</v>
      </c>
      <c r="S198" s="254">
        <f t="shared" si="34"/>
        <v>-441973.3507</v>
      </c>
      <c r="T198" s="254">
        <f t="shared" si="35"/>
        <v>0</v>
      </c>
      <c r="U198" s="272">
        <f t="shared" si="21"/>
        <v>0.9264825523</v>
      </c>
      <c r="V198" s="282"/>
      <c r="W198" s="254">
        <f t="shared" si="22"/>
        <v>-441973.3507</v>
      </c>
      <c r="X198" s="257">
        <f t="shared" si="23"/>
        <v>2.012475518</v>
      </c>
      <c r="Y198" s="254">
        <f t="shared" si="24"/>
        <v>725993.0158</v>
      </c>
      <c r="Z198" s="254">
        <f t="shared" si="25"/>
        <v>284019.6651</v>
      </c>
      <c r="AA198" s="259">
        <f t="shared" si="26"/>
        <v>1198899.846</v>
      </c>
      <c r="AB198" s="258">
        <f t="shared" si="27"/>
        <v>1.198899846</v>
      </c>
      <c r="AC198" s="275">
        <f t="shared" si="28"/>
        <v>756926.4953</v>
      </c>
      <c r="AD198" s="257">
        <f t="shared" si="29"/>
        <v>0.7569264953</v>
      </c>
      <c r="AE198" s="180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2"/>
    </row>
    <row r="199" ht="19.5" customHeight="1">
      <c r="A199" s="276" t="s">
        <v>293</v>
      </c>
      <c r="B199" s="277">
        <v>101.330002</v>
      </c>
      <c r="C199" s="278">
        <v>108.940002</v>
      </c>
      <c r="D199" s="278">
        <v>99.75</v>
      </c>
      <c r="E199" s="278">
        <v>108.400002</v>
      </c>
      <c r="F199" s="278">
        <v>100.91423</v>
      </c>
      <c r="G199" s="278">
        <v>4.724565E8</v>
      </c>
      <c r="H199" s="283" t="s">
        <v>293</v>
      </c>
      <c r="I199" s="278">
        <v>8.204375</v>
      </c>
      <c r="J199" s="278">
        <v>9.47</v>
      </c>
      <c r="K199" s="278">
        <v>7.955625</v>
      </c>
      <c r="L199" s="278">
        <v>9.37875</v>
      </c>
      <c r="M199" s="278">
        <v>9.270071</v>
      </c>
      <c r="N199" s="278">
        <v>3.683216E8</v>
      </c>
      <c r="O199" s="278"/>
      <c r="P199" s="254">
        <f t="shared" si="31"/>
        <v>493811.8812</v>
      </c>
      <c r="Q199" s="254">
        <f t="shared" ref="Q199:Q209" si="137">Q198*K199/K198</f>
        <v>311297.9392</v>
      </c>
      <c r="R199" s="254">
        <f t="shared" ref="R199:R209" si="138">R198*(1+$S$5/2/12)</f>
        <v>398407.6451</v>
      </c>
      <c r="S199" s="254">
        <f t="shared" si="34"/>
        <v>-445481.573</v>
      </c>
      <c r="T199" s="254">
        <f t="shared" si="35"/>
        <v>0</v>
      </c>
      <c r="U199" s="272">
        <f t="shared" si="21"/>
        <v>0.927620738</v>
      </c>
      <c r="V199" s="282"/>
      <c r="W199" s="254">
        <f t="shared" si="22"/>
        <v>-445481.573</v>
      </c>
      <c r="X199" s="257">
        <f t="shared" si="23"/>
        <v>2.002820275</v>
      </c>
      <c r="Y199" s="254">
        <f t="shared" si="24"/>
        <v>728139.6562</v>
      </c>
      <c r="Z199" s="254">
        <f t="shared" si="25"/>
        <v>282658.0832</v>
      </c>
      <c r="AA199" s="259">
        <f t="shared" si="26"/>
        <v>1203517.466</v>
      </c>
      <c r="AB199" s="258">
        <f t="shared" si="27"/>
        <v>1.203517466</v>
      </c>
      <c r="AC199" s="275">
        <f t="shared" si="28"/>
        <v>758035.8926</v>
      </c>
      <c r="AD199" s="257">
        <f t="shared" si="29"/>
        <v>0.7580358926</v>
      </c>
      <c r="AE199" s="180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2"/>
    </row>
    <row r="200" ht="19.5" customHeight="1">
      <c r="A200" s="276" t="s">
        <v>294</v>
      </c>
      <c r="B200" s="277">
        <v>108.610001</v>
      </c>
      <c r="C200" s="278">
        <v>109.419998</v>
      </c>
      <c r="D200" s="278">
        <v>104.239998</v>
      </c>
      <c r="E200" s="278">
        <v>105.599998</v>
      </c>
      <c r="F200" s="278">
        <v>98.307579</v>
      </c>
      <c r="G200" s="278">
        <v>6.336356E8</v>
      </c>
      <c r="H200" s="283" t="s">
        <v>294</v>
      </c>
      <c r="I200" s="278">
        <v>9.410625</v>
      </c>
      <c r="J200" s="278">
        <v>9.5525</v>
      </c>
      <c r="K200" s="278">
        <v>8.685625</v>
      </c>
      <c r="L200" s="278">
        <v>8.909375</v>
      </c>
      <c r="M200" s="278">
        <v>8.806135</v>
      </c>
      <c r="N200" s="278">
        <v>4.663744E8</v>
      </c>
      <c r="O200" s="278"/>
      <c r="P200" s="254">
        <f t="shared" si="31"/>
        <v>516039.5941</v>
      </c>
      <c r="Q200" s="254">
        <f t="shared" si="137"/>
        <v>339862.3192</v>
      </c>
      <c r="R200" s="254">
        <f t="shared" si="138"/>
        <v>399237.6611</v>
      </c>
      <c r="S200" s="254">
        <f t="shared" si="34"/>
        <v>-449004.4129</v>
      </c>
      <c r="T200" s="254">
        <f t="shared" si="35"/>
        <v>0</v>
      </c>
      <c r="U200" s="272">
        <f t="shared" si="21"/>
        <v>0.9526942317</v>
      </c>
      <c r="V200" s="282"/>
      <c r="W200" s="254">
        <f t="shared" si="22"/>
        <v>-449004.4129</v>
      </c>
      <c r="X200" s="257">
        <f t="shared" si="23"/>
        <v>2.038459376</v>
      </c>
      <c r="Y200" s="254">
        <f t="shared" si="24"/>
        <v>744495.8705</v>
      </c>
      <c r="Z200" s="254">
        <f t="shared" si="25"/>
        <v>295491.4576</v>
      </c>
      <c r="AA200" s="259">
        <f t="shared" si="26"/>
        <v>1255139.574</v>
      </c>
      <c r="AB200" s="258">
        <f t="shared" si="27"/>
        <v>1.255139574</v>
      </c>
      <c r="AC200" s="275">
        <f t="shared" si="28"/>
        <v>806135.1615</v>
      </c>
      <c r="AD200" s="257">
        <f t="shared" si="29"/>
        <v>0.8061351615</v>
      </c>
      <c r="AE200" s="180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2"/>
    </row>
    <row r="201" ht="19.5" customHeight="1">
      <c r="A201" s="276" t="s">
        <v>295</v>
      </c>
      <c r="B201" s="277">
        <v>105.599998</v>
      </c>
      <c r="C201" s="278">
        <v>111.160004</v>
      </c>
      <c r="D201" s="278">
        <v>104.339996</v>
      </c>
      <c r="E201" s="278">
        <v>107.629997</v>
      </c>
      <c r="F201" s="278">
        <v>100.427818</v>
      </c>
      <c r="G201" s="278">
        <v>5.686993E8</v>
      </c>
      <c r="H201" s="283" t="s">
        <v>295</v>
      </c>
      <c r="I201" s="278">
        <v>8.90625</v>
      </c>
      <c r="J201" s="278">
        <v>9.8525</v>
      </c>
      <c r="K201" s="278">
        <v>8.6975</v>
      </c>
      <c r="L201" s="278">
        <v>9.22875</v>
      </c>
      <c r="M201" s="278">
        <v>9.126643</v>
      </c>
      <c r="N201" s="278">
        <v>4.135088E8</v>
      </c>
      <c r="O201" s="278"/>
      <c r="P201" s="254">
        <f t="shared" si="31"/>
        <v>516534.6337</v>
      </c>
      <c r="Q201" s="254">
        <f t="shared" si="137"/>
        <v>340326.9795</v>
      </c>
      <c r="R201" s="254">
        <f t="shared" si="138"/>
        <v>400069.4062</v>
      </c>
      <c r="S201" s="254">
        <f t="shared" si="34"/>
        <v>-452541.9312</v>
      </c>
      <c r="T201" s="254">
        <f t="shared" si="35"/>
        <v>0</v>
      </c>
      <c r="U201" s="272">
        <f t="shared" si="21"/>
        <v>0.9524696059</v>
      </c>
      <c r="V201" s="282"/>
      <c r="W201" s="254">
        <f t="shared" si="22"/>
        <v>-452541.9312</v>
      </c>
      <c r="X201" s="257">
        <f t="shared" si="23"/>
        <v>2.025456597</v>
      </c>
      <c r="Y201" s="254">
        <f t="shared" si="24"/>
        <v>745640.8735</v>
      </c>
      <c r="Z201" s="254">
        <f t="shared" si="25"/>
        <v>293098.9423</v>
      </c>
      <c r="AA201" s="259">
        <f t="shared" si="26"/>
        <v>1256931.019</v>
      </c>
      <c r="AB201" s="258">
        <f t="shared" si="27"/>
        <v>1.256931019</v>
      </c>
      <c r="AC201" s="275">
        <f t="shared" si="28"/>
        <v>804389.0881</v>
      </c>
      <c r="AD201" s="257">
        <f t="shared" si="29"/>
        <v>0.8043890881</v>
      </c>
      <c r="AE201" s="180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2"/>
    </row>
    <row r="202" ht="19.5" customHeight="1">
      <c r="A202" s="276" t="s">
        <v>296</v>
      </c>
      <c r="B202" s="277">
        <v>108.050003</v>
      </c>
      <c r="C202" s="278">
        <v>111.080002</v>
      </c>
      <c r="D202" s="278">
        <v>106.0</v>
      </c>
      <c r="E202" s="278">
        <v>110.050003</v>
      </c>
      <c r="F202" s="278">
        <v>102.685875</v>
      </c>
      <c r="G202" s="278">
        <v>5.182335E8</v>
      </c>
      <c r="H202" s="283" t="s">
        <v>296</v>
      </c>
      <c r="I202" s="278">
        <v>9.304375</v>
      </c>
      <c r="J202" s="278">
        <v>9.81125</v>
      </c>
      <c r="K202" s="278">
        <v>8.948125</v>
      </c>
      <c r="L202" s="278">
        <v>9.6375</v>
      </c>
      <c r="M202" s="278">
        <v>9.530869</v>
      </c>
      <c r="N202" s="278">
        <v>3.268368E8</v>
      </c>
      <c r="O202" s="278"/>
      <c r="P202" s="254">
        <f t="shared" si="31"/>
        <v>524752.4752</v>
      </c>
      <c r="Q202" s="254">
        <f t="shared" si="137"/>
        <v>350133.7572</v>
      </c>
      <c r="R202" s="254">
        <f t="shared" si="138"/>
        <v>400902.8841</v>
      </c>
      <c r="S202" s="254">
        <f t="shared" si="34"/>
        <v>-456094.1893</v>
      </c>
      <c r="T202" s="254">
        <f t="shared" si="35"/>
        <v>0</v>
      </c>
      <c r="U202" s="272">
        <f t="shared" si="21"/>
        <v>0.9602057062</v>
      </c>
      <c r="V202" s="282"/>
      <c r="W202" s="254">
        <f t="shared" si="22"/>
        <v>-456094.1893</v>
      </c>
      <c r="X202" s="257">
        <f t="shared" si="23"/>
        <v>2.029526754</v>
      </c>
      <c r="Y202" s="254">
        <f t="shared" si="24"/>
        <v>752193.5014</v>
      </c>
      <c r="Z202" s="254">
        <f t="shared" si="25"/>
        <v>296099.3121</v>
      </c>
      <c r="AA202" s="259">
        <f t="shared" si="26"/>
        <v>1275789.117</v>
      </c>
      <c r="AB202" s="258">
        <f t="shared" si="27"/>
        <v>1.275789117</v>
      </c>
      <c r="AC202" s="275">
        <f t="shared" si="28"/>
        <v>819694.9273</v>
      </c>
      <c r="AD202" s="257">
        <f t="shared" si="29"/>
        <v>0.8196949273</v>
      </c>
      <c r="AE202" s="180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2"/>
    </row>
    <row r="203" ht="19.5" customHeight="1">
      <c r="A203" s="276" t="s">
        <v>297</v>
      </c>
      <c r="B203" s="277">
        <v>110.639999</v>
      </c>
      <c r="C203" s="278">
        <v>111.129997</v>
      </c>
      <c r="D203" s="278">
        <v>106.639999</v>
      </c>
      <c r="E203" s="278">
        <v>107.07</v>
      </c>
      <c r="F203" s="278">
        <v>99.905289</v>
      </c>
      <c r="G203" s="278">
        <v>5.770306E8</v>
      </c>
      <c r="H203" s="283" t="s">
        <v>297</v>
      </c>
      <c r="I203" s="278">
        <v>9.73125</v>
      </c>
      <c r="J203" s="278">
        <v>9.84875</v>
      </c>
      <c r="K203" s="278">
        <v>9.06625</v>
      </c>
      <c r="L203" s="278">
        <v>9.14375</v>
      </c>
      <c r="M203" s="278">
        <v>9.042585</v>
      </c>
      <c r="N203" s="278">
        <v>3.028272E8</v>
      </c>
      <c r="O203" s="278"/>
      <c r="P203" s="254">
        <f t="shared" si="31"/>
        <v>527920.7871</v>
      </c>
      <c r="Q203" s="254">
        <f t="shared" si="137"/>
        <v>354755.9043</v>
      </c>
      <c r="R203" s="254">
        <f t="shared" si="138"/>
        <v>401738.0985</v>
      </c>
      <c r="S203" s="254">
        <f t="shared" si="34"/>
        <v>-459661.2484</v>
      </c>
      <c r="T203" s="254">
        <f t="shared" si="35"/>
        <v>0</v>
      </c>
      <c r="U203" s="272">
        <f t="shared" si="21"/>
        <v>0.9634213227</v>
      </c>
      <c r="V203" s="282"/>
      <c r="W203" s="254">
        <f t="shared" si="22"/>
        <v>-459661.2484</v>
      </c>
      <c r="X203" s="257">
        <f t="shared" si="23"/>
        <v>2.02248697</v>
      </c>
      <c r="Y203" s="254">
        <f t="shared" si="24"/>
        <v>755213.1255</v>
      </c>
      <c r="Z203" s="254">
        <f t="shared" si="25"/>
        <v>295551.8771</v>
      </c>
      <c r="AA203" s="259">
        <f t="shared" si="26"/>
        <v>1284414.79</v>
      </c>
      <c r="AB203" s="258">
        <f t="shared" si="27"/>
        <v>1.28441479</v>
      </c>
      <c r="AC203" s="275">
        <f t="shared" si="28"/>
        <v>824753.5415</v>
      </c>
      <c r="AD203" s="257">
        <f t="shared" si="29"/>
        <v>0.8247535415</v>
      </c>
      <c r="AE203" s="180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2"/>
    </row>
    <row r="204" ht="19.5" customHeight="1">
      <c r="A204" s="276" t="s">
        <v>298</v>
      </c>
      <c r="B204" s="277">
        <v>108.129997</v>
      </c>
      <c r="C204" s="278">
        <v>114.389999</v>
      </c>
      <c r="D204" s="278">
        <v>105.830002</v>
      </c>
      <c r="E204" s="278">
        <v>111.949997</v>
      </c>
      <c r="F204" s="278">
        <v>104.698997</v>
      </c>
      <c r="G204" s="278">
        <v>6.448857E8</v>
      </c>
      <c r="H204" s="283" t="s">
        <v>298</v>
      </c>
      <c r="I204" s="278">
        <v>9.32125</v>
      </c>
      <c r="J204" s="278">
        <v>10.4075</v>
      </c>
      <c r="K204" s="278">
        <v>8.9225</v>
      </c>
      <c r="L204" s="278">
        <v>9.95875</v>
      </c>
      <c r="M204" s="278">
        <v>9.848567</v>
      </c>
      <c r="N204" s="278">
        <v>3.287216E8</v>
      </c>
      <c r="O204" s="278"/>
      <c r="P204" s="254">
        <f t="shared" si="31"/>
        <v>523910.901</v>
      </c>
      <c r="Q204" s="254">
        <f t="shared" si="137"/>
        <v>349131.0692</v>
      </c>
      <c r="R204" s="254">
        <f t="shared" si="138"/>
        <v>402575.0528</v>
      </c>
      <c r="S204" s="254">
        <f t="shared" si="34"/>
        <v>-463243.1703</v>
      </c>
      <c r="T204" s="254">
        <f t="shared" si="35"/>
        <v>0</v>
      </c>
      <c r="U204" s="272">
        <f t="shared" si="21"/>
        <v>0.9581034255</v>
      </c>
      <c r="V204" s="282"/>
      <c r="W204" s="254">
        <f t="shared" si="22"/>
        <v>-463243.1703</v>
      </c>
      <c r="X204" s="257">
        <f t="shared" si="23"/>
        <v>1.999999165</v>
      </c>
      <c r="Y204" s="254">
        <f t="shared" si="24"/>
        <v>753209.6814</v>
      </c>
      <c r="Z204" s="254">
        <f t="shared" si="25"/>
        <v>289966.5111</v>
      </c>
      <c r="AA204" s="259">
        <f t="shared" si="26"/>
        <v>1275617.023</v>
      </c>
      <c r="AB204" s="258">
        <f t="shared" si="27"/>
        <v>1.275617023</v>
      </c>
      <c r="AC204" s="275">
        <f t="shared" si="28"/>
        <v>812373.8528</v>
      </c>
      <c r="AD204" s="257">
        <f t="shared" si="29"/>
        <v>0.8123738528</v>
      </c>
      <c r="AE204" s="180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2"/>
    </row>
    <row r="205" ht="19.5" customHeight="1">
      <c r="A205" s="276" t="s">
        <v>299</v>
      </c>
      <c r="B205" s="277">
        <v>111.970001</v>
      </c>
      <c r="C205" s="278">
        <v>113.0</v>
      </c>
      <c r="D205" s="278">
        <v>84.739998</v>
      </c>
      <c r="E205" s="278">
        <v>104.309998</v>
      </c>
      <c r="F205" s="278">
        <v>97.553833</v>
      </c>
      <c r="G205" s="278">
        <v>1.0103048E9</v>
      </c>
      <c r="H205" s="283" t="s">
        <v>299</v>
      </c>
      <c r="I205" s="278">
        <v>9.96125</v>
      </c>
      <c r="J205" s="278">
        <v>10.14125</v>
      </c>
      <c r="K205" s="278">
        <v>6.875</v>
      </c>
      <c r="L205" s="278">
        <v>8.56375</v>
      </c>
      <c r="M205" s="278">
        <v>8.469001</v>
      </c>
      <c r="N205" s="278">
        <v>4.280792E8</v>
      </c>
      <c r="O205" s="278"/>
      <c r="P205" s="254">
        <f t="shared" si="31"/>
        <v>419504.9406</v>
      </c>
      <c r="Q205" s="254">
        <f t="shared" si="137"/>
        <v>269013.8527</v>
      </c>
      <c r="R205" s="254">
        <f t="shared" si="138"/>
        <v>403413.7509</v>
      </c>
      <c r="S205" s="254">
        <f t="shared" si="34"/>
        <v>-466840.0168</v>
      </c>
      <c r="T205" s="254">
        <f t="shared" si="35"/>
        <v>0</v>
      </c>
      <c r="U205" s="272">
        <f t="shared" si="21"/>
        <v>0.876915567</v>
      </c>
      <c r="V205" s="282"/>
      <c r="W205" s="254">
        <f t="shared" si="22"/>
        <v>-466840.0168</v>
      </c>
      <c r="X205" s="257">
        <f t="shared" si="23"/>
        <v>1.7627424</v>
      </c>
      <c r="Y205" s="254">
        <f t="shared" si="24"/>
        <v>680930.6592</v>
      </c>
      <c r="Z205" s="254">
        <f t="shared" si="25"/>
        <v>214090.6424</v>
      </c>
      <c r="AA205" s="259">
        <f t="shared" si="26"/>
        <v>1091932.544</v>
      </c>
      <c r="AB205" s="258">
        <f t="shared" si="27"/>
        <v>1.091932544</v>
      </c>
      <c r="AC205" s="275">
        <f t="shared" si="28"/>
        <v>625092.5274</v>
      </c>
      <c r="AD205" s="257">
        <f t="shared" si="29"/>
        <v>0.6250925274</v>
      </c>
      <c r="AE205" s="180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2"/>
    </row>
    <row r="206" ht="19.5" customHeight="1">
      <c r="A206" s="276" t="s">
        <v>300</v>
      </c>
      <c r="B206" s="277">
        <v>101.709999</v>
      </c>
      <c r="C206" s="278">
        <v>108.730003</v>
      </c>
      <c r="D206" s="278">
        <v>98.75</v>
      </c>
      <c r="E206" s="278">
        <v>101.760002</v>
      </c>
      <c r="F206" s="278">
        <v>95.169006</v>
      </c>
      <c r="G206" s="278">
        <v>8.812015E8</v>
      </c>
      <c r="H206" s="283" t="s">
        <v>300</v>
      </c>
      <c r="I206" s="278">
        <v>8.145</v>
      </c>
      <c r="J206" s="278">
        <v>9.265</v>
      </c>
      <c r="K206" s="278">
        <v>7.66875</v>
      </c>
      <c r="L206" s="278">
        <v>8.13125</v>
      </c>
      <c r="M206" s="278">
        <v>8.041286</v>
      </c>
      <c r="N206" s="278">
        <v>3.535144E8</v>
      </c>
      <c r="O206" s="278"/>
      <c r="P206" s="254">
        <f t="shared" si="31"/>
        <v>488861.3861</v>
      </c>
      <c r="Q206" s="254">
        <f t="shared" si="137"/>
        <v>300072.7248</v>
      </c>
      <c r="R206" s="254">
        <f t="shared" si="138"/>
        <v>404254.1962</v>
      </c>
      <c r="S206" s="254">
        <f t="shared" si="34"/>
        <v>-470451.8502</v>
      </c>
      <c r="T206" s="254">
        <f t="shared" si="35"/>
        <v>0</v>
      </c>
      <c r="U206" s="272">
        <f t="shared" si="21"/>
        <v>0.9126864798</v>
      </c>
      <c r="V206" s="282"/>
      <c r="W206" s="254">
        <f t="shared" si="22"/>
        <v>-470451.8502</v>
      </c>
      <c r="X206" s="257">
        <f t="shared" si="23"/>
        <v>1.898420809</v>
      </c>
      <c r="Y206" s="254">
        <f t="shared" si="24"/>
        <v>730286.9986</v>
      </c>
      <c r="Z206" s="254">
        <f t="shared" si="25"/>
        <v>259835.1484</v>
      </c>
      <c r="AA206" s="259">
        <f t="shared" si="26"/>
        <v>1193188.307</v>
      </c>
      <c r="AB206" s="258">
        <f t="shared" si="27"/>
        <v>1.193188307</v>
      </c>
      <c r="AC206" s="275">
        <f t="shared" si="28"/>
        <v>722736.4569</v>
      </c>
      <c r="AD206" s="257">
        <f t="shared" si="29"/>
        <v>0.7227364569</v>
      </c>
      <c r="AE206" s="180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2"/>
    </row>
    <row r="207" ht="19.5" customHeight="1">
      <c r="A207" s="276" t="s">
        <v>301</v>
      </c>
      <c r="B207" s="277">
        <v>101.940002</v>
      </c>
      <c r="C207" s="278">
        <v>114.080002</v>
      </c>
      <c r="D207" s="278">
        <v>100.480003</v>
      </c>
      <c r="E207" s="278">
        <v>113.330002</v>
      </c>
      <c r="F207" s="278">
        <v>106.24749</v>
      </c>
      <c r="G207" s="278">
        <v>7.406272E8</v>
      </c>
      <c r="H207" s="283" t="s">
        <v>301</v>
      </c>
      <c r="I207" s="278">
        <v>8.16125</v>
      </c>
      <c r="J207" s="278">
        <v>10.19875</v>
      </c>
      <c r="K207" s="278">
        <v>7.93375</v>
      </c>
      <c r="L207" s="278">
        <v>10.0675</v>
      </c>
      <c r="M207" s="278">
        <v>9.956113</v>
      </c>
      <c r="N207" s="278">
        <v>3.188688E8</v>
      </c>
      <c r="O207" s="278"/>
      <c r="P207" s="254">
        <f t="shared" si="31"/>
        <v>497425.7574</v>
      </c>
      <c r="Q207" s="254">
        <f t="shared" si="137"/>
        <v>310441.9861</v>
      </c>
      <c r="R207" s="254">
        <f t="shared" si="138"/>
        <v>405096.3924</v>
      </c>
      <c r="S207" s="254">
        <f t="shared" si="34"/>
        <v>-474078.7329</v>
      </c>
      <c r="T207" s="254">
        <f t="shared" si="35"/>
        <v>0</v>
      </c>
      <c r="U207" s="272">
        <f t="shared" si="21"/>
        <v>0.9219643817</v>
      </c>
      <c r="V207" s="282"/>
      <c r="W207" s="254">
        <f t="shared" si="22"/>
        <v>-474078.7329</v>
      </c>
      <c r="X207" s="257">
        <f t="shared" si="23"/>
        <v>1.903738951</v>
      </c>
      <c r="Y207" s="254">
        <f t="shared" si="24"/>
        <v>737090.5669</v>
      </c>
      <c r="Z207" s="254">
        <f t="shared" si="25"/>
        <v>263011.834</v>
      </c>
      <c r="AA207" s="259">
        <f t="shared" si="26"/>
        <v>1212964.136</v>
      </c>
      <c r="AB207" s="258">
        <f t="shared" si="27"/>
        <v>1.212964136</v>
      </c>
      <c r="AC207" s="275">
        <f t="shared" si="28"/>
        <v>738885.403</v>
      </c>
      <c r="AD207" s="257">
        <f t="shared" si="29"/>
        <v>0.738885403</v>
      </c>
      <c r="AE207" s="180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2"/>
    </row>
    <row r="208" ht="19.5" customHeight="1">
      <c r="A208" s="276" t="s">
        <v>302</v>
      </c>
      <c r="B208" s="277">
        <v>113.629997</v>
      </c>
      <c r="C208" s="278">
        <v>115.470001</v>
      </c>
      <c r="D208" s="278">
        <v>109.480003</v>
      </c>
      <c r="E208" s="278">
        <v>114.019997</v>
      </c>
      <c r="F208" s="278">
        <v>106.894386</v>
      </c>
      <c r="G208" s="278">
        <v>5.434133E8</v>
      </c>
      <c r="H208" s="283" t="s">
        <v>302</v>
      </c>
      <c r="I208" s="278">
        <v>10.12125</v>
      </c>
      <c r="J208" s="278">
        <v>10.4425</v>
      </c>
      <c r="K208" s="278">
        <v>9.38375</v>
      </c>
      <c r="L208" s="278">
        <v>10.16375</v>
      </c>
      <c r="M208" s="278">
        <v>10.051297</v>
      </c>
      <c r="N208" s="278">
        <v>1.950984E8</v>
      </c>
      <c r="O208" s="278"/>
      <c r="P208" s="254">
        <f t="shared" si="31"/>
        <v>541980.2129</v>
      </c>
      <c r="Q208" s="254">
        <f t="shared" si="137"/>
        <v>367179.4532</v>
      </c>
      <c r="R208" s="254">
        <f t="shared" si="138"/>
        <v>405940.3432</v>
      </c>
      <c r="S208" s="254">
        <f t="shared" si="34"/>
        <v>-477720.7277</v>
      </c>
      <c r="T208" s="254">
        <f t="shared" si="35"/>
        <v>0</v>
      </c>
      <c r="U208" s="272">
        <f t="shared" si="21"/>
        <v>0.9705262795</v>
      </c>
      <c r="V208" s="282"/>
      <c r="W208" s="254">
        <f t="shared" si="22"/>
        <v>-477720.7277</v>
      </c>
      <c r="X208" s="257">
        <f t="shared" si="23"/>
        <v>1.984256703</v>
      </c>
      <c r="Y208" s="254">
        <f t="shared" si="24"/>
        <v>769088.8785</v>
      </c>
      <c r="Z208" s="254">
        <f t="shared" si="25"/>
        <v>291368.1509</v>
      </c>
      <c r="AA208" s="259">
        <f t="shared" si="26"/>
        <v>1315100.009</v>
      </c>
      <c r="AB208" s="258">
        <f t="shared" si="27"/>
        <v>1.315100009</v>
      </c>
      <c r="AC208" s="275">
        <f t="shared" si="28"/>
        <v>837379.2816</v>
      </c>
      <c r="AD208" s="257">
        <f t="shared" si="29"/>
        <v>0.8373792816</v>
      </c>
      <c r="AE208" s="180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2"/>
    </row>
    <row r="209" ht="19.5" customHeight="1">
      <c r="A209" s="279" t="s">
        <v>303</v>
      </c>
      <c r="B209" s="280">
        <v>114.480003</v>
      </c>
      <c r="C209" s="281">
        <v>115.75</v>
      </c>
      <c r="D209" s="281">
        <v>109.379997</v>
      </c>
      <c r="E209" s="281">
        <v>111.860001</v>
      </c>
      <c r="F209" s="281">
        <v>104.86937</v>
      </c>
      <c r="G209" s="281">
        <v>7.574975E8</v>
      </c>
      <c r="H209" s="284" t="s">
        <v>303</v>
      </c>
      <c r="I209" s="281">
        <v>10.24125</v>
      </c>
      <c r="J209" s="281">
        <v>10.47125</v>
      </c>
      <c r="K209" s="281">
        <v>9.33</v>
      </c>
      <c r="L209" s="281">
        <v>9.795</v>
      </c>
      <c r="M209" s="281">
        <v>9.686628</v>
      </c>
      <c r="N209" s="281">
        <v>2.490936E8</v>
      </c>
      <c r="O209" s="281"/>
      <c r="P209" s="254">
        <f t="shared" si="31"/>
        <v>541485.1337</v>
      </c>
      <c r="Q209" s="254">
        <f t="shared" si="137"/>
        <v>365076.254</v>
      </c>
      <c r="R209" s="254">
        <f t="shared" si="138"/>
        <v>406786.0523</v>
      </c>
      <c r="S209" s="254">
        <f t="shared" si="34"/>
        <v>-481377.8974</v>
      </c>
      <c r="T209" s="254">
        <f t="shared" si="35"/>
        <v>0</v>
      </c>
      <c r="U209" s="272">
        <f t="shared" si="21"/>
        <v>0.9682416114</v>
      </c>
      <c r="V209" s="257">
        <f>(E209-B198)/B198</f>
        <v>0.0780647537</v>
      </c>
      <c r="W209" s="254">
        <f t="shared" si="22"/>
        <v>-481377.8974</v>
      </c>
      <c r="X209" s="257">
        <f t="shared" si="23"/>
        <v>1.969910108</v>
      </c>
      <c r="Y209" s="254">
        <f t="shared" si="24"/>
        <v>769554.2038</v>
      </c>
      <c r="Z209" s="254">
        <f t="shared" si="25"/>
        <v>288176.3064</v>
      </c>
      <c r="AA209" s="259">
        <f t="shared" si="26"/>
        <v>1313347.44</v>
      </c>
      <c r="AB209" s="258">
        <f t="shared" si="27"/>
        <v>1.31334744</v>
      </c>
      <c r="AC209" s="275">
        <f t="shared" si="28"/>
        <v>831969.5426</v>
      </c>
      <c r="AD209" s="257">
        <f t="shared" si="29"/>
        <v>0.8319695426</v>
      </c>
      <c r="AE209" s="180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2"/>
    </row>
    <row r="210" ht="19.5" customHeight="1">
      <c r="A210" s="276" t="s">
        <v>304</v>
      </c>
      <c r="B210" s="277">
        <v>109.449997</v>
      </c>
      <c r="C210" s="278">
        <v>110.18</v>
      </c>
      <c r="D210" s="278">
        <v>97.25</v>
      </c>
      <c r="E210" s="278">
        <v>104.129997</v>
      </c>
      <c r="F210" s="278">
        <v>97.920593</v>
      </c>
      <c r="G210" s="278">
        <v>1.0773082E9</v>
      </c>
      <c r="H210" s="283" t="s">
        <v>304</v>
      </c>
      <c r="I210" s="278">
        <v>9.3575</v>
      </c>
      <c r="J210" s="278">
        <v>9.4925</v>
      </c>
      <c r="K210" s="278">
        <v>7.35</v>
      </c>
      <c r="L210" s="278">
        <v>8.415</v>
      </c>
      <c r="M210" s="278">
        <v>8.32685</v>
      </c>
      <c r="N210" s="278">
        <v>3.941464E8</v>
      </c>
      <c r="O210" s="278"/>
      <c r="P210" s="254">
        <f t="shared" si="31"/>
        <v>481435.6436</v>
      </c>
      <c r="Q210" s="254">
        <f>(Q198+(Q209-Q198)*(1-$Q$3))*K210/K209</f>
        <v>274451.3375</v>
      </c>
      <c r="R210" s="254">
        <f>R209*(1+($S$5/2/12))+(Q209-Q198)*($Q$3)</f>
        <v>424324.61</v>
      </c>
      <c r="S210" s="254">
        <f t="shared" si="34"/>
        <v>-485050.3053</v>
      </c>
      <c r="T210" s="254">
        <f t="shared" si="35"/>
        <v>0</v>
      </c>
      <c r="U210" s="272">
        <f t="shared" si="21"/>
        <v>0.873011523</v>
      </c>
      <c r="V210" s="282"/>
      <c r="W210" s="254">
        <f t="shared" si="22"/>
        <v>-485050.3053</v>
      </c>
      <c r="X210" s="257">
        <f t="shared" si="23"/>
        <v>1.867353229</v>
      </c>
      <c r="Y210" s="254">
        <f t="shared" si="24"/>
        <v>744356.5761</v>
      </c>
      <c r="Z210" s="254">
        <f t="shared" si="25"/>
        <v>259306.2708</v>
      </c>
      <c r="AA210" s="259">
        <f t="shared" si="26"/>
        <v>1180211.591</v>
      </c>
      <c r="AB210" s="258">
        <f t="shared" si="27"/>
        <v>1.180211591</v>
      </c>
      <c r="AC210" s="275">
        <f t="shared" si="28"/>
        <v>695161.2858</v>
      </c>
      <c r="AD210" s="257">
        <f t="shared" si="29"/>
        <v>0.6951612858</v>
      </c>
      <c r="AE210" s="180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2"/>
    </row>
    <row r="211" ht="19.5" customHeight="1">
      <c r="A211" s="276" t="s">
        <v>305</v>
      </c>
      <c r="B211" s="277">
        <v>103.629997</v>
      </c>
      <c r="C211" s="278">
        <v>104.800003</v>
      </c>
      <c r="D211" s="278">
        <v>94.839996</v>
      </c>
      <c r="E211" s="278">
        <v>102.5</v>
      </c>
      <c r="F211" s="278">
        <v>96.387787</v>
      </c>
      <c r="G211" s="278">
        <v>9.422596E8</v>
      </c>
      <c r="H211" s="283" t="s">
        <v>305</v>
      </c>
      <c r="I211" s="278">
        <v>8.32875</v>
      </c>
      <c r="J211" s="278">
        <v>8.5225</v>
      </c>
      <c r="K211" s="278">
        <v>6.95375</v>
      </c>
      <c r="L211" s="278">
        <v>8.11</v>
      </c>
      <c r="M211" s="278">
        <v>8.025043</v>
      </c>
      <c r="N211" s="278">
        <v>4.445416E8</v>
      </c>
      <c r="O211" s="278"/>
      <c r="P211" s="254">
        <f t="shared" si="31"/>
        <v>469504.9307</v>
      </c>
      <c r="Q211" s="254">
        <f t="shared" ref="Q211:Q221" si="139">Q210*K211/K210</f>
        <v>259655.2365</v>
      </c>
      <c r="R211" s="254">
        <f t="shared" ref="R211:R221" si="140">R210*(1+$S$5/2/12)</f>
        <v>425208.6196</v>
      </c>
      <c r="S211" s="254">
        <f t="shared" si="34"/>
        <v>-488738.0149</v>
      </c>
      <c r="T211" s="254">
        <f t="shared" si="35"/>
        <v>0</v>
      </c>
      <c r="U211" s="272">
        <f t="shared" si="21"/>
        <v>0.8565853608</v>
      </c>
      <c r="V211" s="282"/>
      <c r="W211" s="254">
        <f t="shared" si="22"/>
        <v>-488738.0149</v>
      </c>
      <c r="X211" s="257">
        <f t="shared" si="23"/>
        <v>1.830660851</v>
      </c>
      <c r="Y211" s="254">
        <f t="shared" si="24"/>
        <v>736853.7263</v>
      </c>
      <c r="Z211" s="254">
        <f t="shared" si="25"/>
        <v>248115.7114</v>
      </c>
      <c r="AA211" s="259">
        <f t="shared" si="26"/>
        <v>1154368.787</v>
      </c>
      <c r="AB211" s="258">
        <f t="shared" si="27"/>
        <v>1.154368787</v>
      </c>
      <c r="AC211" s="275">
        <f t="shared" si="28"/>
        <v>665630.7719</v>
      </c>
      <c r="AD211" s="257">
        <f t="shared" si="29"/>
        <v>0.6656307719</v>
      </c>
      <c r="AE211" s="180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2"/>
    </row>
    <row r="212" ht="19.5" customHeight="1">
      <c r="A212" s="276" t="s">
        <v>306</v>
      </c>
      <c r="B212" s="277">
        <v>103.480003</v>
      </c>
      <c r="C212" s="278">
        <v>110.040001</v>
      </c>
      <c r="D212" s="278">
        <v>103.160004</v>
      </c>
      <c r="E212" s="278">
        <v>109.199997</v>
      </c>
      <c r="F212" s="278">
        <v>102.688255</v>
      </c>
      <c r="G212" s="278">
        <v>6.016051E8</v>
      </c>
      <c r="H212" s="283" t="s">
        <v>306</v>
      </c>
      <c r="I212" s="278">
        <v>8.25625</v>
      </c>
      <c r="J212" s="278">
        <v>9.3625</v>
      </c>
      <c r="K212" s="278">
        <v>8.215</v>
      </c>
      <c r="L212" s="278">
        <v>9.225</v>
      </c>
      <c r="M212" s="278">
        <v>9.128366</v>
      </c>
      <c r="N212" s="278">
        <v>3.035736E8</v>
      </c>
      <c r="O212" s="278"/>
      <c r="P212" s="254">
        <f t="shared" si="31"/>
        <v>510693.0891</v>
      </c>
      <c r="Q212" s="254">
        <f t="shared" si="139"/>
        <v>306750.7126</v>
      </c>
      <c r="R212" s="254">
        <f t="shared" si="140"/>
        <v>426094.4709</v>
      </c>
      <c r="S212" s="254">
        <f t="shared" si="34"/>
        <v>-492441.0899</v>
      </c>
      <c r="T212" s="254">
        <f t="shared" si="35"/>
        <v>0</v>
      </c>
      <c r="U212" s="272">
        <f t="shared" si="21"/>
        <v>0.904028882</v>
      </c>
      <c r="V212" s="282"/>
      <c r="W212" s="254">
        <f t="shared" si="22"/>
        <v>-492441.0899</v>
      </c>
      <c r="X212" s="257">
        <f t="shared" si="23"/>
        <v>1.902334267</v>
      </c>
      <c r="Y212" s="254">
        <f t="shared" si="24"/>
        <v>766535.8544</v>
      </c>
      <c r="Z212" s="254">
        <f t="shared" si="25"/>
        <v>274094.7645</v>
      </c>
      <c r="AA212" s="259">
        <f t="shared" si="26"/>
        <v>1243538.273</v>
      </c>
      <c r="AB212" s="258">
        <f t="shared" si="27"/>
        <v>1.243538273</v>
      </c>
      <c r="AC212" s="275">
        <f t="shared" si="28"/>
        <v>751097.1827</v>
      </c>
      <c r="AD212" s="257">
        <f t="shared" si="29"/>
        <v>0.7510971827</v>
      </c>
      <c r="AE212" s="180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2"/>
    </row>
    <row r="213" ht="19.5" customHeight="1">
      <c r="A213" s="276" t="s">
        <v>307</v>
      </c>
      <c r="B213" s="277">
        <v>108.540001</v>
      </c>
      <c r="C213" s="278">
        <v>111.440002</v>
      </c>
      <c r="D213" s="278">
        <v>104.879997</v>
      </c>
      <c r="E213" s="278">
        <v>105.720001</v>
      </c>
      <c r="F213" s="278">
        <v>99.71067</v>
      </c>
      <c r="G213" s="278">
        <v>5.592538E8</v>
      </c>
      <c r="H213" s="283" t="s">
        <v>307</v>
      </c>
      <c r="I213" s="278">
        <v>9.11</v>
      </c>
      <c r="J213" s="278">
        <v>9.61</v>
      </c>
      <c r="K213" s="278">
        <v>8.48875</v>
      </c>
      <c r="L213" s="278">
        <v>8.62</v>
      </c>
      <c r="M213" s="278">
        <v>8.529703</v>
      </c>
      <c r="N213" s="278">
        <v>2.323536E8</v>
      </c>
      <c r="O213" s="278"/>
      <c r="P213" s="254">
        <f t="shared" si="31"/>
        <v>519207.9059</v>
      </c>
      <c r="Q213" s="254">
        <f t="shared" si="139"/>
        <v>316972.6247</v>
      </c>
      <c r="R213" s="254">
        <f t="shared" si="140"/>
        <v>426982.1677</v>
      </c>
      <c r="S213" s="254">
        <f t="shared" si="34"/>
        <v>-496159.5945</v>
      </c>
      <c r="T213" s="254">
        <f t="shared" si="35"/>
        <v>0</v>
      </c>
      <c r="U213" s="272">
        <f t="shared" si="21"/>
        <v>0.9129094429</v>
      </c>
      <c r="V213" s="282"/>
      <c r="W213" s="254">
        <f t="shared" si="22"/>
        <v>-496159.5945</v>
      </c>
      <c r="X213" s="257">
        <f t="shared" si="23"/>
        <v>1.907027666</v>
      </c>
      <c r="Y213" s="254">
        <f t="shared" si="24"/>
        <v>773348.4152</v>
      </c>
      <c r="Z213" s="254">
        <f t="shared" si="25"/>
        <v>277188.8207</v>
      </c>
      <c r="AA213" s="259">
        <f t="shared" si="26"/>
        <v>1263162.698</v>
      </c>
      <c r="AB213" s="258">
        <f t="shared" si="27"/>
        <v>1.263162698</v>
      </c>
      <c r="AC213" s="275">
        <f t="shared" si="28"/>
        <v>767003.1038</v>
      </c>
      <c r="AD213" s="257">
        <f t="shared" si="29"/>
        <v>0.7670031038</v>
      </c>
      <c r="AE213" s="180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2"/>
    </row>
    <row r="214" ht="19.5" customHeight="1">
      <c r="A214" s="276" t="s">
        <v>308</v>
      </c>
      <c r="B214" s="277">
        <v>105.989998</v>
      </c>
      <c r="C214" s="278">
        <v>110.510002</v>
      </c>
      <c r="D214" s="278">
        <v>104.400002</v>
      </c>
      <c r="E214" s="278">
        <v>110.339996</v>
      </c>
      <c r="F214" s="278">
        <v>104.068062</v>
      </c>
      <c r="G214" s="278">
        <v>5.364827E8</v>
      </c>
      <c r="H214" s="283" t="s">
        <v>308</v>
      </c>
      <c r="I214" s="278">
        <v>8.65375</v>
      </c>
      <c r="J214" s="278">
        <v>9.39375</v>
      </c>
      <c r="K214" s="278">
        <v>8.4025</v>
      </c>
      <c r="L214" s="278">
        <v>9.3675</v>
      </c>
      <c r="M214" s="278">
        <v>9.269373</v>
      </c>
      <c r="N214" s="278">
        <v>1.860816E8</v>
      </c>
      <c r="O214" s="278"/>
      <c r="P214" s="254">
        <f t="shared" si="31"/>
        <v>516831.6931</v>
      </c>
      <c r="Q214" s="254">
        <f t="shared" si="139"/>
        <v>313752.0222</v>
      </c>
      <c r="R214" s="254">
        <f t="shared" si="140"/>
        <v>427871.7139</v>
      </c>
      <c r="S214" s="254">
        <f t="shared" si="34"/>
        <v>-499893.5928</v>
      </c>
      <c r="T214" s="254">
        <f t="shared" si="35"/>
        <v>0</v>
      </c>
      <c r="U214" s="272">
        <f t="shared" si="21"/>
        <v>0.9093176532</v>
      </c>
      <c r="V214" s="282"/>
      <c r="W214" s="254">
        <f t="shared" si="22"/>
        <v>-499893.5928</v>
      </c>
      <c r="X214" s="257">
        <f t="shared" si="23"/>
        <v>1.889808993</v>
      </c>
      <c r="Y214" s="254">
        <f t="shared" si="24"/>
        <v>772539.0305</v>
      </c>
      <c r="Z214" s="254">
        <f t="shared" si="25"/>
        <v>272645.4377</v>
      </c>
      <c r="AA214" s="259">
        <f t="shared" si="26"/>
        <v>1258455.429</v>
      </c>
      <c r="AB214" s="258">
        <f t="shared" si="27"/>
        <v>1.258455429</v>
      </c>
      <c r="AC214" s="275">
        <f t="shared" si="28"/>
        <v>758561.8364</v>
      </c>
      <c r="AD214" s="257">
        <f t="shared" si="29"/>
        <v>0.7585618364</v>
      </c>
      <c r="AE214" s="180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2"/>
    </row>
    <row r="215" ht="19.5" customHeight="1">
      <c r="A215" s="276" t="s">
        <v>309</v>
      </c>
      <c r="B215" s="277">
        <v>110.0</v>
      </c>
      <c r="C215" s="278">
        <v>110.75</v>
      </c>
      <c r="D215" s="278">
        <v>101.75</v>
      </c>
      <c r="E215" s="278">
        <v>107.540001</v>
      </c>
      <c r="F215" s="278">
        <v>101.427223</v>
      </c>
      <c r="G215" s="278">
        <v>5.779263E8</v>
      </c>
      <c r="H215" s="283" t="s">
        <v>309</v>
      </c>
      <c r="I215" s="278">
        <v>9.30375</v>
      </c>
      <c r="J215" s="278">
        <v>9.43125</v>
      </c>
      <c r="K215" s="278">
        <v>7.9725</v>
      </c>
      <c r="L215" s="278">
        <v>8.895</v>
      </c>
      <c r="M215" s="278">
        <v>8.801822</v>
      </c>
      <c r="N215" s="278">
        <v>2.15028E8</v>
      </c>
      <c r="O215" s="278"/>
      <c r="P215" s="254">
        <f t="shared" si="31"/>
        <v>503712.8713</v>
      </c>
      <c r="Q215" s="254">
        <f t="shared" si="139"/>
        <v>297695.6855</v>
      </c>
      <c r="R215" s="254">
        <f t="shared" si="140"/>
        <v>428763.1133</v>
      </c>
      <c r="S215" s="254">
        <f t="shared" si="34"/>
        <v>-503643.1494</v>
      </c>
      <c r="T215" s="254">
        <f t="shared" si="35"/>
        <v>0</v>
      </c>
      <c r="U215" s="272">
        <f t="shared" si="21"/>
        <v>0.8934559859</v>
      </c>
      <c r="V215" s="282"/>
      <c r="W215" s="254">
        <f t="shared" si="22"/>
        <v>-503643.1494</v>
      </c>
      <c r="X215" s="257">
        <f t="shared" si="23"/>
        <v>1.851461666</v>
      </c>
      <c r="Y215" s="254">
        <f t="shared" si="24"/>
        <v>764211.5987</v>
      </c>
      <c r="Z215" s="254">
        <f t="shared" si="25"/>
        <v>260568.4492</v>
      </c>
      <c r="AA215" s="259">
        <f t="shared" si="26"/>
        <v>1230171.67</v>
      </c>
      <c r="AB215" s="258">
        <f t="shared" si="27"/>
        <v>1.23017167</v>
      </c>
      <c r="AC215" s="275">
        <f t="shared" si="28"/>
        <v>726528.5206</v>
      </c>
      <c r="AD215" s="257">
        <f t="shared" si="29"/>
        <v>0.7265285206</v>
      </c>
      <c r="AE215" s="180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2"/>
    </row>
    <row r="216" ht="19.5" customHeight="1">
      <c r="A216" s="276" t="s">
        <v>310</v>
      </c>
      <c r="B216" s="277">
        <v>107.489998</v>
      </c>
      <c r="C216" s="278">
        <v>115.540001</v>
      </c>
      <c r="D216" s="278">
        <v>106.57</v>
      </c>
      <c r="E216" s="278">
        <v>115.230003</v>
      </c>
      <c r="F216" s="278">
        <v>108.969566</v>
      </c>
      <c r="G216" s="278">
        <v>4.210726E8</v>
      </c>
      <c r="H216" s="283" t="s">
        <v>310</v>
      </c>
      <c r="I216" s="278">
        <v>8.8925</v>
      </c>
      <c r="J216" s="278">
        <v>10.24875</v>
      </c>
      <c r="K216" s="278">
        <v>8.735</v>
      </c>
      <c r="L216" s="278">
        <v>10.19375</v>
      </c>
      <c r="M216" s="278">
        <v>10.092622</v>
      </c>
      <c r="N216" s="278">
        <v>1.512384E8</v>
      </c>
      <c r="O216" s="278"/>
      <c r="P216" s="254">
        <f t="shared" si="31"/>
        <v>527574.2574</v>
      </c>
      <c r="Q216" s="254">
        <f t="shared" si="139"/>
        <v>326167.678</v>
      </c>
      <c r="R216" s="254">
        <f t="shared" si="140"/>
        <v>429656.3698</v>
      </c>
      <c r="S216" s="254">
        <f t="shared" si="34"/>
        <v>-507408.3292</v>
      </c>
      <c r="T216" s="254">
        <f t="shared" si="35"/>
        <v>0</v>
      </c>
      <c r="U216" s="272">
        <f t="shared" si="21"/>
        <v>0.9193635433</v>
      </c>
      <c r="V216" s="282"/>
      <c r="W216" s="254">
        <f t="shared" si="22"/>
        <v>-507408.3292</v>
      </c>
      <c r="X216" s="257">
        <f t="shared" si="23"/>
        <v>1.886509488</v>
      </c>
      <c r="Y216" s="254">
        <f t="shared" si="24"/>
        <v>781772.0952</v>
      </c>
      <c r="Z216" s="254">
        <f t="shared" si="25"/>
        <v>274363.766</v>
      </c>
      <c r="AA216" s="259">
        <f t="shared" si="26"/>
        <v>1283398.305</v>
      </c>
      <c r="AB216" s="258">
        <f t="shared" si="27"/>
        <v>1.283398305</v>
      </c>
      <c r="AC216" s="275">
        <f t="shared" si="28"/>
        <v>775989.976</v>
      </c>
      <c r="AD216" s="257">
        <f t="shared" si="29"/>
        <v>0.775989976</v>
      </c>
      <c r="AE216" s="180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2"/>
    </row>
    <row r="217" ht="19.5" customHeight="1">
      <c r="A217" s="276" t="s">
        <v>311</v>
      </c>
      <c r="B217" s="277">
        <v>115.309998</v>
      </c>
      <c r="C217" s="278">
        <v>118.010002</v>
      </c>
      <c r="D217" s="278">
        <v>114.220001</v>
      </c>
      <c r="E217" s="278">
        <v>116.440002</v>
      </c>
      <c r="F217" s="278">
        <v>110.113861</v>
      </c>
      <c r="G217" s="278">
        <v>3.692699E8</v>
      </c>
      <c r="H217" s="283" t="s">
        <v>311</v>
      </c>
      <c r="I217" s="278">
        <v>10.20875</v>
      </c>
      <c r="J217" s="278">
        <v>10.68125</v>
      </c>
      <c r="K217" s="278">
        <v>10.01375</v>
      </c>
      <c r="L217" s="278">
        <v>10.38875</v>
      </c>
      <c r="M217" s="278">
        <v>10.285686</v>
      </c>
      <c r="N217" s="278">
        <v>1.53288E8</v>
      </c>
      <c r="O217" s="278"/>
      <c r="P217" s="254">
        <f t="shared" si="31"/>
        <v>565445.5495</v>
      </c>
      <c r="Q217" s="254">
        <f t="shared" si="139"/>
        <v>373916.6097</v>
      </c>
      <c r="R217" s="254">
        <f t="shared" si="140"/>
        <v>430551.4872</v>
      </c>
      <c r="S217" s="254">
        <f t="shared" si="34"/>
        <v>-511189.1973</v>
      </c>
      <c r="T217" s="254">
        <f t="shared" si="35"/>
        <v>0</v>
      </c>
      <c r="U217" s="272">
        <f t="shared" si="21"/>
        <v>0.9586580675</v>
      </c>
      <c r="V217" s="282"/>
      <c r="W217" s="254">
        <f t="shared" si="22"/>
        <v>-511189.1973</v>
      </c>
      <c r="X217" s="257">
        <f t="shared" si="23"/>
        <v>1.948392184</v>
      </c>
      <c r="Y217" s="254">
        <f t="shared" si="24"/>
        <v>809141.3124</v>
      </c>
      <c r="Z217" s="254">
        <f t="shared" si="25"/>
        <v>297952.1151</v>
      </c>
      <c r="AA217" s="259">
        <f t="shared" si="26"/>
        <v>1369913.646</v>
      </c>
      <c r="AB217" s="258">
        <f t="shared" si="27"/>
        <v>1.369913646</v>
      </c>
      <c r="AC217" s="275">
        <f t="shared" si="28"/>
        <v>858724.4491</v>
      </c>
      <c r="AD217" s="257">
        <f t="shared" si="29"/>
        <v>0.8587244491</v>
      </c>
      <c r="AE217" s="180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2"/>
    </row>
    <row r="218" ht="19.5" customHeight="1">
      <c r="A218" s="276" t="s">
        <v>312</v>
      </c>
      <c r="B218" s="277">
        <v>116.480003</v>
      </c>
      <c r="C218" s="278">
        <v>119.220001</v>
      </c>
      <c r="D218" s="278">
        <v>113.629997</v>
      </c>
      <c r="E218" s="278">
        <v>118.720001</v>
      </c>
      <c r="F218" s="278">
        <v>112.269974</v>
      </c>
      <c r="G218" s="278">
        <v>5.407566E8</v>
      </c>
      <c r="H218" s="283" t="s">
        <v>312</v>
      </c>
      <c r="I218" s="278">
        <v>10.4025</v>
      </c>
      <c r="J218" s="278">
        <v>10.92375</v>
      </c>
      <c r="K218" s="278">
        <v>9.885</v>
      </c>
      <c r="L218" s="278">
        <v>10.8175</v>
      </c>
      <c r="M218" s="278">
        <v>10.710185</v>
      </c>
      <c r="N218" s="278">
        <v>2.0234E8</v>
      </c>
      <c r="O218" s="278"/>
      <c r="P218" s="254">
        <f t="shared" si="31"/>
        <v>562524.7376</v>
      </c>
      <c r="Q218" s="254">
        <f t="shared" si="139"/>
        <v>369109.0437</v>
      </c>
      <c r="R218" s="254">
        <f t="shared" si="140"/>
        <v>431448.4695</v>
      </c>
      <c r="S218" s="254">
        <f t="shared" si="34"/>
        <v>-514985.8189</v>
      </c>
      <c r="T218" s="254">
        <f t="shared" si="35"/>
        <v>0</v>
      </c>
      <c r="U218" s="272">
        <f t="shared" si="21"/>
        <v>0.954265837</v>
      </c>
      <c r="V218" s="282"/>
      <c r="W218" s="254">
        <f t="shared" si="22"/>
        <v>-514985.8189</v>
      </c>
      <c r="X218" s="257">
        <f t="shared" si="23"/>
        <v>1.93009821</v>
      </c>
      <c r="Y218" s="254">
        <f t="shared" si="24"/>
        <v>807957.847</v>
      </c>
      <c r="Z218" s="254">
        <f t="shared" si="25"/>
        <v>292972.0281</v>
      </c>
      <c r="AA218" s="259">
        <f t="shared" si="26"/>
        <v>1363082.251</v>
      </c>
      <c r="AB218" s="258">
        <f t="shared" si="27"/>
        <v>1.363082251</v>
      </c>
      <c r="AC218" s="275">
        <f t="shared" si="28"/>
        <v>848096.4319</v>
      </c>
      <c r="AD218" s="257">
        <f t="shared" si="29"/>
        <v>0.8480964319</v>
      </c>
      <c r="AE218" s="180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2"/>
    </row>
    <row r="219" ht="19.5" customHeight="1">
      <c r="A219" s="276" t="s">
        <v>313</v>
      </c>
      <c r="B219" s="277">
        <v>118.57</v>
      </c>
      <c r="C219" s="278">
        <v>119.660004</v>
      </c>
      <c r="D219" s="278">
        <v>115.940002</v>
      </c>
      <c r="E219" s="278">
        <v>116.989998</v>
      </c>
      <c r="F219" s="278">
        <v>110.911156</v>
      </c>
      <c r="G219" s="278">
        <v>4.069418E8</v>
      </c>
      <c r="H219" s="283" t="s">
        <v>313</v>
      </c>
      <c r="I219" s="278">
        <v>10.7875</v>
      </c>
      <c r="J219" s="278">
        <v>10.98</v>
      </c>
      <c r="K219" s="278">
        <v>10.31625</v>
      </c>
      <c r="L219" s="278">
        <v>10.48625</v>
      </c>
      <c r="M219" s="278">
        <v>10.382219</v>
      </c>
      <c r="N219" s="278">
        <v>1.57292E8</v>
      </c>
      <c r="O219" s="278"/>
      <c r="P219" s="254">
        <f t="shared" si="31"/>
        <v>573960.4059</v>
      </c>
      <c r="Q219" s="254">
        <f t="shared" si="139"/>
        <v>385212.0559</v>
      </c>
      <c r="R219" s="254">
        <f t="shared" si="140"/>
        <v>432347.3205</v>
      </c>
      <c r="S219" s="254">
        <f t="shared" si="34"/>
        <v>-518798.2598</v>
      </c>
      <c r="T219" s="254">
        <f t="shared" si="35"/>
        <v>0</v>
      </c>
      <c r="U219" s="272">
        <f t="shared" si="21"/>
        <v>0.9661267736</v>
      </c>
      <c r="V219" s="282"/>
      <c r="W219" s="254">
        <f t="shared" si="22"/>
        <v>-518798.2598</v>
      </c>
      <c r="X219" s="257">
        <f t="shared" si="23"/>
        <v>1.939689865</v>
      </c>
      <c r="Y219" s="254">
        <f t="shared" si="24"/>
        <v>816825.7118</v>
      </c>
      <c r="Z219" s="254">
        <f t="shared" si="25"/>
        <v>298027.452</v>
      </c>
      <c r="AA219" s="259">
        <f t="shared" si="26"/>
        <v>1391519.782</v>
      </c>
      <c r="AB219" s="258">
        <f t="shared" si="27"/>
        <v>1.391519782</v>
      </c>
      <c r="AC219" s="275">
        <f t="shared" si="28"/>
        <v>872721.5224</v>
      </c>
      <c r="AD219" s="257">
        <f t="shared" si="29"/>
        <v>0.8727215224</v>
      </c>
      <c r="AE219" s="180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2"/>
    </row>
    <row r="220" ht="19.5" customHeight="1">
      <c r="A220" s="276" t="s">
        <v>314</v>
      </c>
      <c r="B220" s="277">
        <v>117.190002</v>
      </c>
      <c r="C220" s="278">
        <v>119.510002</v>
      </c>
      <c r="D220" s="278">
        <v>113.449997</v>
      </c>
      <c r="E220" s="278">
        <v>117.5</v>
      </c>
      <c r="F220" s="278">
        <v>111.394638</v>
      </c>
      <c r="G220" s="278">
        <v>5.981188E8</v>
      </c>
      <c r="H220" s="283" t="s">
        <v>314</v>
      </c>
      <c r="I220" s="278">
        <v>10.525</v>
      </c>
      <c r="J220" s="278">
        <v>10.91625</v>
      </c>
      <c r="K220" s="278">
        <v>9.86</v>
      </c>
      <c r="L220" s="278">
        <v>10.54625</v>
      </c>
      <c r="M220" s="278">
        <v>10.441625</v>
      </c>
      <c r="N220" s="278">
        <v>1.861656E8</v>
      </c>
      <c r="O220" s="278"/>
      <c r="P220" s="254">
        <f t="shared" si="31"/>
        <v>561633.6485</v>
      </c>
      <c r="Q220" s="254">
        <f t="shared" si="139"/>
        <v>368175.5358</v>
      </c>
      <c r="R220" s="254">
        <f t="shared" si="140"/>
        <v>433248.044</v>
      </c>
      <c r="S220" s="254">
        <f t="shared" si="34"/>
        <v>-522626.5859</v>
      </c>
      <c r="T220" s="254">
        <f t="shared" si="35"/>
        <v>0</v>
      </c>
      <c r="U220" s="272">
        <f t="shared" si="21"/>
        <v>0.9522598854</v>
      </c>
      <c r="V220" s="282"/>
      <c r="W220" s="254">
        <f t="shared" si="22"/>
        <v>-522626.5859</v>
      </c>
      <c r="X220" s="257">
        <f t="shared" si="23"/>
        <v>1.903618605</v>
      </c>
      <c r="Y220" s="254">
        <f t="shared" si="24"/>
        <v>809061.6762</v>
      </c>
      <c r="Z220" s="254">
        <f t="shared" si="25"/>
        <v>286435.0903</v>
      </c>
      <c r="AA220" s="259">
        <f t="shared" si="26"/>
        <v>1363057.228</v>
      </c>
      <c r="AB220" s="258">
        <f t="shared" si="27"/>
        <v>1.363057228</v>
      </c>
      <c r="AC220" s="275">
        <f t="shared" si="28"/>
        <v>840430.6424</v>
      </c>
      <c r="AD220" s="257">
        <f t="shared" si="29"/>
        <v>0.8404306424</v>
      </c>
      <c r="AE220" s="180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2"/>
    </row>
    <row r="221" ht="19.5" customHeight="1">
      <c r="A221" s="279" t="s">
        <v>315</v>
      </c>
      <c r="B221" s="280">
        <v>117.459999</v>
      </c>
      <c r="C221" s="281">
        <v>121.519997</v>
      </c>
      <c r="D221" s="281">
        <v>115.220001</v>
      </c>
      <c r="E221" s="281">
        <v>118.480003</v>
      </c>
      <c r="F221" s="281">
        <v>112.323723</v>
      </c>
      <c r="G221" s="281">
        <v>4.984143E8</v>
      </c>
      <c r="H221" s="284" t="s">
        <v>315</v>
      </c>
      <c r="I221" s="281">
        <v>10.54625</v>
      </c>
      <c r="J221" s="281">
        <v>11.31875</v>
      </c>
      <c r="K221" s="281">
        <v>10.14125</v>
      </c>
      <c r="L221" s="281">
        <v>10.765</v>
      </c>
      <c r="M221" s="281">
        <v>10.658204</v>
      </c>
      <c r="N221" s="281">
        <v>1.538632E8</v>
      </c>
      <c r="O221" s="281"/>
      <c r="P221" s="254">
        <f t="shared" si="31"/>
        <v>570396.0446</v>
      </c>
      <c r="Q221" s="254">
        <f t="shared" si="139"/>
        <v>378677.5002</v>
      </c>
      <c r="R221" s="254">
        <f t="shared" si="140"/>
        <v>434150.6441</v>
      </c>
      <c r="S221" s="254">
        <f t="shared" si="34"/>
        <v>-526470.8633</v>
      </c>
      <c r="T221" s="254">
        <f t="shared" si="35"/>
        <v>0</v>
      </c>
      <c r="U221" s="272">
        <f t="shared" si="21"/>
        <v>0.9598957679</v>
      </c>
      <c r="V221" s="257">
        <f>(E221-B210)/B210</f>
        <v>0.0825034833</v>
      </c>
      <c r="W221" s="254">
        <f t="shared" si="22"/>
        <v>-526470.8633</v>
      </c>
      <c r="X221" s="257">
        <f t="shared" si="23"/>
        <v>1.908076512</v>
      </c>
      <c r="Y221" s="254">
        <f t="shared" si="24"/>
        <v>816061.8496</v>
      </c>
      <c r="Z221" s="254">
        <f t="shared" si="25"/>
        <v>289590.9862</v>
      </c>
      <c r="AA221" s="259">
        <f t="shared" si="26"/>
        <v>1383224.189</v>
      </c>
      <c r="AB221" s="258">
        <f t="shared" si="27"/>
        <v>1.383224189</v>
      </c>
      <c r="AC221" s="275">
        <f t="shared" si="28"/>
        <v>856753.3256</v>
      </c>
      <c r="AD221" s="257">
        <f t="shared" si="29"/>
        <v>0.8567533256</v>
      </c>
      <c r="AE221" s="180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2"/>
    </row>
    <row r="222" ht="19.5" customHeight="1">
      <c r="A222" s="276" t="s">
        <v>316</v>
      </c>
      <c r="B222" s="277">
        <v>119.269997</v>
      </c>
      <c r="C222" s="278">
        <v>125.919998</v>
      </c>
      <c r="D222" s="278">
        <v>118.889999</v>
      </c>
      <c r="E222" s="278">
        <v>124.57</v>
      </c>
      <c r="F222" s="278">
        <v>118.446533</v>
      </c>
      <c r="G222" s="278">
        <v>3.662546E8</v>
      </c>
      <c r="H222" s="283" t="s">
        <v>316</v>
      </c>
      <c r="I222" s="278">
        <v>10.90875</v>
      </c>
      <c r="J222" s="278">
        <v>12.12875</v>
      </c>
      <c r="K222" s="278">
        <v>10.83375</v>
      </c>
      <c r="L222" s="278">
        <v>11.87125</v>
      </c>
      <c r="M222" s="278">
        <v>11.761251</v>
      </c>
      <c r="N222" s="278">
        <v>1.295288E8</v>
      </c>
      <c r="O222" s="278"/>
      <c r="P222" s="254">
        <f t="shared" si="31"/>
        <v>588564.3515</v>
      </c>
      <c r="Q222" s="254">
        <f>(Q210+(Q221-Q210)*(1-$Q$3))*K222/K221</f>
        <v>371132.6819</v>
      </c>
      <c r="R222" s="254">
        <f>R221*(1+($S$5/2/12))+(Q221-Q210)*($Q$3)</f>
        <v>466322.9735</v>
      </c>
      <c r="S222" s="254">
        <f t="shared" si="34"/>
        <v>-530331.1586</v>
      </c>
      <c r="T222" s="254">
        <f t="shared" si="35"/>
        <v>0</v>
      </c>
      <c r="U222" s="272">
        <f t="shared" si="21"/>
        <v>0.9332475764</v>
      </c>
      <c r="V222" s="282"/>
      <c r="W222" s="254">
        <f t="shared" si="22"/>
        <v>-530331.1586</v>
      </c>
      <c r="X222" s="257">
        <f t="shared" si="23"/>
        <v>1.989110592</v>
      </c>
      <c r="Y222" s="254">
        <f t="shared" si="24"/>
        <v>859665.1006</v>
      </c>
      <c r="Z222" s="254">
        <f t="shared" si="25"/>
        <v>329333.942</v>
      </c>
      <c r="AA222" s="259">
        <f t="shared" si="26"/>
        <v>1426020.007</v>
      </c>
      <c r="AB222" s="258">
        <f t="shared" si="27"/>
        <v>1.426020007</v>
      </c>
      <c r="AC222" s="275">
        <f t="shared" si="28"/>
        <v>895688.8483</v>
      </c>
      <c r="AD222" s="257">
        <f t="shared" si="29"/>
        <v>0.8956888483</v>
      </c>
      <c r="AE222" s="180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2"/>
    </row>
    <row r="223" ht="19.5" customHeight="1">
      <c r="A223" s="276" t="s">
        <v>317</v>
      </c>
      <c r="B223" s="277">
        <v>125.449997</v>
      </c>
      <c r="C223" s="278">
        <v>130.699997</v>
      </c>
      <c r="D223" s="278">
        <v>124.860001</v>
      </c>
      <c r="E223" s="278">
        <v>130.020004</v>
      </c>
      <c r="F223" s="278">
        <v>123.628624</v>
      </c>
      <c r="G223" s="278">
        <v>3.074376E8</v>
      </c>
      <c r="H223" s="283" t="s">
        <v>317</v>
      </c>
      <c r="I223" s="278">
        <v>12.02875</v>
      </c>
      <c r="J223" s="278">
        <v>13.04625</v>
      </c>
      <c r="K223" s="278">
        <v>11.9225</v>
      </c>
      <c r="L223" s="278">
        <v>12.91125</v>
      </c>
      <c r="M223" s="278">
        <v>12.791615</v>
      </c>
      <c r="N223" s="278">
        <v>1.395168E8</v>
      </c>
      <c r="O223" s="278"/>
      <c r="P223" s="254">
        <f t="shared" si="31"/>
        <v>618118.8168</v>
      </c>
      <c r="Q223" s="254">
        <f t="shared" ref="Q223:Q233" si="141">Q222*K223/K222</f>
        <v>408430.082</v>
      </c>
      <c r="R223" s="254">
        <f t="shared" ref="R223:R233" si="142">R222*(1+$S$5/2/12)</f>
        <v>467294.4796</v>
      </c>
      <c r="S223" s="254">
        <f t="shared" si="34"/>
        <v>-534207.5384</v>
      </c>
      <c r="T223" s="254">
        <f t="shared" si="35"/>
        <v>0</v>
      </c>
      <c r="U223" s="272">
        <f t="shared" si="21"/>
        <v>0.9605953351</v>
      </c>
      <c r="V223" s="282"/>
      <c r="W223" s="254">
        <f t="shared" si="22"/>
        <v>-534207.5384</v>
      </c>
      <c r="X223" s="257">
        <f t="shared" si="23"/>
        <v>2.031819505</v>
      </c>
      <c r="Y223" s="254">
        <f t="shared" si="24"/>
        <v>881285.8722</v>
      </c>
      <c r="Z223" s="254">
        <f t="shared" si="25"/>
        <v>347078.3338</v>
      </c>
      <c r="AA223" s="259">
        <f t="shared" si="26"/>
        <v>1493843.378</v>
      </c>
      <c r="AB223" s="258">
        <f t="shared" si="27"/>
        <v>1.493843378</v>
      </c>
      <c r="AC223" s="275">
        <f t="shared" si="28"/>
        <v>959635.84</v>
      </c>
      <c r="AD223" s="257">
        <f t="shared" si="29"/>
        <v>0.95963584</v>
      </c>
      <c r="AE223" s="180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2"/>
    </row>
    <row r="224" ht="19.5" customHeight="1">
      <c r="A224" s="276" t="s">
        <v>318</v>
      </c>
      <c r="B224" s="277">
        <v>130.850006</v>
      </c>
      <c r="C224" s="278">
        <v>132.740005</v>
      </c>
      <c r="D224" s="278">
        <v>129.399994</v>
      </c>
      <c r="E224" s="278">
        <v>132.380005</v>
      </c>
      <c r="F224" s="278">
        <v>125.872597</v>
      </c>
      <c r="G224" s="278">
        <v>4.429635E8</v>
      </c>
      <c r="H224" s="283" t="s">
        <v>318</v>
      </c>
      <c r="I224" s="278">
        <v>13.07</v>
      </c>
      <c r="J224" s="278">
        <v>13.4775</v>
      </c>
      <c r="K224" s="278">
        <v>12.815</v>
      </c>
      <c r="L224" s="278">
        <v>13.4075</v>
      </c>
      <c r="M224" s="278">
        <v>13.283266</v>
      </c>
      <c r="N224" s="278">
        <v>1.309488E8</v>
      </c>
      <c r="O224" s="278"/>
      <c r="P224" s="254">
        <f t="shared" si="31"/>
        <v>640594.0297</v>
      </c>
      <c r="Q224" s="254">
        <f t="shared" si="141"/>
        <v>439004.5293</v>
      </c>
      <c r="R224" s="254">
        <f t="shared" si="142"/>
        <v>468268.0098</v>
      </c>
      <c r="S224" s="254">
        <f t="shared" si="34"/>
        <v>-538100.0698</v>
      </c>
      <c r="T224" s="254">
        <f t="shared" si="35"/>
        <v>0</v>
      </c>
      <c r="U224" s="272">
        <f t="shared" si="21"/>
        <v>0.9810943132</v>
      </c>
      <c r="V224" s="282"/>
      <c r="W224" s="254">
        <f t="shared" si="22"/>
        <v>-538100.0698</v>
      </c>
      <c r="X224" s="257">
        <f t="shared" si="23"/>
        <v>2.060698561</v>
      </c>
      <c r="Y224" s="254">
        <f t="shared" si="24"/>
        <v>897953.1102</v>
      </c>
      <c r="Z224" s="254">
        <f t="shared" si="25"/>
        <v>359853.0404</v>
      </c>
      <c r="AA224" s="259">
        <f t="shared" si="26"/>
        <v>1547866.569</v>
      </c>
      <c r="AB224" s="258">
        <f t="shared" si="27"/>
        <v>1.547866569</v>
      </c>
      <c r="AC224" s="275">
        <f t="shared" si="28"/>
        <v>1009766.499</v>
      </c>
      <c r="AD224" s="257">
        <f t="shared" si="29"/>
        <v>1.009766499</v>
      </c>
      <c r="AE224" s="180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2"/>
    </row>
    <row r="225" ht="19.5" customHeight="1">
      <c r="A225" s="276" t="s">
        <v>319</v>
      </c>
      <c r="B225" s="277">
        <v>132.490005</v>
      </c>
      <c r="C225" s="278">
        <v>136.339996</v>
      </c>
      <c r="D225" s="278">
        <v>130.380005</v>
      </c>
      <c r="E225" s="278">
        <v>135.990005</v>
      </c>
      <c r="F225" s="278">
        <v>129.574097</v>
      </c>
      <c r="G225" s="278">
        <v>3.882481E8</v>
      </c>
      <c r="H225" s="283" t="s">
        <v>319</v>
      </c>
      <c r="I225" s="278">
        <v>13.42875</v>
      </c>
      <c r="J225" s="278">
        <v>14.19375</v>
      </c>
      <c r="K225" s="278">
        <v>12.995</v>
      </c>
      <c r="L225" s="278">
        <v>14.12125</v>
      </c>
      <c r="M225" s="278">
        <v>13.992979</v>
      </c>
      <c r="N225" s="278">
        <v>1.0924E8</v>
      </c>
      <c r="O225" s="278"/>
      <c r="P225" s="254">
        <f t="shared" si="31"/>
        <v>645445.5693</v>
      </c>
      <c r="Q225" s="254">
        <f t="shared" si="141"/>
        <v>445170.8044</v>
      </c>
      <c r="R225" s="254">
        <f t="shared" si="142"/>
        <v>469243.5682</v>
      </c>
      <c r="S225" s="254">
        <f t="shared" si="34"/>
        <v>-542008.8201</v>
      </c>
      <c r="T225" s="254">
        <f t="shared" si="35"/>
        <v>0</v>
      </c>
      <c r="U225" s="272">
        <f t="shared" si="21"/>
        <v>0.9845673556</v>
      </c>
      <c r="V225" s="282"/>
      <c r="W225" s="254">
        <f t="shared" si="22"/>
        <v>-542008.8201</v>
      </c>
      <c r="X225" s="257">
        <f t="shared" si="23"/>
        <v>2.056588557</v>
      </c>
      <c r="Y225" s="254">
        <f t="shared" si="24"/>
        <v>902285.724</v>
      </c>
      <c r="Z225" s="254">
        <f t="shared" si="25"/>
        <v>360276.9038</v>
      </c>
      <c r="AA225" s="259">
        <f t="shared" si="26"/>
        <v>1559859.942</v>
      </c>
      <c r="AB225" s="258">
        <f t="shared" si="27"/>
        <v>1.559859942</v>
      </c>
      <c r="AC225" s="275">
        <f t="shared" si="28"/>
        <v>1017851.122</v>
      </c>
      <c r="AD225" s="257">
        <f t="shared" si="29"/>
        <v>1.017851122</v>
      </c>
      <c r="AE225" s="180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2"/>
    </row>
    <row r="226" ht="19.5" customHeight="1">
      <c r="A226" s="276" t="s">
        <v>320</v>
      </c>
      <c r="B226" s="277">
        <v>136.440002</v>
      </c>
      <c r="C226" s="278">
        <v>141.839996</v>
      </c>
      <c r="D226" s="278">
        <v>135.869995</v>
      </c>
      <c r="E226" s="278">
        <v>141.289993</v>
      </c>
      <c r="F226" s="278">
        <v>134.624054</v>
      </c>
      <c r="G226" s="278">
        <v>5.324897E8</v>
      </c>
      <c r="H226" s="283" t="s">
        <v>320</v>
      </c>
      <c r="I226" s="278">
        <v>14.21375</v>
      </c>
      <c r="J226" s="278">
        <v>15.3175</v>
      </c>
      <c r="K226" s="278">
        <v>14.07125</v>
      </c>
      <c r="L226" s="278">
        <v>15.1975</v>
      </c>
      <c r="M226" s="278">
        <v>15.059453</v>
      </c>
      <c r="N226" s="278">
        <v>1.168984E8</v>
      </c>
      <c r="O226" s="278"/>
      <c r="P226" s="254">
        <f t="shared" si="31"/>
        <v>672623.7376</v>
      </c>
      <c r="Q226" s="254">
        <f t="shared" si="141"/>
        <v>482039.9908</v>
      </c>
      <c r="R226" s="254">
        <f t="shared" si="142"/>
        <v>470221.1589</v>
      </c>
      <c r="S226" s="254">
        <f t="shared" si="34"/>
        <v>-545933.8569</v>
      </c>
      <c r="T226" s="254">
        <f t="shared" si="35"/>
        <v>0</v>
      </c>
      <c r="U226" s="272">
        <f t="shared" si="21"/>
        <v>1.007273643</v>
      </c>
      <c r="V226" s="282"/>
      <c r="W226" s="254">
        <f t="shared" si="22"/>
        <v>-545933.8569</v>
      </c>
      <c r="X226" s="257">
        <f t="shared" si="23"/>
        <v>2.093376115</v>
      </c>
      <c r="Y226" s="254">
        <f t="shared" si="24"/>
        <v>922248.9289</v>
      </c>
      <c r="Z226" s="254">
        <f t="shared" si="25"/>
        <v>376315.072</v>
      </c>
      <c r="AA226" s="259">
        <f t="shared" si="26"/>
        <v>1624884.887</v>
      </c>
      <c r="AB226" s="258">
        <f t="shared" si="27"/>
        <v>1.624884887</v>
      </c>
      <c r="AC226" s="275">
        <f t="shared" si="28"/>
        <v>1078951.031</v>
      </c>
      <c r="AD226" s="257">
        <f t="shared" si="29"/>
        <v>1.078951031</v>
      </c>
      <c r="AE226" s="180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2"/>
    </row>
    <row r="227" ht="19.5" customHeight="1">
      <c r="A227" s="276" t="s">
        <v>321</v>
      </c>
      <c r="B227" s="277">
        <v>141.580002</v>
      </c>
      <c r="C227" s="278">
        <v>143.899994</v>
      </c>
      <c r="D227" s="278">
        <v>136.25</v>
      </c>
      <c r="E227" s="278">
        <v>137.639999</v>
      </c>
      <c r="F227" s="278">
        <v>131.146271</v>
      </c>
      <c r="G227" s="278">
        <v>1.0460032E9</v>
      </c>
      <c r="H227" s="283" t="s">
        <v>321</v>
      </c>
      <c r="I227" s="278">
        <v>15.265</v>
      </c>
      <c r="J227" s="278">
        <v>15.75875</v>
      </c>
      <c r="K227" s="278">
        <v>14.14875</v>
      </c>
      <c r="L227" s="278">
        <v>14.415</v>
      </c>
      <c r="M227" s="278">
        <v>14.284061</v>
      </c>
      <c r="N227" s="278">
        <v>2.258592E8</v>
      </c>
      <c r="O227" s="278"/>
      <c r="P227" s="254">
        <f t="shared" si="31"/>
        <v>674504.9505</v>
      </c>
      <c r="Q227" s="254">
        <f t="shared" si="141"/>
        <v>484694.9148</v>
      </c>
      <c r="R227" s="254">
        <f t="shared" si="142"/>
        <v>471200.7864</v>
      </c>
      <c r="S227" s="254">
        <f t="shared" si="34"/>
        <v>-549875.248</v>
      </c>
      <c r="T227" s="254">
        <f t="shared" si="35"/>
        <v>0</v>
      </c>
      <c r="U227" s="272">
        <f t="shared" si="21"/>
        <v>1.008276572</v>
      </c>
      <c r="V227" s="282"/>
      <c r="W227" s="254">
        <f t="shared" si="22"/>
        <v>-549875.248</v>
      </c>
      <c r="X227" s="257">
        <f t="shared" si="23"/>
        <v>2.08357394</v>
      </c>
      <c r="Y227" s="254">
        <f t="shared" si="24"/>
        <v>924506.2202</v>
      </c>
      <c r="Z227" s="254">
        <f t="shared" si="25"/>
        <v>374630.9723</v>
      </c>
      <c r="AA227" s="259">
        <f t="shared" si="26"/>
        <v>1630400.652</v>
      </c>
      <c r="AB227" s="258">
        <f t="shared" si="27"/>
        <v>1.630400652</v>
      </c>
      <c r="AC227" s="275">
        <f t="shared" si="28"/>
        <v>1080525.404</v>
      </c>
      <c r="AD227" s="257">
        <f t="shared" si="29"/>
        <v>1.080525404</v>
      </c>
      <c r="AE227" s="180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2"/>
    </row>
    <row r="228" ht="19.5" customHeight="1">
      <c r="A228" s="276" t="s">
        <v>322</v>
      </c>
      <c r="B228" s="277">
        <v>138.270004</v>
      </c>
      <c r="C228" s="278">
        <v>145.960007</v>
      </c>
      <c r="D228" s="278">
        <v>135.800003</v>
      </c>
      <c r="E228" s="278">
        <v>143.229996</v>
      </c>
      <c r="F228" s="278">
        <v>136.844269</v>
      </c>
      <c r="G228" s="278">
        <v>7.050023E8</v>
      </c>
      <c r="H228" s="283" t="s">
        <v>322</v>
      </c>
      <c r="I228" s="278">
        <v>14.56625</v>
      </c>
      <c r="J228" s="278">
        <v>16.202499</v>
      </c>
      <c r="K228" s="278">
        <v>14.05125</v>
      </c>
      <c r="L228" s="278">
        <v>15.5975</v>
      </c>
      <c r="M228" s="278">
        <v>15.456731</v>
      </c>
      <c r="N228" s="278">
        <v>1.152524E8</v>
      </c>
      <c r="O228" s="278"/>
      <c r="P228" s="254">
        <f t="shared" si="31"/>
        <v>672277.2426</v>
      </c>
      <c r="Q228" s="254">
        <f t="shared" si="141"/>
        <v>481354.8492</v>
      </c>
      <c r="R228" s="254">
        <f t="shared" si="142"/>
        <v>472182.4547</v>
      </c>
      <c r="S228" s="254">
        <f t="shared" si="34"/>
        <v>-553833.0615</v>
      </c>
      <c r="T228" s="254">
        <f t="shared" si="35"/>
        <v>0</v>
      </c>
      <c r="U228" s="272">
        <f t="shared" si="21"/>
        <v>1.005641723</v>
      </c>
      <c r="V228" s="282"/>
      <c r="W228" s="254">
        <f t="shared" si="22"/>
        <v>-553833.0615</v>
      </c>
      <c r="X228" s="257">
        <f t="shared" si="23"/>
        <v>2.066434413</v>
      </c>
      <c r="Y228" s="254">
        <f t="shared" si="24"/>
        <v>923889.2263</v>
      </c>
      <c r="Z228" s="254">
        <f t="shared" si="25"/>
        <v>370056.1648</v>
      </c>
      <c r="AA228" s="259">
        <f t="shared" si="26"/>
        <v>1625814.546</v>
      </c>
      <c r="AB228" s="258">
        <f t="shared" si="27"/>
        <v>1.625814546</v>
      </c>
      <c r="AC228" s="275">
        <f t="shared" si="28"/>
        <v>1071981.485</v>
      </c>
      <c r="AD228" s="257">
        <f t="shared" si="29"/>
        <v>1.071981485</v>
      </c>
      <c r="AE228" s="180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2"/>
    </row>
    <row r="229" ht="19.5" customHeight="1">
      <c r="A229" s="276" t="s">
        <v>323</v>
      </c>
      <c r="B229" s="277">
        <v>143.720001</v>
      </c>
      <c r="C229" s="278">
        <v>146.210007</v>
      </c>
      <c r="D229" s="278">
        <v>140.179993</v>
      </c>
      <c r="E229" s="278">
        <v>146.199997</v>
      </c>
      <c r="F229" s="278">
        <v>139.681915</v>
      </c>
      <c r="G229" s="278">
        <v>8.107719E8</v>
      </c>
      <c r="H229" s="283" t="s">
        <v>323</v>
      </c>
      <c r="I229" s="278">
        <v>15.695</v>
      </c>
      <c r="J229" s="278">
        <v>16.192499</v>
      </c>
      <c r="K229" s="278">
        <v>14.9025</v>
      </c>
      <c r="L229" s="278">
        <v>16.155001</v>
      </c>
      <c r="M229" s="278">
        <v>16.009197</v>
      </c>
      <c r="N229" s="278">
        <v>1.393044E8</v>
      </c>
      <c r="O229" s="278"/>
      <c r="P229" s="254">
        <f t="shared" si="31"/>
        <v>693960.3614</v>
      </c>
      <c r="Q229" s="254">
        <f t="shared" si="141"/>
        <v>510516.1918</v>
      </c>
      <c r="R229" s="254">
        <f t="shared" si="142"/>
        <v>473166.1681</v>
      </c>
      <c r="S229" s="254">
        <f t="shared" si="34"/>
        <v>-557807.3659</v>
      </c>
      <c r="T229" s="254">
        <f t="shared" si="35"/>
        <v>0</v>
      </c>
      <c r="U229" s="272">
        <f t="shared" si="21"/>
        <v>1.022263396</v>
      </c>
      <c r="V229" s="282"/>
      <c r="W229" s="254">
        <f t="shared" si="22"/>
        <v>-557807.3659</v>
      </c>
      <c r="X229" s="257">
        <f t="shared" si="23"/>
        <v>2.09234693</v>
      </c>
      <c r="Y229" s="254">
        <f t="shared" si="24"/>
        <v>940011.7743</v>
      </c>
      <c r="Z229" s="254">
        <f t="shared" si="25"/>
        <v>382204.4084</v>
      </c>
      <c r="AA229" s="259">
        <f t="shared" si="26"/>
        <v>1677642.721</v>
      </c>
      <c r="AB229" s="258">
        <f t="shared" si="27"/>
        <v>1.677642721</v>
      </c>
      <c r="AC229" s="275">
        <f t="shared" si="28"/>
        <v>1119835.355</v>
      </c>
      <c r="AD229" s="257">
        <f t="shared" si="29"/>
        <v>1.119835355</v>
      </c>
      <c r="AE229" s="180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2"/>
    </row>
    <row r="230" ht="19.5" customHeight="1">
      <c r="A230" s="276" t="s">
        <v>324</v>
      </c>
      <c r="B230" s="277">
        <v>146.389999</v>
      </c>
      <c r="C230" s="278">
        <v>146.589996</v>
      </c>
      <c r="D230" s="278">
        <v>142.100006</v>
      </c>
      <c r="E230" s="278">
        <v>145.449997</v>
      </c>
      <c r="F230" s="278">
        <v>138.965317</v>
      </c>
      <c r="G230" s="278">
        <v>6.31562E8</v>
      </c>
      <c r="H230" s="283" t="s">
        <v>324</v>
      </c>
      <c r="I230" s="278">
        <v>16.235001</v>
      </c>
      <c r="J230" s="278">
        <v>16.2775</v>
      </c>
      <c r="K230" s="278">
        <v>15.3325</v>
      </c>
      <c r="L230" s="278">
        <v>16.055</v>
      </c>
      <c r="M230" s="278">
        <v>15.910101</v>
      </c>
      <c r="N230" s="278">
        <v>8.72872E7</v>
      </c>
      <c r="O230" s="278"/>
      <c r="P230" s="254">
        <f t="shared" si="31"/>
        <v>703465.3762</v>
      </c>
      <c r="Q230" s="254">
        <f t="shared" si="141"/>
        <v>525246.7378</v>
      </c>
      <c r="R230" s="254">
        <f t="shared" si="142"/>
        <v>474151.931</v>
      </c>
      <c r="S230" s="254">
        <f t="shared" si="34"/>
        <v>-561798.2299</v>
      </c>
      <c r="T230" s="254">
        <f t="shared" si="35"/>
        <v>0</v>
      </c>
      <c r="U230" s="272">
        <f t="shared" si="21"/>
        <v>1.030005218</v>
      </c>
      <c r="V230" s="282"/>
      <c r="W230" s="254">
        <f t="shared" si="22"/>
        <v>-561798.2299</v>
      </c>
      <c r="X230" s="257">
        <f t="shared" si="23"/>
        <v>2.096157027</v>
      </c>
      <c r="Y230" s="254">
        <f t="shared" si="24"/>
        <v>947611.6171</v>
      </c>
      <c r="Z230" s="254">
        <f t="shared" si="25"/>
        <v>385813.3871</v>
      </c>
      <c r="AA230" s="259">
        <f t="shared" si="26"/>
        <v>1702864.045</v>
      </c>
      <c r="AB230" s="258">
        <f t="shared" si="27"/>
        <v>1.702864045</v>
      </c>
      <c r="AC230" s="275">
        <f t="shared" si="28"/>
        <v>1141065.815</v>
      </c>
      <c r="AD230" s="257">
        <f t="shared" si="29"/>
        <v>1.141065815</v>
      </c>
      <c r="AE230" s="180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2"/>
    </row>
    <row r="231" ht="19.5" customHeight="1">
      <c r="A231" s="276" t="s">
        <v>325</v>
      </c>
      <c r="B231" s="277">
        <v>145.669998</v>
      </c>
      <c r="C231" s="278">
        <v>152.369995</v>
      </c>
      <c r="D231" s="278">
        <v>144.929993</v>
      </c>
      <c r="E231" s="278">
        <v>152.149994</v>
      </c>
      <c r="F231" s="278">
        <v>145.684814</v>
      </c>
      <c r="G231" s="278">
        <v>5.490946E8</v>
      </c>
      <c r="H231" s="283" t="s">
        <v>325</v>
      </c>
      <c r="I231" s="278">
        <v>16.1075</v>
      </c>
      <c r="J231" s="278">
        <v>17.57</v>
      </c>
      <c r="K231" s="278">
        <v>15.945</v>
      </c>
      <c r="L231" s="278">
        <v>17.52</v>
      </c>
      <c r="M231" s="278">
        <v>17.361881</v>
      </c>
      <c r="N231" s="278">
        <v>7.9744E7</v>
      </c>
      <c r="O231" s="278"/>
      <c r="P231" s="254">
        <f t="shared" si="31"/>
        <v>717475.2129</v>
      </c>
      <c r="Q231" s="254">
        <f t="shared" si="141"/>
        <v>546229.2017</v>
      </c>
      <c r="R231" s="254">
        <f t="shared" si="142"/>
        <v>475139.7475</v>
      </c>
      <c r="S231" s="254">
        <f t="shared" si="34"/>
        <v>-565805.7226</v>
      </c>
      <c r="T231" s="254">
        <f t="shared" si="35"/>
        <v>0</v>
      </c>
      <c r="U231" s="272">
        <f t="shared" si="21"/>
        <v>1.040883166</v>
      </c>
      <c r="V231" s="282"/>
      <c r="W231" s="254">
        <f t="shared" si="22"/>
        <v>-565805.7226</v>
      </c>
      <c r="X231" s="257">
        <f t="shared" si="23"/>
        <v>2.10781707</v>
      </c>
      <c r="Y231" s="254">
        <f t="shared" si="24"/>
        <v>958366.8066</v>
      </c>
      <c r="Z231" s="254">
        <f t="shared" si="25"/>
        <v>392561.084</v>
      </c>
      <c r="AA231" s="259">
        <f t="shared" si="26"/>
        <v>1738844.162</v>
      </c>
      <c r="AB231" s="258">
        <f t="shared" si="27"/>
        <v>1.738844162</v>
      </c>
      <c r="AC231" s="275">
        <f t="shared" si="28"/>
        <v>1173038.439</v>
      </c>
      <c r="AD231" s="257">
        <f t="shared" si="29"/>
        <v>1.173038439</v>
      </c>
      <c r="AE231" s="180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2"/>
    </row>
    <row r="232" ht="19.5" customHeight="1">
      <c r="A232" s="276" t="s">
        <v>326</v>
      </c>
      <c r="B232" s="277">
        <v>152.759995</v>
      </c>
      <c r="C232" s="278">
        <v>156.690002</v>
      </c>
      <c r="D232" s="278">
        <v>150.770004</v>
      </c>
      <c r="E232" s="278">
        <v>155.149994</v>
      </c>
      <c r="F232" s="278">
        <v>148.557297</v>
      </c>
      <c r="G232" s="278">
        <v>5.841984E8</v>
      </c>
      <c r="H232" s="283" t="s">
        <v>326</v>
      </c>
      <c r="I232" s="278">
        <v>17.65</v>
      </c>
      <c r="J232" s="278">
        <v>18.535</v>
      </c>
      <c r="K232" s="278">
        <v>17.205</v>
      </c>
      <c r="L232" s="278">
        <v>18.17</v>
      </c>
      <c r="M232" s="278">
        <v>18.006014</v>
      </c>
      <c r="N232" s="278">
        <v>8.29024E7</v>
      </c>
      <c r="O232" s="278"/>
      <c r="P232" s="254">
        <f t="shared" si="31"/>
        <v>746386.1584</v>
      </c>
      <c r="Q232" s="254">
        <f t="shared" si="141"/>
        <v>589393.1273</v>
      </c>
      <c r="R232" s="254">
        <f t="shared" si="142"/>
        <v>476129.6219</v>
      </c>
      <c r="S232" s="254">
        <f t="shared" si="34"/>
        <v>-569829.9131</v>
      </c>
      <c r="T232" s="254">
        <f t="shared" si="35"/>
        <v>0</v>
      </c>
      <c r="U232" s="272">
        <f t="shared" si="21"/>
        <v>1.062510596</v>
      </c>
      <c r="V232" s="282"/>
      <c r="W232" s="254">
        <f t="shared" si="22"/>
        <v>-569829.9131</v>
      </c>
      <c r="X232" s="257">
        <f t="shared" si="23"/>
        <v>2.145404712</v>
      </c>
      <c r="Y232" s="254">
        <f t="shared" si="24"/>
        <v>979554.748</v>
      </c>
      <c r="Z232" s="254">
        <f t="shared" si="25"/>
        <v>409724.8349</v>
      </c>
      <c r="AA232" s="259">
        <f t="shared" si="26"/>
        <v>1811908.908</v>
      </c>
      <c r="AB232" s="258">
        <f t="shared" si="27"/>
        <v>1.811908908</v>
      </c>
      <c r="AC232" s="290">
        <f t="shared" si="28"/>
        <v>1242078.995</v>
      </c>
      <c r="AD232" s="257">
        <f t="shared" si="29"/>
        <v>1.242078995</v>
      </c>
      <c r="AE232" s="180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2"/>
    </row>
    <row r="233" ht="19.5" customHeight="1">
      <c r="A233" s="279" t="s">
        <v>327</v>
      </c>
      <c r="B233" s="280">
        <v>154.199997</v>
      </c>
      <c r="C233" s="281">
        <v>158.770004</v>
      </c>
      <c r="D233" s="281">
        <v>152.059998</v>
      </c>
      <c r="E233" s="281">
        <v>155.759995</v>
      </c>
      <c r="F233" s="281">
        <v>149.141373</v>
      </c>
      <c r="G233" s="281">
        <v>6.223839E8</v>
      </c>
      <c r="H233" s="284" t="s">
        <v>327</v>
      </c>
      <c r="I233" s="281">
        <v>17.934999</v>
      </c>
      <c r="J233" s="281">
        <v>19.0725</v>
      </c>
      <c r="K233" s="281">
        <v>17.440001</v>
      </c>
      <c r="L233" s="281">
        <v>18.3325</v>
      </c>
      <c r="M233" s="281">
        <v>18.167048</v>
      </c>
      <c r="N233" s="281">
        <v>9.40588E7</v>
      </c>
      <c r="O233" s="281"/>
      <c r="P233" s="254">
        <f t="shared" si="31"/>
        <v>752772.2673</v>
      </c>
      <c r="Q233" s="254">
        <f t="shared" si="141"/>
        <v>597443.5763</v>
      </c>
      <c r="R233" s="254">
        <f t="shared" si="142"/>
        <v>477121.5587</v>
      </c>
      <c r="S233" s="254">
        <f t="shared" si="34"/>
        <v>-573870.871</v>
      </c>
      <c r="T233" s="254">
        <f t="shared" si="35"/>
        <v>0</v>
      </c>
      <c r="U233" s="272">
        <f t="shared" si="21"/>
        <v>1.06584554</v>
      </c>
      <c r="V233" s="257">
        <f>(E233-B222)/B222</f>
        <v>0.3059444866</v>
      </c>
      <c r="W233" s="254">
        <f t="shared" si="22"/>
        <v>-573870.871</v>
      </c>
      <c r="X233" s="257">
        <f t="shared" si="23"/>
        <v>2.143154302</v>
      </c>
      <c r="Y233" s="254">
        <f t="shared" si="24"/>
        <v>984977.2834</v>
      </c>
      <c r="Z233" s="254">
        <f t="shared" si="25"/>
        <v>411106.4124</v>
      </c>
      <c r="AA233" s="259">
        <f t="shared" si="26"/>
        <v>1827337.402</v>
      </c>
      <c r="AB233" s="258">
        <f t="shared" si="27"/>
        <v>1.827337402</v>
      </c>
      <c r="AC233" s="275">
        <f t="shared" si="28"/>
        <v>1253466.531</v>
      </c>
      <c r="AD233" s="257">
        <f t="shared" si="29"/>
        <v>1.253466531</v>
      </c>
      <c r="AE233" s="180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2"/>
    </row>
    <row r="234" ht="19.5" customHeight="1">
      <c r="A234" s="276" t="s">
        <v>328</v>
      </c>
      <c r="B234" s="277">
        <v>156.559998</v>
      </c>
      <c r="C234" s="278">
        <v>170.949997</v>
      </c>
      <c r="D234" s="278">
        <v>156.169998</v>
      </c>
      <c r="E234" s="278">
        <v>169.399994</v>
      </c>
      <c r="F234" s="278">
        <v>162.541</v>
      </c>
      <c r="G234" s="278">
        <v>6.983949E8</v>
      </c>
      <c r="H234" s="283" t="s">
        <v>328</v>
      </c>
      <c r="I234" s="278">
        <v>18.514999</v>
      </c>
      <c r="J234" s="278">
        <v>22.002501</v>
      </c>
      <c r="K234" s="278">
        <v>18.434999</v>
      </c>
      <c r="L234" s="278">
        <v>21.602501</v>
      </c>
      <c r="M234" s="278">
        <v>21.407537</v>
      </c>
      <c r="N234" s="278">
        <v>1.2376E8</v>
      </c>
      <c r="O234" s="278"/>
      <c r="P234" s="254">
        <f t="shared" si="31"/>
        <v>773118.802</v>
      </c>
      <c r="Q234" s="254">
        <f>(Q222+(Q233-Q222)*(1-$Q$3))*K234/K233</f>
        <v>559762.548</v>
      </c>
      <c r="R234" s="254">
        <f>R233*(1+($S$5/2/12))+(Q233-Q222)*($Q$3)</f>
        <v>546008.8302</v>
      </c>
      <c r="S234" s="254">
        <f t="shared" si="34"/>
        <v>-577928.6663</v>
      </c>
      <c r="T234" s="254">
        <f t="shared" si="35"/>
        <v>0</v>
      </c>
      <c r="U234" s="272">
        <f t="shared" si="21"/>
        <v>1.007320129</v>
      </c>
      <c r="V234" s="282"/>
      <c r="W234" s="254">
        <f t="shared" si="22"/>
        <v>-577928.6663</v>
      </c>
      <c r="X234" s="257">
        <f t="shared" si="23"/>
        <v>2.282509432</v>
      </c>
      <c r="Y234" s="254">
        <f t="shared" si="24"/>
        <v>1065351.638</v>
      </c>
      <c r="Z234" s="254">
        <f t="shared" si="25"/>
        <v>487422.972</v>
      </c>
      <c r="AA234" s="259">
        <f t="shared" si="26"/>
        <v>1878890.18</v>
      </c>
      <c r="AB234" s="258">
        <f t="shared" si="27"/>
        <v>1.87889018</v>
      </c>
      <c r="AC234" s="275">
        <f t="shared" si="28"/>
        <v>1300961.514</v>
      </c>
      <c r="AD234" s="257">
        <f t="shared" si="29"/>
        <v>1.300961514</v>
      </c>
      <c r="AE234" s="180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2"/>
    </row>
    <row r="235" ht="19.5" customHeight="1">
      <c r="A235" s="276" t="s">
        <v>329</v>
      </c>
      <c r="B235" s="277">
        <v>168.100006</v>
      </c>
      <c r="C235" s="278">
        <v>170.729996</v>
      </c>
      <c r="D235" s="278">
        <v>150.130005</v>
      </c>
      <c r="E235" s="278">
        <v>167.210007</v>
      </c>
      <c r="F235" s="278">
        <v>160.439682</v>
      </c>
      <c r="G235" s="278">
        <v>1.1798412E9</v>
      </c>
      <c r="H235" s="283" t="s">
        <v>329</v>
      </c>
      <c r="I235" s="278">
        <v>21.280001</v>
      </c>
      <c r="J235" s="278">
        <v>21.76</v>
      </c>
      <c r="K235" s="278">
        <v>16.870001</v>
      </c>
      <c r="L235" s="278">
        <v>20.862499</v>
      </c>
      <c r="M235" s="278">
        <v>20.674213</v>
      </c>
      <c r="N235" s="278">
        <v>2.0399E8</v>
      </c>
      <c r="O235" s="278"/>
      <c r="P235" s="254">
        <f t="shared" si="31"/>
        <v>743217.8465</v>
      </c>
      <c r="Q235" s="254">
        <f t="shared" ref="Q235:Q245" si="143">Q234*K235/K234</f>
        <v>512242.7588</v>
      </c>
      <c r="R235" s="254">
        <f t="shared" ref="R235:R245" si="144">R234*(1+$S$5/2/12)</f>
        <v>547146.3486</v>
      </c>
      <c r="S235" s="254">
        <f t="shared" si="34"/>
        <v>-582003.3691</v>
      </c>
      <c r="T235" s="254">
        <f t="shared" si="35"/>
        <v>0</v>
      </c>
      <c r="U235" s="272">
        <f t="shared" si="21"/>
        <v>0.9806371601</v>
      </c>
      <c r="V235" s="282"/>
      <c r="W235" s="254">
        <f t="shared" si="22"/>
        <v>-582003.3691</v>
      </c>
      <c r="X235" s="257">
        <f t="shared" si="23"/>
        <v>2.217107776</v>
      </c>
      <c r="Y235" s="254">
        <f t="shared" si="24"/>
        <v>1045512.987</v>
      </c>
      <c r="Z235" s="254">
        <f t="shared" si="25"/>
        <v>463509.6181</v>
      </c>
      <c r="AA235" s="259">
        <f t="shared" si="26"/>
        <v>1802606.954</v>
      </c>
      <c r="AB235" s="258">
        <f t="shared" si="27"/>
        <v>1.802606954</v>
      </c>
      <c r="AC235" s="275">
        <f t="shared" si="28"/>
        <v>1220603.585</v>
      </c>
      <c r="AD235" s="257">
        <f t="shared" si="29"/>
        <v>1.220603585</v>
      </c>
      <c r="AE235" s="180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2"/>
    </row>
    <row r="236" ht="19.5" customHeight="1">
      <c r="A236" s="276" t="s">
        <v>330</v>
      </c>
      <c r="B236" s="277">
        <v>167.300003</v>
      </c>
      <c r="C236" s="278">
        <v>175.210007</v>
      </c>
      <c r="D236" s="278">
        <v>156.039993</v>
      </c>
      <c r="E236" s="278">
        <v>160.130005</v>
      </c>
      <c r="F236" s="278">
        <v>153.646378</v>
      </c>
      <c r="G236" s="278">
        <v>1.0853067E9</v>
      </c>
      <c r="H236" s="283" t="s">
        <v>330</v>
      </c>
      <c r="I236" s="278">
        <v>20.8925</v>
      </c>
      <c r="J236" s="278">
        <v>22.870001</v>
      </c>
      <c r="K236" s="278">
        <v>18.09</v>
      </c>
      <c r="L236" s="278">
        <v>19.049999</v>
      </c>
      <c r="M236" s="278">
        <v>18.878073</v>
      </c>
      <c r="N236" s="278">
        <v>2.062544E8</v>
      </c>
      <c r="O236" s="278"/>
      <c r="P236" s="254">
        <f t="shared" si="31"/>
        <v>772475.2129</v>
      </c>
      <c r="Q236" s="254">
        <f t="shared" si="143"/>
        <v>549286.9565</v>
      </c>
      <c r="R236" s="254">
        <f t="shared" si="144"/>
        <v>548286.2368</v>
      </c>
      <c r="S236" s="254">
        <f t="shared" si="34"/>
        <v>-586095.0498</v>
      </c>
      <c r="T236" s="254">
        <f t="shared" si="35"/>
        <v>0</v>
      </c>
      <c r="U236" s="272">
        <f t="shared" si="21"/>
        <v>1.00053513</v>
      </c>
      <c r="V236" s="282"/>
      <c r="W236" s="254">
        <f t="shared" si="22"/>
        <v>-586095.0498</v>
      </c>
      <c r="X236" s="257">
        <f t="shared" si="23"/>
        <v>2.25349361</v>
      </c>
      <c r="Y236" s="254">
        <f t="shared" si="24"/>
        <v>1067087.436</v>
      </c>
      <c r="Z236" s="254">
        <f t="shared" si="25"/>
        <v>480992.3865</v>
      </c>
      <c r="AA236" s="259">
        <f t="shared" si="26"/>
        <v>1870048.406</v>
      </c>
      <c r="AB236" s="258">
        <f t="shared" si="27"/>
        <v>1.870048406</v>
      </c>
      <c r="AC236" s="275">
        <f t="shared" si="28"/>
        <v>1283953.356</v>
      </c>
      <c r="AD236" s="257">
        <f t="shared" si="29"/>
        <v>1.283953356</v>
      </c>
      <c r="AE236" s="180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2"/>
    </row>
    <row r="237" ht="19.5" customHeight="1">
      <c r="A237" s="276" t="s">
        <v>331</v>
      </c>
      <c r="B237" s="277">
        <v>158.990005</v>
      </c>
      <c r="C237" s="278">
        <v>167.0</v>
      </c>
      <c r="D237" s="278">
        <v>153.880005</v>
      </c>
      <c r="E237" s="278">
        <v>160.940002</v>
      </c>
      <c r="F237" s="278">
        <v>154.674103</v>
      </c>
      <c r="G237" s="278">
        <v>9.873805E8</v>
      </c>
      <c r="H237" s="283" t="s">
        <v>331</v>
      </c>
      <c r="I237" s="278">
        <v>18.772499</v>
      </c>
      <c r="J237" s="278">
        <v>20.622499</v>
      </c>
      <c r="K237" s="278">
        <v>17.555</v>
      </c>
      <c r="L237" s="278">
        <v>19.1</v>
      </c>
      <c r="M237" s="278">
        <v>18.92762</v>
      </c>
      <c r="N237" s="278">
        <v>1.744092E8</v>
      </c>
      <c r="O237" s="278"/>
      <c r="P237" s="254">
        <f t="shared" si="31"/>
        <v>761782.203</v>
      </c>
      <c r="Q237" s="254">
        <f t="shared" si="143"/>
        <v>533042.1516</v>
      </c>
      <c r="R237" s="254">
        <f t="shared" si="144"/>
        <v>549428.4998</v>
      </c>
      <c r="S237" s="254">
        <f t="shared" si="34"/>
        <v>-590203.7792</v>
      </c>
      <c r="T237" s="254">
        <f t="shared" si="35"/>
        <v>0</v>
      </c>
      <c r="U237" s="272">
        <f t="shared" si="21"/>
        <v>0.9911149124</v>
      </c>
      <c r="V237" s="282"/>
      <c r="W237" s="254">
        <f t="shared" si="22"/>
        <v>-590203.7792</v>
      </c>
      <c r="X237" s="257">
        <f t="shared" si="23"/>
        <v>2.221623698</v>
      </c>
      <c r="Y237" s="254">
        <f t="shared" si="24"/>
        <v>1060698.902</v>
      </c>
      <c r="Z237" s="254">
        <f t="shared" si="25"/>
        <v>470495.1227</v>
      </c>
      <c r="AA237" s="259">
        <f t="shared" si="26"/>
        <v>1844252.854</v>
      </c>
      <c r="AB237" s="258">
        <f t="shared" si="27"/>
        <v>1.844252854</v>
      </c>
      <c r="AC237" s="275">
        <f t="shared" si="28"/>
        <v>1254049.075</v>
      </c>
      <c r="AD237" s="257">
        <f t="shared" si="29"/>
        <v>1.254049075</v>
      </c>
      <c r="AE237" s="180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2"/>
    </row>
    <row r="238" ht="19.5" customHeight="1">
      <c r="A238" s="276" t="s">
        <v>332</v>
      </c>
      <c r="B238" s="277">
        <v>160.520004</v>
      </c>
      <c r="C238" s="278">
        <v>171.199997</v>
      </c>
      <c r="D238" s="278">
        <v>159.220001</v>
      </c>
      <c r="E238" s="278">
        <v>170.070007</v>
      </c>
      <c r="F238" s="278">
        <v>163.448654</v>
      </c>
      <c r="G238" s="278">
        <v>6.87987E8</v>
      </c>
      <c r="H238" s="283" t="s">
        <v>332</v>
      </c>
      <c r="I238" s="278">
        <v>19.01</v>
      </c>
      <c r="J238" s="278">
        <v>21.532499</v>
      </c>
      <c r="K238" s="278">
        <v>18.684999</v>
      </c>
      <c r="L238" s="278">
        <v>21.252501</v>
      </c>
      <c r="M238" s="278">
        <v>21.060694</v>
      </c>
      <c r="N238" s="278">
        <v>1.287104E8</v>
      </c>
      <c r="O238" s="278"/>
      <c r="P238" s="254">
        <f t="shared" si="31"/>
        <v>788217.8267</v>
      </c>
      <c r="Q238" s="254">
        <f t="shared" si="143"/>
        <v>567353.5784</v>
      </c>
      <c r="R238" s="254">
        <f t="shared" si="144"/>
        <v>550573.1425</v>
      </c>
      <c r="S238" s="254">
        <f t="shared" si="34"/>
        <v>-594329.6283</v>
      </c>
      <c r="T238" s="254">
        <f t="shared" si="35"/>
        <v>0</v>
      </c>
      <c r="U238" s="272">
        <f t="shared" si="21"/>
        <v>1.008803339</v>
      </c>
      <c r="V238" s="282"/>
      <c r="W238" s="254">
        <f t="shared" si="22"/>
        <v>-594329.6283</v>
      </c>
      <c r="X238" s="257">
        <f t="shared" si="23"/>
        <v>2.252606812</v>
      </c>
      <c r="Y238" s="254">
        <f t="shared" si="24"/>
        <v>1080302.696</v>
      </c>
      <c r="Z238" s="254">
        <f t="shared" si="25"/>
        <v>485973.0673</v>
      </c>
      <c r="AA238" s="259">
        <f t="shared" si="26"/>
        <v>1906144.548</v>
      </c>
      <c r="AB238" s="258">
        <f t="shared" si="27"/>
        <v>1.906144548</v>
      </c>
      <c r="AC238" s="275">
        <f t="shared" si="28"/>
        <v>1311814.919</v>
      </c>
      <c r="AD238" s="257">
        <f t="shared" si="29"/>
        <v>1.311814919</v>
      </c>
      <c r="AE238" s="180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2"/>
    </row>
    <row r="239" ht="19.5" customHeight="1">
      <c r="A239" s="276" t="s">
        <v>333</v>
      </c>
      <c r="B239" s="277">
        <v>170.919998</v>
      </c>
      <c r="C239" s="278">
        <v>177.979996</v>
      </c>
      <c r="D239" s="278">
        <v>169.169998</v>
      </c>
      <c r="E239" s="278">
        <v>171.649994</v>
      </c>
      <c r="F239" s="278">
        <v>164.967102</v>
      </c>
      <c r="G239" s="278">
        <v>7.843385E8</v>
      </c>
      <c r="H239" s="283" t="s">
        <v>333</v>
      </c>
      <c r="I239" s="278">
        <v>21.459999</v>
      </c>
      <c r="J239" s="278">
        <v>23.3225</v>
      </c>
      <c r="K239" s="278">
        <v>21.040001</v>
      </c>
      <c r="L239" s="278">
        <v>21.615</v>
      </c>
      <c r="M239" s="278">
        <v>21.419918</v>
      </c>
      <c r="N239" s="278">
        <v>1.172916E8</v>
      </c>
      <c r="O239" s="278"/>
      <c r="P239" s="254">
        <f t="shared" si="31"/>
        <v>837475.2376</v>
      </c>
      <c r="Q239" s="254">
        <f t="shared" si="143"/>
        <v>638861.1451</v>
      </c>
      <c r="R239" s="254">
        <f t="shared" si="144"/>
        <v>551720.1699</v>
      </c>
      <c r="S239" s="254">
        <f t="shared" si="34"/>
        <v>-598472.6684</v>
      </c>
      <c r="T239" s="254">
        <f t="shared" si="35"/>
        <v>0</v>
      </c>
      <c r="U239" s="272">
        <f t="shared" si="21"/>
        <v>1.042967724</v>
      </c>
      <c r="V239" s="282"/>
      <c r="W239" s="254">
        <f t="shared" si="22"/>
        <v>-598472.6684</v>
      </c>
      <c r="X239" s="257">
        <f t="shared" si="23"/>
        <v>2.321234504</v>
      </c>
      <c r="Y239" s="254">
        <f t="shared" si="24"/>
        <v>1115884.029</v>
      </c>
      <c r="Z239" s="254">
        <f t="shared" si="25"/>
        <v>517411.3611</v>
      </c>
      <c r="AA239" s="259">
        <f t="shared" si="26"/>
        <v>2028056.553</v>
      </c>
      <c r="AB239" s="258">
        <f t="shared" si="27"/>
        <v>2.028056553</v>
      </c>
      <c r="AC239" s="275">
        <f t="shared" si="28"/>
        <v>1429583.884</v>
      </c>
      <c r="AD239" s="257">
        <f t="shared" si="29"/>
        <v>1.429583884</v>
      </c>
      <c r="AE239" s="180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2"/>
    </row>
    <row r="240" ht="19.5" customHeight="1">
      <c r="A240" s="276" t="s">
        <v>334</v>
      </c>
      <c r="B240" s="277">
        <v>170.039993</v>
      </c>
      <c r="C240" s="278">
        <v>182.929993</v>
      </c>
      <c r="D240" s="278">
        <v>169.669998</v>
      </c>
      <c r="E240" s="278">
        <v>176.449997</v>
      </c>
      <c r="F240" s="278">
        <v>169.943237</v>
      </c>
      <c r="G240" s="278">
        <v>7.080105E8</v>
      </c>
      <c r="H240" s="283" t="s">
        <v>334</v>
      </c>
      <c r="I240" s="278">
        <v>21.247499</v>
      </c>
      <c r="J240" s="278">
        <v>24.5075</v>
      </c>
      <c r="K240" s="278">
        <v>21.157499</v>
      </c>
      <c r="L240" s="278">
        <v>22.705</v>
      </c>
      <c r="M240" s="278">
        <v>22.500082</v>
      </c>
      <c r="N240" s="278">
        <v>1.054764E8</v>
      </c>
      <c r="O240" s="278"/>
      <c r="P240" s="254">
        <f t="shared" si="31"/>
        <v>839950.4851</v>
      </c>
      <c r="Q240" s="254">
        <f t="shared" si="143"/>
        <v>642428.8686</v>
      </c>
      <c r="R240" s="254">
        <f t="shared" si="144"/>
        <v>552869.5869</v>
      </c>
      <c r="S240" s="254">
        <f t="shared" si="34"/>
        <v>-602632.9712</v>
      </c>
      <c r="T240" s="254">
        <f t="shared" si="35"/>
        <v>0</v>
      </c>
      <c r="U240" s="272">
        <f t="shared" si="21"/>
        <v>1.044004092</v>
      </c>
      <c r="V240" s="282"/>
      <c r="W240" s="254">
        <f t="shared" si="22"/>
        <v>-602632.9712</v>
      </c>
      <c r="X240" s="257">
        <f t="shared" si="23"/>
        <v>2.311224474</v>
      </c>
      <c r="Y240" s="254">
        <f t="shared" si="24"/>
        <v>1118720.143</v>
      </c>
      <c r="Z240" s="254">
        <f t="shared" si="25"/>
        <v>516087.1719</v>
      </c>
      <c r="AA240" s="259">
        <f t="shared" si="26"/>
        <v>2035248.941</v>
      </c>
      <c r="AB240" s="258">
        <f t="shared" si="27"/>
        <v>2.035248941</v>
      </c>
      <c r="AC240" s="275">
        <f t="shared" si="28"/>
        <v>1432615.97</v>
      </c>
      <c r="AD240" s="257">
        <f t="shared" si="29"/>
        <v>1.43261597</v>
      </c>
      <c r="AE240" s="180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2"/>
    </row>
    <row r="241" ht="19.5" customHeight="1">
      <c r="A241" s="276" t="s">
        <v>335</v>
      </c>
      <c r="B241" s="277">
        <v>176.860001</v>
      </c>
      <c r="C241" s="278">
        <v>187.520004</v>
      </c>
      <c r="D241" s="278">
        <v>175.789993</v>
      </c>
      <c r="E241" s="278">
        <v>186.649994</v>
      </c>
      <c r="F241" s="278">
        <v>179.767044</v>
      </c>
      <c r="G241" s="278">
        <v>6.67523E8</v>
      </c>
      <c r="H241" s="283" t="s">
        <v>335</v>
      </c>
      <c r="I241" s="278">
        <v>22.889999</v>
      </c>
      <c r="J241" s="278">
        <v>25.627501</v>
      </c>
      <c r="K241" s="278">
        <v>22.6</v>
      </c>
      <c r="L241" s="278">
        <v>25.379999</v>
      </c>
      <c r="M241" s="278">
        <v>25.150936</v>
      </c>
      <c r="N241" s="278">
        <v>9.92216E7</v>
      </c>
      <c r="O241" s="278"/>
      <c r="P241" s="254">
        <f t="shared" si="31"/>
        <v>870247.4901</v>
      </c>
      <c r="Q241" s="254">
        <f t="shared" si="143"/>
        <v>686229.1441</v>
      </c>
      <c r="R241" s="254">
        <f t="shared" si="144"/>
        <v>554021.3986</v>
      </c>
      <c r="S241" s="254">
        <f t="shared" si="34"/>
        <v>-606810.6086</v>
      </c>
      <c r="T241" s="254">
        <f t="shared" si="35"/>
        <v>0</v>
      </c>
      <c r="U241" s="272">
        <f t="shared" si="21"/>
        <v>1.062642913</v>
      </c>
      <c r="V241" s="282"/>
      <c r="W241" s="254">
        <f t="shared" si="22"/>
        <v>-606810.6086</v>
      </c>
      <c r="X241" s="257">
        <f t="shared" si="23"/>
        <v>2.347139072</v>
      </c>
      <c r="Y241" s="254">
        <f t="shared" si="24"/>
        <v>1141033.786</v>
      </c>
      <c r="Z241" s="254">
        <f t="shared" si="25"/>
        <v>534223.1771</v>
      </c>
      <c r="AA241" s="259">
        <f t="shared" si="26"/>
        <v>2110498.033</v>
      </c>
      <c r="AB241" s="258">
        <f t="shared" si="27"/>
        <v>2.110498033</v>
      </c>
      <c r="AC241" s="275">
        <f t="shared" si="28"/>
        <v>1503687.424</v>
      </c>
      <c r="AD241" s="257">
        <f t="shared" si="29"/>
        <v>1.503687424</v>
      </c>
      <c r="AE241" s="180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2"/>
    </row>
    <row r="242" ht="19.5" customHeight="1">
      <c r="A242" s="276" t="s">
        <v>336</v>
      </c>
      <c r="B242" s="277">
        <v>186.080002</v>
      </c>
      <c r="C242" s="278">
        <v>186.490005</v>
      </c>
      <c r="D242" s="278">
        <v>180.440002</v>
      </c>
      <c r="E242" s="278">
        <v>185.789993</v>
      </c>
      <c r="F242" s="278">
        <v>178.938828</v>
      </c>
      <c r="G242" s="278">
        <v>6.455344E8</v>
      </c>
      <c r="H242" s="283" t="s">
        <v>336</v>
      </c>
      <c r="I242" s="278">
        <v>25.24</v>
      </c>
      <c r="J242" s="278">
        <v>25.344999</v>
      </c>
      <c r="K242" s="278">
        <v>23.7075</v>
      </c>
      <c r="L242" s="278">
        <v>25.17</v>
      </c>
      <c r="M242" s="278">
        <v>24.942839</v>
      </c>
      <c r="N242" s="278">
        <v>8.13508E7</v>
      </c>
      <c r="O242" s="278"/>
      <c r="P242" s="254">
        <f t="shared" si="31"/>
        <v>893267.3366</v>
      </c>
      <c r="Q242" s="254">
        <f t="shared" si="143"/>
        <v>719857.4086</v>
      </c>
      <c r="R242" s="254">
        <f t="shared" si="144"/>
        <v>555175.6098</v>
      </c>
      <c r="S242" s="254">
        <f t="shared" si="34"/>
        <v>-611005.6528</v>
      </c>
      <c r="T242" s="254">
        <f t="shared" si="35"/>
        <v>0</v>
      </c>
      <c r="U242" s="272">
        <f t="shared" si="21"/>
        <v>1.075949717</v>
      </c>
      <c r="V242" s="282"/>
      <c r="W242" s="254">
        <f t="shared" si="22"/>
        <v>-611005.6528</v>
      </c>
      <c r="X242" s="257">
        <f t="shared" si="23"/>
        <v>2.370588455</v>
      </c>
      <c r="Y242" s="254">
        <f t="shared" si="24"/>
        <v>1158255.721</v>
      </c>
      <c r="Z242" s="254">
        <f t="shared" si="25"/>
        <v>547250.0683</v>
      </c>
      <c r="AA242" s="259">
        <f t="shared" si="26"/>
        <v>2168300.355</v>
      </c>
      <c r="AB242" s="258">
        <f t="shared" si="27"/>
        <v>2.168300355</v>
      </c>
      <c r="AC242" s="275">
        <f t="shared" si="28"/>
        <v>1557294.702</v>
      </c>
      <c r="AD242" s="257">
        <f t="shared" si="29"/>
        <v>1.557294702</v>
      </c>
      <c r="AE242" s="180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2"/>
    </row>
    <row r="243" ht="19.5" customHeight="1">
      <c r="A243" s="276" t="s">
        <v>337</v>
      </c>
      <c r="B243" s="277">
        <v>186.869995</v>
      </c>
      <c r="C243" s="278">
        <v>187.529999</v>
      </c>
      <c r="D243" s="278">
        <v>160.089996</v>
      </c>
      <c r="E243" s="278">
        <v>169.820007</v>
      </c>
      <c r="F243" s="278">
        <v>163.85199</v>
      </c>
      <c r="G243" s="278">
        <v>1.8170706E9</v>
      </c>
      <c r="H243" s="283" t="s">
        <v>337</v>
      </c>
      <c r="I243" s="278">
        <v>25.442499</v>
      </c>
      <c r="J243" s="278">
        <v>25.625</v>
      </c>
      <c r="K243" s="278">
        <v>18.4275</v>
      </c>
      <c r="L243" s="278">
        <v>20.702499</v>
      </c>
      <c r="M243" s="278">
        <v>20.515654</v>
      </c>
      <c r="N243" s="278">
        <v>2.35472E8</v>
      </c>
      <c r="O243" s="278"/>
      <c r="P243" s="254">
        <f t="shared" si="31"/>
        <v>792524.7327</v>
      </c>
      <c r="Q243" s="254">
        <f t="shared" si="143"/>
        <v>559534.8475</v>
      </c>
      <c r="R243" s="254">
        <f t="shared" si="144"/>
        <v>556332.2257</v>
      </c>
      <c r="S243" s="254">
        <f t="shared" si="34"/>
        <v>-615218.1763</v>
      </c>
      <c r="T243" s="254">
        <f t="shared" si="35"/>
        <v>0</v>
      </c>
      <c r="U243" s="272">
        <f t="shared" si="21"/>
        <v>1.001678178</v>
      </c>
      <c r="V243" s="282"/>
      <c r="W243" s="254">
        <f t="shared" si="22"/>
        <v>-615218.1763</v>
      </c>
      <c r="X243" s="257">
        <f t="shared" si="23"/>
        <v>2.192485545</v>
      </c>
      <c r="Y243" s="254">
        <f t="shared" si="24"/>
        <v>1088846.25</v>
      </c>
      <c r="Z243" s="254">
        <f t="shared" si="25"/>
        <v>473628.0732</v>
      </c>
      <c r="AA243" s="259">
        <f t="shared" si="26"/>
        <v>1908391.806</v>
      </c>
      <c r="AB243" s="258">
        <f t="shared" si="27"/>
        <v>1.908391806</v>
      </c>
      <c r="AC243" s="275">
        <f t="shared" si="28"/>
        <v>1293173.63</v>
      </c>
      <c r="AD243" s="257">
        <f t="shared" si="29"/>
        <v>1.29317363</v>
      </c>
      <c r="AE243" s="180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2"/>
    </row>
    <row r="244" ht="19.5" customHeight="1">
      <c r="A244" s="276" t="s">
        <v>338</v>
      </c>
      <c r="B244" s="277">
        <v>170.070007</v>
      </c>
      <c r="C244" s="278">
        <v>175.580002</v>
      </c>
      <c r="D244" s="278">
        <v>157.130005</v>
      </c>
      <c r="E244" s="278">
        <v>169.369995</v>
      </c>
      <c r="F244" s="278">
        <v>163.417831</v>
      </c>
      <c r="G244" s="278">
        <v>1.1521215E9</v>
      </c>
      <c r="H244" s="283" t="s">
        <v>338</v>
      </c>
      <c r="I244" s="278">
        <v>20.805</v>
      </c>
      <c r="J244" s="278">
        <v>22.115</v>
      </c>
      <c r="K244" s="278">
        <v>17.625</v>
      </c>
      <c r="L244" s="278">
        <v>20.459999</v>
      </c>
      <c r="M244" s="278">
        <v>20.275343</v>
      </c>
      <c r="N244" s="278">
        <v>1.49764E8</v>
      </c>
      <c r="O244" s="278"/>
      <c r="P244" s="254">
        <f t="shared" si="31"/>
        <v>777871.3119</v>
      </c>
      <c r="Q244" s="254">
        <f t="shared" si="143"/>
        <v>535167.6401</v>
      </c>
      <c r="R244" s="254">
        <f t="shared" si="144"/>
        <v>557491.2511</v>
      </c>
      <c r="S244" s="254">
        <f t="shared" si="34"/>
        <v>-619448.252</v>
      </c>
      <c r="T244" s="254">
        <f t="shared" si="35"/>
        <v>0</v>
      </c>
      <c r="U244" s="272">
        <f t="shared" si="21"/>
        <v>0.9880656238</v>
      </c>
      <c r="V244" s="282"/>
      <c r="W244" s="254">
        <f t="shared" si="22"/>
        <v>-619448.252</v>
      </c>
      <c r="X244" s="257">
        <f t="shared" si="23"/>
        <v>2.155729003</v>
      </c>
      <c r="Y244" s="254">
        <f t="shared" si="24"/>
        <v>1079701.519</v>
      </c>
      <c r="Z244" s="254">
        <f t="shared" si="25"/>
        <v>460253.2674</v>
      </c>
      <c r="AA244" s="259">
        <f t="shared" si="26"/>
        <v>1870530.203</v>
      </c>
      <c r="AB244" s="258">
        <f t="shared" si="27"/>
        <v>1.870530203</v>
      </c>
      <c r="AC244" s="275">
        <f t="shared" si="28"/>
        <v>1251081.951</v>
      </c>
      <c r="AD244" s="257">
        <f t="shared" si="29"/>
        <v>1.251081951</v>
      </c>
      <c r="AE244" s="180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2"/>
    </row>
    <row r="245" ht="19.5" customHeight="1">
      <c r="A245" s="279" t="s">
        <v>339</v>
      </c>
      <c r="B245" s="280">
        <v>173.110001</v>
      </c>
      <c r="C245" s="281">
        <v>173.309998</v>
      </c>
      <c r="D245" s="281">
        <v>143.460007</v>
      </c>
      <c r="E245" s="281">
        <v>154.259995</v>
      </c>
      <c r="F245" s="281">
        <v>148.838852</v>
      </c>
      <c r="G245" s="281">
        <v>1.3955449E9</v>
      </c>
      <c r="H245" s="284" t="s">
        <v>339</v>
      </c>
      <c r="I245" s="281">
        <v>21.34</v>
      </c>
      <c r="J245" s="281">
        <v>21.385</v>
      </c>
      <c r="K245" s="281">
        <v>14.61</v>
      </c>
      <c r="L245" s="281">
        <v>16.797501</v>
      </c>
      <c r="M245" s="281">
        <v>16.645899</v>
      </c>
      <c r="N245" s="281">
        <v>2.174544E8</v>
      </c>
      <c r="O245" s="281"/>
      <c r="P245" s="254">
        <f t="shared" si="31"/>
        <v>710198.0545</v>
      </c>
      <c r="Q245" s="254">
        <f t="shared" si="143"/>
        <v>443619.814</v>
      </c>
      <c r="R245" s="254">
        <f t="shared" si="144"/>
        <v>558652.6912</v>
      </c>
      <c r="S245" s="254">
        <f t="shared" si="34"/>
        <v>-623695.9531</v>
      </c>
      <c r="T245" s="254">
        <f t="shared" si="35"/>
        <v>0</v>
      </c>
      <c r="U245" s="272">
        <f t="shared" si="21"/>
        <v>0.9328263621</v>
      </c>
      <c r="V245" s="257">
        <f>(E245-B234)/B234</f>
        <v>-0.0146908727</v>
      </c>
      <c r="W245" s="254">
        <f t="shared" si="22"/>
        <v>-623695.9531</v>
      </c>
      <c r="X245" s="257">
        <f t="shared" si="23"/>
        <v>2.03440593</v>
      </c>
      <c r="Y245" s="254">
        <f t="shared" si="24"/>
        <v>1033445.222</v>
      </c>
      <c r="Z245" s="254">
        <f t="shared" si="25"/>
        <v>409749.2686</v>
      </c>
      <c r="AA245" s="259">
        <f t="shared" si="26"/>
        <v>1712470.56</v>
      </c>
      <c r="AB245" s="258">
        <f t="shared" si="27"/>
        <v>1.71247056</v>
      </c>
      <c r="AC245" s="275">
        <f t="shared" si="28"/>
        <v>1088774.607</v>
      </c>
      <c r="AD245" s="257">
        <f t="shared" si="29"/>
        <v>1.088774607</v>
      </c>
      <c r="AE245" s="180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2"/>
    </row>
    <row r="246" ht="19.5" customHeight="1">
      <c r="A246" s="276" t="s">
        <v>340</v>
      </c>
      <c r="B246" s="277">
        <v>150.990005</v>
      </c>
      <c r="C246" s="278">
        <v>168.990005</v>
      </c>
      <c r="D246" s="278">
        <v>149.490005</v>
      </c>
      <c r="E246" s="278">
        <v>168.160004</v>
      </c>
      <c r="F246" s="278">
        <v>162.714554</v>
      </c>
      <c r="G246" s="278">
        <v>9.337065E8</v>
      </c>
      <c r="H246" s="283" t="s">
        <v>340</v>
      </c>
      <c r="I246" s="278">
        <v>16.084999</v>
      </c>
      <c r="J246" s="278">
        <v>19.967501</v>
      </c>
      <c r="K246" s="278">
        <v>15.7425</v>
      </c>
      <c r="L246" s="278">
        <v>19.7925</v>
      </c>
      <c r="M246" s="278">
        <v>19.627283</v>
      </c>
      <c r="N246" s="278">
        <v>1.66696E8</v>
      </c>
      <c r="O246" s="278"/>
      <c r="P246" s="254">
        <f t="shared" si="31"/>
        <v>740049.5297</v>
      </c>
      <c r="Q246" s="254">
        <f>(Q245+$S$3)*K246/K245</f>
        <v>499557.4895</v>
      </c>
      <c r="R246" s="254">
        <f>R245*(1+($S$5)/2/12)-$S$3</f>
        <v>539816.551</v>
      </c>
      <c r="S246" s="254">
        <f t="shared" si="34"/>
        <v>-627961.3529</v>
      </c>
      <c r="T246" s="254">
        <f t="shared" si="35"/>
        <v>0</v>
      </c>
      <c r="U246" s="272">
        <f t="shared" si="21"/>
        <v>0.977375223</v>
      </c>
      <c r="V246" s="282"/>
      <c r="W246" s="254">
        <f t="shared" si="22"/>
        <v>-627961.3529</v>
      </c>
      <c r="X246" s="257">
        <f t="shared" si="23"/>
        <v>2.03812874</v>
      </c>
      <c r="Y246" s="254">
        <f t="shared" si="24"/>
        <v>1036258.56</v>
      </c>
      <c r="Z246" s="254">
        <f t="shared" si="25"/>
        <v>408297.2069</v>
      </c>
      <c r="AA246" s="259">
        <f t="shared" si="26"/>
        <v>1779423.57</v>
      </c>
      <c r="AB246" s="258">
        <f t="shared" si="27"/>
        <v>1.77942357</v>
      </c>
      <c r="AC246" s="275">
        <f t="shared" si="28"/>
        <v>1151462.217</v>
      </c>
      <c r="AD246" s="257">
        <f t="shared" si="29"/>
        <v>1.151462217</v>
      </c>
      <c r="AE246" s="180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2"/>
    </row>
    <row r="247" ht="19.5" customHeight="1">
      <c r="A247" s="276" t="s">
        <v>341</v>
      </c>
      <c r="B247" s="277">
        <v>167.330002</v>
      </c>
      <c r="C247" s="278">
        <v>174.660004</v>
      </c>
      <c r="D247" s="278">
        <v>166.570007</v>
      </c>
      <c r="E247" s="278">
        <v>173.190002</v>
      </c>
      <c r="F247" s="278">
        <v>167.581696</v>
      </c>
      <c r="G247" s="278">
        <v>5.359641E8</v>
      </c>
      <c r="H247" s="283" t="s">
        <v>341</v>
      </c>
      <c r="I247" s="278">
        <v>19.594999</v>
      </c>
      <c r="J247" s="278">
        <v>21.275</v>
      </c>
      <c r="K247" s="278">
        <v>19.3825</v>
      </c>
      <c r="L247" s="278">
        <v>20.905001</v>
      </c>
      <c r="M247" s="278">
        <v>20.730501</v>
      </c>
      <c r="N247" s="278">
        <v>1.092192E8</v>
      </c>
      <c r="O247" s="278"/>
      <c r="P247" s="254">
        <f t="shared" si="31"/>
        <v>824603.995</v>
      </c>
      <c r="Q247" s="254">
        <f t="shared" ref="Q247:Q257" si="145">Q246*K247/K246</f>
        <v>615065.7799</v>
      </c>
      <c r="R247" s="254">
        <f t="shared" ref="R247:R257" si="146">R246*(1+$S$5/2/12)</f>
        <v>540941.1688</v>
      </c>
      <c r="S247" s="254">
        <f t="shared" si="34"/>
        <v>-632244.5252</v>
      </c>
      <c r="T247" s="254">
        <f t="shared" si="35"/>
        <v>0</v>
      </c>
      <c r="U247" s="272">
        <f t="shared" si="21"/>
        <v>1.037425124</v>
      </c>
      <c r="V247" s="282"/>
      <c r="W247" s="254">
        <f t="shared" si="22"/>
        <v>-632244.5252</v>
      </c>
      <c r="X247" s="257">
        <f t="shared" si="23"/>
        <v>2.159837072</v>
      </c>
      <c r="Y247" s="254">
        <f t="shared" si="24"/>
        <v>1096526.319</v>
      </c>
      <c r="Z247" s="254">
        <f t="shared" si="25"/>
        <v>464281.7934</v>
      </c>
      <c r="AA247" s="259">
        <f t="shared" si="26"/>
        <v>1980610.944</v>
      </c>
      <c r="AB247" s="258">
        <f t="shared" si="27"/>
        <v>1.980610944</v>
      </c>
      <c r="AC247" s="275">
        <f t="shared" si="28"/>
        <v>1348366.419</v>
      </c>
      <c r="AD247" s="257">
        <f t="shared" si="29"/>
        <v>1.348366419</v>
      </c>
      <c r="AE247" s="180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2"/>
    </row>
    <row r="248" ht="19.5" customHeight="1">
      <c r="A248" s="276" t="s">
        <v>342</v>
      </c>
      <c r="B248" s="277">
        <v>174.440002</v>
      </c>
      <c r="C248" s="278">
        <v>182.830002</v>
      </c>
      <c r="D248" s="278">
        <v>169.339996</v>
      </c>
      <c r="E248" s="278">
        <v>179.660004</v>
      </c>
      <c r="F248" s="278">
        <v>173.842194</v>
      </c>
      <c r="G248" s="278">
        <v>7.819727E8</v>
      </c>
      <c r="H248" s="283" t="s">
        <v>342</v>
      </c>
      <c r="I248" s="278">
        <v>21.2075</v>
      </c>
      <c r="J248" s="278">
        <v>23.290001</v>
      </c>
      <c r="K248" s="278">
        <v>19.9625</v>
      </c>
      <c r="L248" s="278">
        <v>22.4825</v>
      </c>
      <c r="M248" s="278">
        <v>22.29483</v>
      </c>
      <c r="N248" s="278">
        <v>1.219928E8</v>
      </c>
      <c r="O248" s="278"/>
      <c r="P248" s="254">
        <f t="shared" si="31"/>
        <v>838316.8119</v>
      </c>
      <c r="Q248" s="254">
        <f t="shared" si="145"/>
        <v>633470.9471</v>
      </c>
      <c r="R248" s="254">
        <f t="shared" si="146"/>
        <v>542068.1296</v>
      </c>
      <c r="S248" s="254">
        <f t="shared" si="34"/>
        <v>-636545.5441</v>
      </c>
      <c r="T248" s="254">
        <f t="shared" si="35"/>
        <v>0</v>
      </c>
      <c r="U248" s="272">
        <f t="shared" si="21"/>
        <v>1.04538697</v>
      </c>
      <c r="V248" s="282"/>
      <c r="W248" s="254">
        <f t="shared" si="22"/>
        <v>-636545.5441</v>
      </c>
      <c r="X248" s="257">
        <f t="shared" si="23"/>
        <v>2.168556444</v>
      </c>
      <c r="Y248" s="254">
        <f t="shared" si="24"/>
        <v>1107207.173</v>
      </c>
      <c r="Z248" s="254">
        <f t="shared" si="25"/>
        <v>470661.6287</v>
      </c>
      <c r="AA248" s="259">
        <f t="shared" si="26"/>
        <v>2013855.889</v>
      </c>
      <c r="AB248" s="258">
        <f t="shared" si="27"/>
        <v>2.013855889</v>
      </c>
      <c r="AC248" s="275">
        <f t="shared" si="28"/>
        <v>1377310.344</v>
      </c>
      <c r="AD248" s="257">
        <f t="shared" si="29"/>
        <v>1.377310344</v>
      </c>
      <c r="AE248" s="180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2"/>
    </row>
    <row r="249" ht="19.5" customHeight="1">
      <c r="A249" s="276" t="s">
        <v>343</v>
      </c>
      <c r="B249" s="277">
        <v>181.509995</v>
      </c>
      <c r="C249" s="278">
        <v>191.320007</v>
      </c>
      <c r="D249" s="278">
        <v>180.770004</v>
      </c>
      <c r="E249" s="278">
        <v>189.539993</v>
      </c>
      <c r="F249" s="278">
        <v>183.735977</v>
      </c>
      <c r="G249" s="278">
        <v>5.501577E8</v>
      </c>
      <c r="H249" s="283" t="s">
        <v>343</v>
      </c>
      <c r="I249" s="278">
        <v>22.9025</v>
      </c>
      <c r="J249" s="278">
        <v>25.3825</v>
      </c>
      <c r="K249" s="278">
        <v>22.74</v>
      </c>
      <c r="L249" s="278">
        <v>24.92</v>
      </c>
      <c r="M249" s="278">
        <v>24.729399</v>
      </c>
      <c r="N249" s="278">
        <v>8.80632E7</v>
      </c>
      <c r="O249" s="278"/>
      <c r="P249" s="254">
        <f t="shared" si="31"/>
        <v>894901.0099</v>
      </c>
      <c r="Q249" s="254">
        <f t="shared" si="145"/>
        <v>721609.4846</v>
      </c>
      <c r="R249" s="254">
        <f t="shared" si="146"/>
        <v>543197.4382</v>
      </c>
      <c r="S249" s="254">
        <f t="shared" si="34"/>
        <v>-640864.4838</v>
      </c>
      <c r="T249" s="254">
        <f t="shared" si="35"/>
        <v>0</v>
      </c>
      <c r="U249" s="272">
        <f t="shared" si="21"/>
        <v>1.08260934</v>
      </c>
      <c r="V249" s="282"/>
      <c r="W249" s="254">
        <f t="shared" si="22"/>
        <v>-640864.4838</v>
      </c>
      <c r="X249" s="257">
        <f t="shared" si="23"/>
        <v>2.243997732</v>
      </c>
      <c r="Y249" s="254">
        <f t="shared" si="24"/>
        <v>1147900.248</v>
      </c>
      <c r="Z249" s="254">
        <f t="shared" si="25"/>
        <v>507035.7638</v>
      </c>
      <c r="AA249" s="259">
        <f t="shared" si="26"/>
        <v>2159707.933</v>
      </c>
      <c r="AB249" s="258">
        <f t="shared" si="27"/>
        <v>2.159707933</v>
      </c>
      <c r="AC249" s="275">
        <f t="shared" si="28"/>
        <v>1518843.449</v>
      </c>
      <c r="AD249" s="257">
        <f t="shared" si="29"/>
        <v>1.518843449</v>
      </c>
      <c r="AE249" s="180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2"/>
    </row>
    <row r="250" ht="19.5" customHeight="1">
      <c r="A250" s="276" t="s">
        <v>344</v>
      </c>
      <c r="B250" s="277">
        <v>190.779999</v>
      </c>
      <c r="C250" s="278">
        <v>191.320007</v>
      </c>
      <c r="D250" s="278">
        <v>173.869995</v>
      </c>
      <c r="E250" s="278">
        <v>173.949997</v>
      </c>
      <c r="F250" s="278">
        <v>168.623383</v>
      </c>
      <c r="G250" s="278">
        <v>9.01554E8</v>
      </c>
      <c r="H250" s="283" t="s">
        <v>344</v>
      </c>
      <c r="I250" s="278">
        <v>25.2325</v>
      </c>
      <c r="J250" s="278">
        <v>25.377501</v>
      </c>
      <c r="K250" s="278">
        <v>20.815001</v>
      </c>
      <c r="L250" s="278">
        <v>20.817499</v>
      </c>
      <c r="M250" s="278">
        <v>20.658276</v>
      </c>
      <c r="N250" s="278">
        <v>1.840024E8</v>
      </c>
      <c r="O250" s="278"/>
      <c r="P250" s="254">
        <f t="shared" si="31"/>
        <v>860742.5495</v>
      </c>
      <c r="Q250" s="254">
        <f t="shared" si="145"/>
        <v>660523.4012</v>
      </c>
      <c r="R250" s="254">
        <f t="shared" si="146"/>
        <v>544329.0995</v>
      </c>
      <c r="S250" s="254">
        <f t="shared" si="34"/>
        <v>-645201.4192</v>
      </c>
      <c r="T250" s="254">
        <f t="shared" si="35"/>
        <v>0</v>
      </c>
      <c r="U250" s="272">
        <f t="shared" si="21"/>
        <v>1.056252217</v>
      </c>
      <c r="V250" s="282"/>
      <c r="W250" s="254">
        <f t="shared" si="22"/>
        <v>-645201.4192</v>
      </c>
      <c r="X250" s="257">
        <f t="shared" si="23"/>
        <v>2.177725602</v>
      </c>
      <c r="Y250" s="254">
        <f t="shared" si="24"/>
        <v>1125075.72</v>
      </c>
      <c r="Z250" s="254">
        <f t="shared" si="25"/>
        <v>479874.301</v>
      </c>
      <c r="AA250" s="259">
        <f t="shared" si="26"/>
        <v>2065595.05</v>
      </c>
      <c r="AB250" s="258">
        <f t="shared" si="27"/>
        <v>2.06559505</v>
      </c>
      <c r="AC250" s="275">
        <f t="shared" si="28"/>
        <v>1420393.631</v>
      </c>
      <c r="AD250" s="257">
        <f t="shared" si="29"/>
        <v>1.420393631</v>
      </c>
      <c r="AE250" s="180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2"/>
    </row>
    <row r="251" ht="19.5" customHeight="1">
      <c r="A251" s="276" t="s">
        <v>345</v>
      </c>
      <c r="B251" s="277">
        <v>173.479996</v>
      </c>
      <c r="C251" s="278">
        <v>189.770004</v>
      </c>
      <c r="D251" s="278">
        <v>169.270004</v>
      </c>
      <c r="E251" s="278">
        <v>186.740005</v>
      </c>
      <c r="F251" s="278">
        <v>181.021744</v>
      </c>
      <c r="G251" s="278">
        <v>6.887304E8</v>
      </c>
      <c r="H251" s="283" t="s">
        <v>345</v>
      </c>
      <c r="I251" s="278">
        <v>20.727501</v>
      </c>
      <c r="J251" s="278">
        <v>24.695</v>
      </c>
      <c r="K251" s="278">
        <v>19.709999</v>
      </c>
      <c r="L251" s="278">
        <v>24.002501</v>
      </c>
      <c r="M251" s="278">
        <v>23.818918</v>
      </c>
      <c r="N251" s="278">
        <v>1.21086E8</v>
      </c>
      <c r="O251" s="278"/>
      <c r="P251" s="254">
        <f t="shared" si="31"/>
        <v>837970.3168</v>
      </c>
      <c r="Q251" s="254">
        <f t="shared" si="145"/>
        <v>625458.321</v>
      </c>
      <c r="R251" s="254">
        <f t="shared" si="146"/>
        <v>545463.1185</v>
      </c>
      <c r="S251" s="254">
        <f t="shared" si="34"/>
        <v>-649556.4251</v>
      </c>
      <c r="T251" s="254">
        <f t="shared" si="35"/>
        <v>0</v>
      </c>
      <c r="U251" s="272">
        <f t="shared" si="21"/>
        <v>1.039820564</v>
      </c>
      <c r="V251" s="282"/>
      <c r="W251" s="254">
        <f t="shared" si="22"/>
        <v>-649556.4251</v>
      </c>
      <c r="X251" s="257">
        <f t="shared" si="23"/>
        <v>2.129812564</v>
      </c>
      <c r="Y251" s="254">
        <f t="shared" si="24"/>
        <v>1110223.816</v>
      </c>
      <c r="Z251" s="254">
        <f t="shared" si="25"/>
        <v>460667.3904</v>
      </c>
      <c r="AA251" s="259">
        <f t="shared" si="26"/>
        <v>2008891.756</v>
      </c>
      <c r="AB251" s="258">
        <f t="shared" si="27"/>
        <v>2.008891756</v>
      </c>
      <c r="AC251" s="275">
        <f t="shared" si="28"/>
        <v>1359335.331</v>
      </c>
      <c r="AD251" s="257">
        <f t="shared" si="29"/>
        <v>1.359335331</v>
      </c>
      <c r="AE251" s="180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2"/>
    </row>
    <row r="252" ht="19.5" customHeight="1">
      <c r="A252" s="276" t="s">
        <v>346</v>
      </c>
      <c r="B252" s="277">
        <v>190.320007</v>
      </c>
      <c r="C252" s="278">
        <v>195.550003</v>
      </c>
      <c r="D252" s="278">
        <v>188.380005</v>
      </c>
      <c r="E252" s="278">
        <v>191.100006</v>
      </c>
      <c r="F252" s="278">
        <v>185.657791</v>
      </c>
      <c r="G252" s="278">
        <v>4.940255E8</v>
      </c>
      <c r="H252" s="283" t="s">
        <v>346</v>
      </c>
      <c r="I252" s="278">
        <v>24.897499</v>
      </c>
      <c r="J252" s="278">
        <v>26.200001</v>
      </c>
      <c r="K252" s="278">
        <v>24.4025</v>
      </c>
      <c r="L252" s="278">
        <v>25.0375</v>
      </c>
      <c r="M252" s="278">
        <v>24.856449</v>
      </c>
      <c r="N252" s="278">
        <v>7.85968E7</v>
      </c>
      <c r="O252" s="278"/>
      <c r="P252" s="254">
        <f t="shared" si="31"/>
        <v>932574.2822</v>
      </c>
      <c r="Q252" s="254">
        <f t="shared" si="145"/>
        <v>774365.6749</v>
      </c>
      <c r="R252" s="254">
        <f t="shared" si="146"/>
        <v>546599.5</v>
      </c>
      <c r="S252" s="254">
        <f t="shared" si="34"/>
        <v>-653929.5769</v>
      </c>
      <c r="T252" s="254">
        <f t="shared" si="35"/>
        <v>0</v>
      </c>
      <c r="U252" s="272">
        <f t="shared" si="21"/>
        <v>1.101070418</v>
      </c>
      <c r="V252" s="282"/>
      <c r="W252" s="254">
        <f t="shared" si="22"/>
        <v>-653929.5769</v>
      </c>
      <c r="X252" s="257">
        <f t="shared" si="23"/>
        <v>2.261977183</v>
      </c>
      <c r="Y252" s="254">
        <f t="shared" si="24"/>
        <v>1177537.518</v>
      </c>
      <c r="Z252" s="254">
        <f t="shared" si="25"/>
        <v>523607.9407</v>
      </c>
      <c r="AA252" s="259">
        <f t="shared" si="26"/>
        <v>2253539.457</v>
      </c>
      <c r="AB252" s="258">
        <f t="shared" si="27"/>
        <v>2.253539457</v>
      </c>
      <c r="AC252" s="275">
        <f t="shared" si="28"/>
        <v>1599609.88</v>
      </c>
      <c r="AD252" s="257">
        <f t="shared" si="29"/>
        <v>1.59960988</v>
      </c>
      <c r="AE252" s="180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2"/>
    </row>
    <row r="253" ht="19.5" customHeight="1">
      <c r="A253" s="276" t="s">
        <v>347</v>
      </c>
      <c r="B253" s="277">
        <v>191.429993</v>
      </c>
      <c r="C253" s="278">
        <v>194.979996</v>
      </c>
      <c r="D253" s="278">
        <v>179.199997</v>
      </c>
      <c r="E253" s="278">
        <v>187.470001</v>
      </c>
      <c r="F253" s="278">
        <v>182.131195</v>
      </c>
      <c r="G253" s="278">
        <v>8.142865E8</v>
      </c>
      <c r="H253" s="283" t="s">
        <v>347</v>
      </c>
      <c r="I253" s="278">
        <v>25.1075</v>
      </c>
      <c r="J253" s="278">
        <v>26.012501</v>
      </c>
      <c r="K253" s="278">
        <v>21.9275</v>
      </c>
      <c r="L253" s="278">
        <v>23.8575</v>
      </c>
      <c r="M253" s="278">
        <v>23.684978</v>
      </c>
      <c r="N253" s="278">
        <v>1.474268E8</v>
      </c>
      <c r="O253" s="278"/>
      <c r="P253" s="254">
        <f t="shared" si="31"/>
        <v>887128.698</v>
      </c>
      <c r="Q253" s="254">
        <f t="shared" si="145"/>
        <v>695826.384</v>
      </c>
      <c r="R253" s="254">
        <f t="shared" si="146"/>
        <v>547738.2489</v>
      </c>
      <c r="S253" s="254">
        <f t="shared" si="34"/>
        <v>-658320.9501</v>
      </c>
      <c r="T253" s="254">
        <f t="shared" si="35"/>
        <v>0</v>
      </c>
      <c r="U253" s="272">
        <f t="shared" si="21"/>
        <v>1.069502323</v>
      </c>
      <c r="V253" s="282"/>
      <c r="W253" s="254">
        <f t="shared" si="22"/>
        <v>-658320.9501</v>
      </c>
      <c r="X253" s="257">
        <f t="shared" si="23"/>
        <v>2.179585728</v>
      </c>
      <c r="Y253" s="254">
        <f t="shared" si="24"/>
        <v>1146818.808</v>
      </c>
      <c r="Z253" s="254">
        <f t="shared" si="25"/>
        <v>488497.8575</v>
      </c>
      <c r="AA253" s="259">
        <f t="shared" si="26"/>
        <v>2130693.331</v>
      </c>
      <c r="AB253" s="258">
        <f t="shared" si="27"/>
        <v>2.130693331</v>
      </c>
      <c r="AC253" s="275">
        <f t="shared" si="28"/>
        <v>1472372.381</v>
      </c>
      <c r="AD253" s="257">
        <f t="shared" si="29"/>
        <v>1.472372381</v>
      </c>
      <c r="AE253" s="180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2"/>
    </row>
    <row r="254" ht="19.5" customHeight="1">
      <c r="A254" s="276" t="s">
        <v>348</v>
      </c>
      <c r="B254" s="277">
        <v>186.220001</v>
      </c>
      <c r="C254" s="278">
        <v>194.710007</v>
      </c>
      <c r="D254" s="278">
        <v>185.029999</v>
      </c>
      <c r="E254" s="278">
        <v>188.809998</v>
      </c>
      <c r="F254" s="278">
        <v>183.433029</v>
      </c>
      <c r="G254" s="278">
        <v>5.506502E8</v>
      </c>
      <c r="H254" s="283" t="s">
        <v>348</v>
      </c>
      <c r="I254" s="278">
        <v>23.540001</v>
      </c>
      <c r="J254" s="278">
        <v>25.674999</v>
      </c>
      <c r="K254" s="278">
        <v>23.225</v>
      </c>
      <c r="L254" s="278">
        <v>24.182501</v>
      </c>
      <c r="M254" s="278">
        <v>24.007629</v>
      </c>
      <c r="N254" s="278">
        <v>7.9662E7</v>
      </c>
      <c r="O254" s="278"/>
      <c r="P254" s="254">
        <f t="shared" si="31"/>
        <v>915990.0941</v>
      </c>
      <c r="Q254" s="254">
        <f t="shared" si="145"/>
        <v>737000.0123</v>
      </c>
      <c r="R254" s="254">
        <f t="shared" si="146"/>
        <v>548879.3703</v>
      </c>
      <c r="S254" s="254">
        <f t="shared" si="34"/>
        <v>-662730.6207</v>
      </c>
      <c r="T254" s="254">
        <f t="shared" si="35"/>
        <v>0</v>
      </c>
      <c r="U254" s="272">
        <f t="shared" si="21"/>
        <v>1.085436782</v>
      </c>
      <c r="V254" s="282"/>
      <c r="W254" s="254">
        <f t="shared" si="22"/>
        <v>-662730.6207</v>
      </c>
      <c r="X254" s="257">
        <f t="shared" si="23"/>
        <v>2.210354281</v>
      </c>
      <c r="Y254" s="254">
        <f t="shared" si="24"/>
        <v>1168117.261</v>
      </c>
      <c r="Z254" s="254">
        <f t="shared" si="25"/>
        <v>505386.6406</v>
      </c>
      <c r="AA254" s="259">
        <f t="shared" si="26"/>
        <v>2201869.477</v>
      </c>
      <c r="AB254" s="258">
        <f t="shared" si="27"/>
        <v>2.201869477</v>
      </c>
      <c r="AC254" s="275">
        <f t="shared" si="28"/>
        <v>1539138.856</v>
      </c>
      <c r="AD254" s="257">
        <f t="shared" si="29"/>
        <v>1.539138856</v>
      </c>
      <c r="AE254" s="180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2"/>
    </row>
    <row r="255" ht="19.5" customHeight="1">
      <c r="A255" s="276" t="s">
        <v>349</v>
      </c>
      <c r="B255" s="277">
        <v>189.5</v>
      </c>
      <c r="C255" s="278">
        <v>197.830002</v>
      </c>
      <c r="D255" s="278">
        <v>181.820007</v>
      </c>
      <c r="E255" s="278">
        <v>197.080002</v>
      </c>
      <c r="F255" s="278">
        <v>191.853638</v>
      </c>
      <c r="G255" s="278">
        <v>5.769834E8</v>
      </c>
      <c r="H255" s="283" t="s">
        <v>349</v>
      </c>
      <c r="I255" s="278">
        <v>24.360001</v>
      </c>
      <c r="J255" s="278">
        <v>26.442499</v>
      </c>
      <c r="K255" s="278">
        <v>22.4125</v>
      </c>
      <c r="L255" s="278">
        <v>26.2225</v>
      </c>
      <c r="M255" s="278">
        <v>26.032879</v>
      </c>
      <c r="N255" s="278">
        <v>8.57292E7</v>
      </c>
      <c r="O255" s="278"/>
      <c r="P255" s="254">
        <f t="shared" si="31"/>
        <v>900099.0446</v>
      </c>
      <c r="Q255" s="254">
        <f t="shared" si="145"/>
        <v>711216.9117</v>
      </c>
      <c r="R255" s="254">
        <f t="shared" si="146"/>
        <v>550022.869</v>
      </c>
      <c r="S255" s="254">
        <f t="shared" si="34"/>
        <v>-667158.665</v>
      </c>
      <c r="T255" s="254">
        <f t="shared" si="35"/>
        <v>0</v>
      </c>
      <c r="U255" s="272">
        <f t="shared" si="21"/>
        <v>1.074580645</v>
      </c>
      <c r="V255" s="282"/>
      <c r="W255" s="254">
        <f t="shared" si="22"/>
        <v>-667158.665</v>
      </c>
      <c r="X255" s="257">
        <f t="shared" si="23"/>
        <v>2.173578775</v>
      </c>
      <c r="Y255" s="254">
        <f t="shared" si="24"/>
        <v>1158091.285</v>
      </c>
      <c r="Z255" s="254">
        <f t="shared" si="25"/>
        <v>490932.6204</v>
      </c>
      <c r="AA255" s="259">
        <f t="shared" si="26"/>
        <v>2161338.825</v>
      </c>
      <c r="AB255" s="258">
        <f t="shared" si="27"/>
        <v>2.161338825</v>
      </c>
      <c r="AC255" s="275">
        <f t="shared" si="28"/>
        <v>1494180.16</v>
      </c>
      <c r="AD255" s="257">
        <f t="shared" si="29"/>
        <v>1.49418016</v>
      </c>
      <c r="AE255" s="180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2"/>
    </row>
    <row r="256" ht="19.5" customHeight="1">
      <c r="A256" s="276" t="s">
        <v>350</v>
      </c>
      <c r="B256" s="277">
        <v>197.929993</v>
      </c>
      <c r="C256" s="278">
        <v>206.050003</v>
      </c>
      <c r="D256" s="278">
        <v>197.630005</v>
      </c>
      <c r="E256" s="278">
        <v>205.100006</v>
      </c>
      <c r="F256" s="278">
        <v>199.66095</v>
      </c>
      <c r="G256" s="278">
        <v>3.514297E8</v>
      </c>
      <c r="H256" s="283" t="s">
        <v>350</v>
      </c>
      <c r="I256" s="278">
        <v>26.455</v>
      </c>
      <c r="J256" s="278">
        <v>28.6</v>
      </c>
      <c r="K256" s="278">
        <v>26.377501</v>
      </c>
      <c r="L256" s="278">
        <v>28.33</v>
      </c>
      <c r="M256" s="278">
        <v>28.125137</v>
      </c>
      <c r="N256" s="278">
        <v>5.32656E7</v>
      </c>
      <c r="O256" s="278"/>
      <c r="P256" s="254">
        <f t="shared" si="31"/>
        <v>978366.3614</v>
      </c>
      <c r="Q256" s="254">
        <f t="shared" si="145"/>
        <v>837038.4741</v>
      </c>
      <c r="R256" s="254">
        <f t="shared" si="146"/>
        <v>551168.75</v>
      </c>
      <c r="S256" s="254">
        <f t="shared" si="34"/>
        <v>-671605.1594</v>
      </c>
      <c r="T256" s="254">
        <f t="shared" si="35"/>
        <v>0</v>
      </c>
      <c r="U256" s="272">
        <f t="shared" si="21"/>
        <v>1.120794775</v>
      </c>
      <c r="V256" s="282"/>
      <c r="W256" s="254">
        <f t="shared" si="22"/>
        <v>-671605.1594</v>
      </c>
      <c r="X256" s="257">
        <f t="shared" si="23"/>
        <v>2.277432045</v>
      </c>
      <c r="Y256" s="254">
        <f t="shared" si="24"/>
        <v>1213978.453</v>
      </c>
      <c r="Z256" s="254">
        <f t="shared" si="25"/>
        <v>542373.2935</v>
      </c>
      <c r="AA256" s="259">
        <f t="shared" si="26"/>
        <v>2366573.585</v>
      </c>
      <c r="AB256" s="258">
        <f t="shared" si="27"/>
        <v>2.366573585</v>
      </c>
      <c r="AC256" s="275">
        <f t="shared" si="28"/>
        <v>1694968.426</v>
      </c>
      <c r="AD256" s="257">
        <f t="shared" si="29"/>
        <v>1.694968426</v>
      </c>
      <c r="AE256" s="180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2"/>
    </row>
    <row r="257" ht="19.5" customHeight="1">
      <c r="A257" s="279" t="s">
        <v>351</v>
      </c>
      <c r="B257" s="280">
        <v>205.110001</v>
      </c>
      <c r="C257" s="281">
        <v>214.559998</v>
      </c>
      <c r="D257" s="281">
        <v>199.229996</v>
      </c>
      <c r="E257" s="281">
        <v>212.610001</v>
      </c>
      <c r="F257" s="281">
        <v>206.971786</v>
      </c>
      <c r="G257" s="281">
        <v>4.299511E8</v>
      </c>
      <c r="H257" s="284" t="s">
        <v>351</v>
      </c>
      <c r="I257" s="281">
        <v>28.3375</v>
      </c>
      <c r="J257" s="281">
        <v>31.047501</v>
      </c>
      <c r="K257" s="281">
        <v>26.717501</v>
      </c>
      <c r="L257" s="281">
        <v>30.4725</v>
      </c>
      <c r="M257" s="281">
        <v>30.252146</v>
      </c>
      <c r="N257" s="281">
        <v>7.42756E7</v>
      </c>
      <c r="O257" s="281"/>
      <c r="P257" s="254">
        <f t="shared" si="31"/>
        <v>986287.1089</v>
      </c>
      <c r="Q257" s="254">
        <f t="shared" si="145"/>
        <v>847827.71</v>
      </c>
      <c r="R257" s="254">
        <f t="shared" si="146"/>
        <v>552317.0182</v>
      </c>
      <c r="S257" s="254">
        <f t="shared" si="34"/>
        <v>-676070.1809</v>
      </c>
      <c r="T257" s="254">
        <f t="shared" si="35"/>
        <v>0</v>
      </c>
      <c r="U257" s="272">
        <f t="shared" si="21"/>
        <v>1.123829513</v>
      </c>
      <c r="V257" s="257">
        <f>(E257-B246)/B246</f>
        <v>0.4081064571</v>
      </c>
      <c r="W257" s="254">
        <f t="shared" si="22"/>
        <v>-676070.1809</v>
      </c>
      <c r="X257" s="257">
        <f t="shared" si="23"/>
        <v>2.275805339</v>
      </c>
      <c r="Y257" s="254">
        <f t="shared" si="24"/>
        <v>1220625.314</v>
      </c>
      <c r="Z257" s="254">
        <f t="shared" si="25"/>
        <v>544555.1328</v>
      </c>
      <c r="AA257" s="259">
        <f t="shared" si="26"/>
        <v>2386431.837</v>
      </c>
      <c r="AB257" s="258">
        <f t="shared" si="27"/>
        <v>2.386431837</v>
      </c>
      <c r="AC257" s="275">
        <f t="shared" si="28"/>
        <v>1710361.656</v>
      </c>
      <c r="AD257" s="257">
        <f t="shared" si="29"/>
        <v>1.710361656</v>
      </c>
      <c r="AE257" s="180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2"/>
    </row>
    <row r="258" ht="19.5" customHeight="1">
      <c r="A258" s="276" t="s">
        <v>352</v>
      </c>
      <c r="B258" s="277">
        <v>214.399994</v>
      </c>
      <c r="C258" s="278">
        <v>225.880005</v>
      </c>
      <c r="D258" s="278">
        <v>212.240005</v>
      </c>
      <c r="E258" s="278">
        <v>219.070007</v>
      </c>
      <c r="F258" s="278">
        <v>213.722824</v>
      </c>
      <c r="G258" s="278">
        <v>5.85493E8</v>
      </c>
      <c r="H258" s="283" t="s">
        <v>352</v>
      </c>
      <c r="I258" s="278">
        <v>30.977501</v>
      </c>
      <c r="J258" s="278">
        <v>34.299999</v>
      </c>
      <c r="K258" s="278">
        <v>30.3375</v>
      </c>
      <c r="L258" s="278">
        <v>32.185001</v>
      </c>
      <c r="M258" s="278">
        <v>31.965462</v>
      </c>
      <c r="N258" s="278">
        <v>8.53928E7</v>
      </c>
      <c r="O258" s="278"/>
      <c r="P258" s="254">
        <f t="shared" si="31"/>
        <v>1050693.094</v>
      </c>
      <c r="Q258" s="254">
        <f>(Q246+(Q257-Q246)*(1-$Q$3))*K258/K257</f>
        <v>844063.9268</v>
      </c>
      <c r="R258" s="254">
        <f>R257*(1+($S$5/2/12))+(Q257-Q246)*($Q$3)</f>
        <v>657948.7448</v>
      </c>
      <c r="S258" s="254">
        <f t="shared" si="34"/>
        <v>-680553.8067</v>
      </c>
      <c r="T258" s="254">
        <f t="shared" si="35"/>
        <v>0</v>
      </c>
      <c r="U258" s="272">
        <f t="shared" si="21"/>
        <v>1.072908983</v>
      </c>
      <c r="V258" s="282"/>
      <c r="W258" s="254">
        <f t="shared" si="22"/>
        <v>-680553.8067</v>
      </c>
      <c r="X258" s="257">
        <f t="shared" si="23"/>
        <v>2.510663848</v>
      </c>
      <c r="Y258" s="254">
        <f t="shared" si="24"/>
        <v>1367115.961</v>
      </c>
      <c r="Z258" s="254">
        <f t="shared" si="25"/>
        <v>686562.1542</v>
      </c>
      <c r="AA258" s="259">
        <f t="shared" si="26"/>
        <v>2552705.766</v>
      </c>
      <c r="AB258" s="258">
        <f t="shared" si="27"/>
        <v>2.552705766</v>
      </c>
      <c r="AC258" s="275">
        <f t="shared" si="28"/>
        <v>1872151.959</v>
      </c>
      <c r="AD258" s="257">
        <f t="shared" si="29"/>
        <v>1.872151959</v>
      </c>
      <c r="AE258" s="180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2"/>
    </row>
    <row r="259" ht="19.5" customHeight="1">
      <c r="A259" s="276" t="s">
        <v>353</v>
      </c>
      <c r="B259" s="277">
        <v>220.139999</v>
      </c>
      <c r="C259" s="278">
        <v>237.470001</v>
      </c>
      <c r="D259" s="278">
        <v>198.169998</v>
      </c>
      <c r="E259" s="278">
        <v>205.800003</v>
      </c>
      <c r="F259" s="278">
        <v>200.776718</v>
      </c>
      <c r="G259" s="278">
        <v>9.523923E8</v>
      </c>
      <c r="H259" s="283" t="s">
        <v>353</v>
      </c>
      <c r="I259" s="278">
        <v>32.509998</v>
      </c>
      <c r="J259" s="278">
        <v>37.759998</v>
      </c>
      <c r="K259" s="278">
        <v>26.0875</v>
      </c>
      <c r="L259" s="278">
        <v>28.395</v>
      </c>
      <c r="M259" s="278">
        <v>28.201315</v>
      </c>
      <c r="N259" s="278">
        <v>1.529848E8</v>
      </c>
      <c r="O259" s="278"/>
      <c r="P259" s="254">
        <f t="shared" si="31"/>
        <v>981039.5941</v>
      </c>
      <c r="Q259" s="254">
        <f t="shared" ref="Q259:Q269" si="147">Q258*K259/K258</f>
        <v>725818.4653</v>
      </c>
      <c r="R259" s="254">
        <f t="shared" ref="R259:R269" si="148">R258*(1+$S$5/2/12)</f>
        <v>659319.4714</v>
      </c>
      <c r="S259" s="254">
        <f t="shared" si="34"/>
        <v>-685056.1142</v>
      </c>
      <c r="T259" s="254">
        <f t="shared" si="35"/>
        <v>0</v>
      </c>
      <c r="U259" s="272">
        <f t="shared" si="21"/>
        <v>1.028103975</v>
      </c>
      <c r="V259" s="282"/>
      <c r="W259" s="254">
        <f t="shared" si="22"/>
        <v>-685056.1142</v>
      </c>
      <c r="X259" s="257">
        <f t="shared" si="23"/>
        <v>2.394488614</v>
      </c>
      <c r="Y259" s="254">
        <f t="shared" si="24"/>
        <v>1319674.408</v>
      </c>
      <c r="Z259" s="254">
        <f t="shared" si="25"/>
        <v>634618.2942</v>
      </c>
      <c r="AA259" s="259">
        <f t="shared" si="26"/>
        <v>2366177.531</v>
      </c>
      <c r="AB259" s="258">
        <f t="shared" si="27"/>
        <v>2.366177531</v>
      </c>
      <c r="AC259" s="275">
        <f t="shared" si="28"/>
        <v>1681121.416</v>
      </c>
      <c r="AD259" s="257">
        <f t="shared" si="29"/>
        <v>1.681121416</v>
      </c>
      <c r="AE259" s="180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2"/>
    </row>
    <row r="260" ht="19.5" customHeight="1">
      <c r="A260" s="276" t="s">
        <v>354</v>
      </c>
      <c r="B260" s="277">
        <v>208.880005</v>
      </c>
      <c r="C260" s="278">
        <v>219.610001</v>
      </c>
      <c r="D260" s="278">
        <v>164.929993</v>
      </c>
      <c r="E260" s="278">
        <v>190.399994</v>
      </c>
      <c r="F260" s="278">
        <v>185.752625</v>
      </c>
      <c r="G260" s="278">
        <v>2.1917757E9</v>
      </c>
      <c r="H260" s="283" t="s">
        <v>354</v>
      </c>
      <c r="I260" s="278">
        <v>28.9925</v>
      </c>
      <c r="J260" s="278">
        <v>31.9825</v>
      </c>
      <c r="K260" s="278">
        <v>17.0075</v>
      </c>
      <c r="L260" s="278">
        <v>22.395</v>
      </c>
      <c r="M260" s="278">
        <v>22.242237</v>
      </c>
      <c r="N260" s="278">
        <v>3.038252E8</v>
      </c>
      <c r="O260" s="278"/>
      <c r="P260" s="254">
        <f t="shared" si="31"/>
        <v>816485.1139</v>
      </c>
      <c r="Q260" s="254">
        <f t="shared" si="147"/>
        <v>473190.5145</v>
      </c>
      <c r="R260" s="254">
        <f t="shared" si="148"/>
        <v>660693.0536</v>
      </c>
      <c r="S260" s="254">
        <f t="shared" si="34"/>
        <v>-689577.1813</v>
      </c>
      <c r="T260" s="254">
        <f t="shared" si="35"/>
        <v>0</v>
      </c>
      <c r="U260" s="272">
        <f t="shared" si="21"/>
        <v>0.9038630282</v>
      </c>
      <c r="V260" s="282"/>
      <c r="W260" s="254">
        <f t="shared" si="22"/>
        <v>-689577.1813</v>
      </c>
      <c r="X260" s="257">
        <f t="shared" si="23"/>
        <v>2.142150592</v>
      </c>
      <c r="Y260" s="254">
        <f t="shared" si="24"/>
        <v>1205804.911</v>
      </c>
      <c r="Z260" s="254">
        <f t="shared" si="25"/>
        <v>516227.7298</v>
      </c>
      <c r="AA260" s="259">
        <f t="shared" si="26"/>
        <v>1950368.682</v>
      </c>
      <c r="AB260" s="258">
        <f t="shared" si="27"/>
        <v>1.950368682</v>
      </c>
      <c r="AC260" s="275">
        <f t="shared" si="28"/>
        <v>1260791.501</v>
      </c>
      <c r="AD260" s="257">
        <f t="shared" si="29"/>
        <v>1.260791501</v>
      </c>
      <c r="AE260" s="180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2"/>
    </row>
    <row r="261" ht="19.5" customHeight="1">
      <c r="A261" s="276" t="s">
        <v>355</v>
      </c>
      <c r="B261" s="277">
        <v>184.770004</v>
      </c>
      <c r="C261" s="278">
        <v>220.039993</v>
      </c>
      <c r="D261" s="278">
        <v>180.860001</v>
      </c>
      <c r="E261" s="278">
        <v>218.910004</v>
      </c>
      <c r="F261" s="278">
        <v>214.021866</v>
      </c>
      <c r="G261" s="278">
        <v>1.0920712E9</v>
      </c>
      <c r="H261" s="283" t="s">
        <v>355</v>
      </c>
      <c r="I261" s="278">
        <v>21.105</v>
      </c>
      <c r="J261" s="278">
        <v>29.4625</v>
      </c>
      <c r="K261" s="278">
        <v>20.1875</v>
      </c>
      <c r="L261" s="278">
        <v>29.245001</v>
      </c>
      <c r="M261" s="278">
        <v>29.048622</v>
      </c>
      <c r="N261" s="278">
        <v>1.815044E8</v>
      </c>
      <c r="O261" s="278"/>
      <c r="P261" s="254">
        <f t="shared" si="31"/>
        <v>895346.5396</v>
      </c>
      <c r="Q261" s="254">
        <f t="shared" si="147"/>
        <v>561665.9422</v>
      </c>
      <c r="R261" s="254">
        <f t="shared" si="148"/>
        <v>662069.4975</v>
      </c>
      <c r="S261" s="254">
        <f t="shared" si="34"/>
        <v>-694117.0863</v>
      </c>
      <c r="T261" s="254">
        <f t="shared" si="35"/>
        <v>0</v>
      </c>
      <c r="U261" s="272">
        <f t="shared" si="21"/>
        <v>0.9526193152</v>
      </c>
      <c r="V261" s="282"/>
      <c r="W261" s="254">
        <f t="shared" si="22"/>
        <v>-694117.0863</v>
      </c>
      <c r="X261" s="257">
        <f t="shared" si="23"/>
        <v>2.243736781</v>
      </c>
      <c r="Y261" s="254">
        <f t="shared" si="24"/>
        <v>1262329.295</v>
      </c>
      <c r="Z261" s="254">
        <f t="shared" si="25"/>
        <v>568212.209</v>
      </c>
      <c r="AA261" s="259">
        <f t="shared" si="26"/>
        <v>2119081.979</v>
      </c>
      <c r="AB261" s="258">
        <f t="shared" si="27"/>
        <v>2.119081979</v>
      </c>
      <c r="AC261" s="275">
        <f t="shared" si="28"/>
        <v>1424964.893</v>
      </c>
      <c r="AD261" s="257">
        <f t="shared" si="29"/>
        <v>1.424964893</v>
      </c>
      <c r="AE261" s="180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2"/>
    </row>
    <row r="262" ht="19.5" customHeight="1">
      <c r="A262" s="276" t="s">
        <v>356</v>
      </c>
      <c r="B262" s="277">
        <v>214.5</v>
      </c>
      <c r="C262" s="278">
        <v>233.600006</v>
      </c>
      <c r="D262" s="278">
        <v>211.119995</v>
      </c>
      <c r="E262" s="278">
        <v>233.360001</v>
      </c>
      <c r="F262" s="278">
        <v>228.149216</v>
      </c>
      <c r="G262" s="278">
        <v>8.46592E8</v>
      </c>
      <c r="H262" s="283" t="s">
        <v>356</v>
      </c>
      <c r="I262" s="278">
        <v>27.985001</v>
      </c>
      <c r="J262" s="278">
        <v>33.047501</v>
      </c>
      <c r="K262" s="278">
        <v>27.09</v>
      </c>
      <c r="L262" s="278">
        <v>32.8675</v>
      </c>
      <c r="M262" s="278">
        <v>32.646797</v>
      </c>
      <c r="N262" s="278">
        <v>1.388456E8</v>
      </c>
      <c r="O262" s="278"/>
      <c r="P262" s="254">
        <f t="shared" si="31"/>
        <v>1045148.49</v>
      </c>
      <c r="Q262" s="254">
        <f t="shared" si="147"/>
        <v>753710.483</v>
      </c>
      <c r="R262" s="254">
        <f t="shared" si="148"/>
        <v>663448.8089</v>
      </c>
      <c r="S262" s="254">
        <f t="shared" si="34"/>
        <v>-698675.9075</v>
      </c>
      <c r="T262" s="254">
        <f t="shared" si="35"/>
        <v>0</v>
      </c>
      <c r="U262" s="272">
        <f t="shared" si="21"/>
        <v>1.036657348</v>
      </c>
      <c r="V262" s="282"/>
      <c r="W262" s="254">
        <f t="shared" si="22"/>
        <v>-698675.9075</v>
      </c>
      <c r="X262" s="257">
        <f t="shared" si="23"/>
        <v>2.445479057</v>
      </c>
      <c r="Y262" s="254">
        <f t="shared" si="24"/>
        <v>1368514.8</v>
      </c>
      <c r="Z262" s="254">
        <f t="shared" si="25"/>
        <v>669838.8922</v>
      </c>
      <c r="AA262" s="259">
        <f t="shared" si="26"/>
        <v>2462307.782</v>
      </c>
      <c r="AB262" s="258">
        <f t="shared" si="27"/>
        <v>2.462307782</v>
      </c>
      <c r="AC262" s="275">
        <f t="shared" si="28"/>
        <v>1763631.875</v>
      </c>
      <c r="AD262" s="257">
        <f t="shared" si="29"/>
        <v>1.763631875</v>
      </c>
      <c r="AE262" s="180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2"/>
    </row>
    <row r="263" ht="19.5" customHeight="1">
      <c r="A263" s="276" t="s">
        <v>357</v>
      </c>
      <c r="B263" s="277">
        <v>232.460007</v>
      </c>
      <c r="C263" s="278">
        <v>251.149994</v>
      </c>
      <c r="D263" s="278">
        <v>231.470001</v>
      </c>
      <c r="E263" s="278">
        <v>247.600006</v>
      </c>
      <c r="F263" s="278">
        <v>242.071228</v>
      </c>
      <c r="G263" s="278">
        <v>9.283604E8</v>
      </c>
      <c r="H263" s="283" t="s">
        <v>357</v>
      </c>
      <c r="I263" s="278">
        <v>32.709999</v>
      </c>
      <c r="J263" s="278">
        <v>38.130001</v>
      </c>
      <c r="K263" s="278">
        <v>32.307499</v>
      </c>
      <c r="L263" s="278">
        <v>36.922501</v>
      </c>
      <c r="M263" s="278">
        <v>36.674572</v>
      </c>
      <c r="N263" s="278">
        <v>1.447896E8</v>
      </c>
      <c r="O263" s="278"/>
      <c r="P263" s="254">
        <f t="shared" si="31"/>
        <v>1145891.094</v>
      </c>
      <c r="Q263" s="254">
        <f t="shared" si="147"/>
        <v>898874.1482</v>
      </c>
      <c r="R263" s="254">
        <f t="shared" si="148"/>
        <v>664830.9939</v>
      </c>
      <c r="S263" s="254">
        <f t="shared" si="34"/>
        <v>-703253.7237</v>
      </c>
      <c r="T263" s="254">
        <f t="shared" si="35"/>
        <v>0</v>
      </c>
      <c r="U263" s="272">
        <f t="shared" si="21"/>
        <v>1.086375657</v>
      </c>
      <c r="V263" s="282"/>
      <c r="W263" s="254">
        <f t="shared" si="22"/>
        <v>-703253.7237</v>
      </c>
      <c r="X263" s="257">
        <f t="shared" si="23"/>
        <v>2.574777818</v>
      </c>
      <c r="Y263" s="254">
        <f t="shared" si="24"/>
        <v>1440361.52</v>
      </c>
      <c r="Z263" s="254">
        <f t="shared" si="25"/>
        <v>737107.7963</v>
      </c>
      <c r="AA263" s="259">
        <f t="shared" si="26"/>
        <v>2709596.236</v>
      </c>
      <c r="AB263" s="258">
        <f t="shared" si="27"/>
        <v>2.709596236</v>
      </c>
      <c r="AC263" s="275">
        <f t="shared" si="28"/>
        <v>2006342.512</v>
      </c>
      <c r="AD263" s="257">
        <f t="shared" si="29"/>
        <v>2.006342512</v>
      </c>
      <c r="AE263" s="180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2"/>
    </row>
    <row r="264" ht="19.5" customHeight="1">
      <c r="A264" s="276" t="s">
        <v>358</v>
      </c>
      <c r="B264" s="277">
        <v>247.639999</v>
      </c>
      <c r="C264" s="278">
        <v>269.790009</v>
      </c>
      <c r="D264" s="278">
        <v>247.080002</v>
      </c>
      <c r="E264" s="278">
        <v>265.790009</v>
      </c>
      <c r="F264" s="278">
        <v>260.306946</v>
      </c>
      <c r="G264" s="278">
        <v>9.249351E8</v>
      </c>
      <c r="H264" s="283" t="s">
        <v>358</v>
      </c>
      <c r="I264" s="278">
        <v>37.009998</v>
      </c>
      <c r="J264" s="278">
        <v>43.845001</v>
      </c>
      <c r="K264" s="278">
        <v>36.849998</v>
      </c>
      <c r="L264" s="278">
        <v>42.419998</v>
      </c>
      <c r="M264" s="278">
        <v>42.135147</v>
      </c>
      <c r="N264" s="278">
        <v>1.221412E8</v>
      </c>
      <c r="O264" s="278"/>
      <c r="P264" s="254">
        <f t="shared" si="31"/>
        <v>1223168.327</v>
      </c>
      <c r="Q264" s="254">
        <f t="shared" si="147"/>
        <v>1025257.652</v>
      </c>
      <c r="R264" s="254">
        <f t="shared" si="148"/>
        <v>666216.0585</v>
      </c>
      <c r="S264" s="254">
        <f t="shared" si="34"/>
        <v>-707850.6142</v>
      </c>
      <c r="T264" s="254">
        <f t="shared" si="35"/>
        <v>0</v>
      </c>
      <c r="U264" s="272">
        <f t="shared" si="21"/>
        <v>1.123185485</v>
      </c>
      <c r="V264" s="282"/>
      <c r="W264" s="254">
        <f t="shared" si="22"/>
        <v>-707850.6142</v>
      </c>
      <c r="X264" s="257">
        <f t="shared" si="23"/>
        <v>2.669185203</v>
      </c>
      <c r="Y264" s="254">
        <f t="shared" si="24"/>
        <v>1495785.245</v>
      </c>
      <c r="Z264" s="254">
        <f t="shared" si="25"/>
        <v>787934.6306</v>
      </c>
      <c r="AA264" s="259">
        <f t="shared" si="26"/>
        <v>2914642.037</v>
      </c>
      <c r="AB264" s="258">
        <f t="shared" si="27"/>
        <v>2.914642037</v>
      </c>
      <c r="AC264" s="275">
        <f t="shared" si="28"/>
        <v>2206791.423</v>
      </c>
      <c r="AD264" s="257">
        <f t="shared" si="29"/>
        <v>2.206791423</v>
      </c>
      <c r="AE264" s="180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2"/>
    </row>
    <row r="265" ht="19.5" customHeight="1">
      <c r="A265" s="276" t="s">
        <v>359</v>
      </c>
      <c r="B265" s="277">
        <v>268.0</v>
      </c>
      <c r="C265" s="278">
        <v>296.75</v>
      </c>
      <c r="D265" s="278">
        <v>264.630005</v>
      </c>
      <c r="E265" s="278">
        <v>294.880005</v>
      </c>
      <c r="F265" s="278">
        <v>288.796844</v>
      </c>
      <c r="G265" s="278">
        <v>7.014146E8</v>
      </c>
      <c r="H265" s="283" t="s">
        <v>359</v>
      </c>
      <c r="I265" s="278">
        <v>43.137501</v>
      </c>
      <c r="J265" s="278">
        <v>52.674999</v>
      </c>
      <c r="K265" s="278">
        <v>41.987499</v>
      </c>
      <c r="L265" s="278">
        <v>52.080002</v>
      </c>
      <c r="M265" s="278">
        <v>51.730289</v>
      </c>
      <c r="N265" s="278">
        <v>7.4779E7</v>
      </c>
      <c r="O265" s="278"/>
      <c r="P265" s="254">
        <f t="shared" si="31"/>
        <v>1310049.53</v>
      </c>
      <c r="Q265" s="254">
        <f t="shared" si="147"/>
        <v>1168195.576</v>
      </c>
      <c r="R265" s="254">
        <f t="shared" si="148"/>
        <v>667604.0086</v>
      </c>
      <c r="S265" s="254">
        <f t="shared" si="34"/>
        <v>-712466.6585</v>
      </c>
      <c r="T265" s="254">
        <f t="shared" si="35"/>
        <v>0</v>
      </c>
      <c r="U265" s="272">
        <f t="shared" si="21"/>
        <v>1.159127647</v>
      </c>
      <c r="V265" s="282"/>
      <c r="W265" s="254">
        <f t="shared" si="22"/>
        <v>-712466.6585</v>
      </c>
      <c r="X265" s="257">
        <f t="shared" si="23"/>
        <v>2.775783982</v>
      </c>
      <c r="Y265" s="254">
        <f t="shared" si="24"/>
        <v>1557934.519</v>
      </c>
      <c r="Z265" s="254">
        <f t="shared" si="25"/>
        <v>845467.8606</v>
      </c>
      <c r="AA265" s="259">
        <f t="shared" si="26"/>
        <v>3145849.114</v>
      </c>
      <c r="AB265" s="258">
        <f t="shared" si="27"/>
        <v>3.145849114</v>
      </c>
      <c r="AC265" s="275">
        <f t="shared" si="28"/>
        <v>2433382.456</v>
      </c>
      <c r="AD265" s="257">
        <f t="shared" si="29"/>
        <v>2.433382456</v>
      </c>
      <c r="AE265" s="180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2"/>
    </row>
    <row r="266" ht="19.5" customHeight="1">
      <c r="A266" s="276" t="s">
        <v>360</v>
      </c>
      <c r="B266" s="277">
        <v>297.619995</v>
      </c>
      <c r="C266" s="278">
        <v>303.5</v>
      </c>
      <c r="D266" s="278">
        <v>260.109985</v>
      </c>
      <c r="E266" s="278">
        <v>277.839996</v>
      </c>
      <c r="F266" s="278">
        <v>272.108307</v>
      </c>
      <c r="G266" s="278">
        <v>1.3253743E9</v>
      </c>
      <c r="H266" s="283" t="s">
        <v>360</v>
      </c>
      <c r="I266" s="278">
        <v>52.994999</v>
      </c>
      <c r="J266" s="278">
        <v>55.014999</v>
      </c>
      <c r="K266" s="278">
        <v>40.189999</v>
      </c>
      <c r="L266" s="278">
        <v>45.825001</v>
      </c>
      <c r="M266" s="278">
        <v>45.517292</v>
      </c>
      <c r="N266" s="278">
        <v>1.356276E8</v>
      </c>
      <c r="O266" s="278"/>
      <c r="P266" s="254">
        <f t="shared" si="31"/>
        <v>1287673.193</v>
      </c>
      <c r="Q266" s="254">
        <f t="shared" si="147"/>
        <v>1118184.701</v>
      </c>
      <c r="R266" s="254">
        <f t="shared" si="148"/>
        <v>668994.8503</v>
      </c>
      <c r="S266" s="254">
        <f t="shared" si="34"/>
        <v>-717101.9362</v>
      </c>
      <c r="T266" s="254">
        <f t="shared" si="35"/>
        <v>0</v>
      </c>
      <c r="U266" s="272">
        <f t="shared" si="21"/>
        <v>1.146084996</v>
      </c>
      <c r="V266" s="282"/>
      <c r="W266" s="254">
        <f t="shared" si="22"/>
        <v>-717101.9362</v>
      </c>
      <c r="X266" s="257">
        <f t="shared" si="23"/>
        <v>2.72857727</v>
      </c>
      <c r="Y266" s="254">
        <f t="shared" si="24"/>
        <v>1543606.291</v>
      </c>
      <c r="Z266" s="254">
        <f t="shared" si="25"/>
        <v>826504.3552</v>
      </c>
      <c r="AA266" s="259">
        <f t="shared" si="26"/>
        <v>3074852.745</v>
      </c>
      <c r="AB266" s="258">
        <f t="shared" si="27"/>
        <v>3.074852745</v>
      </c>
      <c r="AC266" s="275">
        <f t="shared" si="28"/>
        <v>2357750.808</v>
      </c>
      <c r="AD266" s="257">
        <f t="shared" si="29"/>
        <v>2.357750808</v>
      </c>
      <c r="AE266" s="180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2"/>
    </row>
    <row r="267" ht="19.5" customHeight="1">
      <c r="A267" s="276" t="s">
        <v>361</v>
      </c>
      <c r="B267" s="277">
        <v>281.790009</v>
      </c>
      <c r="C267" s="278">
        <v>297.459991</v>
      </c>
      <c r="D267" s="278">
        <v>267.070007</v>
      </c>
      <c r="E267" s="278">
        <v>269.380005</v>
      </c>
      <c r="F267" s="278">
        <v>263.822876</v>
      </c>
      <c r="G267" s="278">
        <v>9.368265E8</v>
      </c>
      <c r="H267" s="283" t="s">
        <v>361</v>
      </c>
      <c r="I267" s="278">
        <v>47.055</v>
      </c>
      <c r="J267" s="278">
        <v>52.200001</v>
      </c>
      <c r="K267" s="278">
        <v>41.904999</v>
      </c>
      <c r="L267" s="278">
        <v>42.75</v>
      </c>
      <c r="M267" s="278">
        <v>42.462936</v>
      </c>
      <c r="N267" s="278">
        <v>1.13851E8</v>
      </c>
      <c r="O267" s="278"/>
      <c r="P267" s="254">
        <f t="shared" si="31"/>
        <v>1322128.748</v>
      </c>
      <c r="Q267" s="254">
        <f t="shared" si="147"/>
        <v>1165900.223</v>
      </c>
      <c r="R267" s="254">
        <f t="shared" si="148"/>
        <v>670388.5896</v>
      </c>
      <c r="S267" s="254">
        <f t="shared" si="34"/>
        <v>-721756.5276</v>
      </c>
      <c r="T267" s="254">
        <f t="shared" si="35"/>
        <v>0</v>
      </c>
      <c r="U267" s="272">
        <f t="shared" si="21"/>
        <v>1.156886043</v>
      </c>
      <c r="V267" s="282"/>
      <c r="W267" s="254">
        <f t="shared" si="22"/>
        <v>-721756.5276</v>
      </c>
      <c r="X267" s="257">
        <f t="shared" si="23"/>
        <v>2.760650248</v>
      </c>
      <c r="Y267" s="254">
        <f t="shared" si="24"/>
        <v>1569063.169</v>
      </c>
      <c r="Z267" s="254">
        <f t="shared" si="25"/>
        <v>847306.6416</v>
      </c>
      <c r="AA267" s="259">
        <f t="shared" si="26"/>
        <v>3158417.56</v>
      </c>
      <c r="AB267" s="258">
        <f t="shared" si="27"/>
        <v>3.15841756</v>
      </c>
      <c r="AC267" s="275">
        <f t="shared" si="28"/>
        <v>2436661.032</v>
      </c>
      <c r="AD267" s="257">
        <f t="shared" si="29"/>
        <v>2.436661032</v>
      </c>
      <c r="AE267" s="180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2"/>
    </row>
    <row r="268" ht="19.5" customHeight="1">
      <c r="A268" s="276" t="s">
        <v>362</v>
      </c>
      <c r="B268" s="277">
        <v>271.850006</v>
      </c>
      <c r="C268" s="278">
        <v>300.170013</v>
      </c>
      <c r="D268" s="278">
        <v>266.970001</v>
      </c>
      <c r="E268" s="278">
        <v>299.619995</v>
      </c>
      <c r="F268" s="278">
        <v>293.438995</v>
      </c>
      <c r="G268" s="278">
        <v>7.516458E8</v>
      </c>
      <c r="H268" s="283" t="s">
        <v>362</v>
      </c>
      <c r="I268" s="278">
        <v>43.400002</v>
      </c>
      <c r="J268" s="278">
        <v>52.66</v>
      </c>
      <c r="K268" s="278">
        <v>41.900002</v>
      </c>
      <c r="L268" s="278">
        <v>52.404999</v>
      </c>
      <c r="M268" s="278">
        <v>52.053104</v>
      </c>
      <c r="N268" s="278">
        <v>7.03196E7</v>
      </c>
      <c r="O268" s="278"/>
      <c r="P268" s="254">
        <f t="shared" si="31"/>
        <v>1321633.668</v>
      </c>
      <c r="Q268" s="254">
        <f t="shared" si="147"/>
        <v>1165761.194</v>
      </c>
      <c r="R268" s="254">
        <f t="shared" si="148"/>
        <v>671785.2325</v>
      </c>
      <c r="S268" s="254">
        <f t="shared" si="34"/>
        <v>-726430.5131</v>
      </c>
      <c r="T268" s="254">
        <f t="shared" si="35"/>
        <v>0</v>
      </c>
      <c r="U268" s="272">
        <f t="shared" si="21"/>
        <v>1.156362077</v>
      </c>
      <c r="V268" s="282"/>
      <c r="W268" s="254">
        <f t="shared" si="22"/>
        <v>-726430.5131</v>
      </c>
      <c r="X268" s="257">
        <f t="shared" si="23"/>
        <v>2.744128812</v>
      </c>
      <c r="Y268" s="254">
        <f t="shared" si="24"/>
        <v>1570057.391</v>
      </c>
      <c r="Z268" s="254">
        <f t="shared" si="25"/>
        <v>843626.8778</v>
      </c>
      <c r="AA268" s="259">
        <f t="shared" si="26"/>
        <v>3159180.095</v>
      </c>
      <c r="AB268" s="258">
        <f t="shared" si="27"/>
        <v>3.159180095</v>
      </c>
      <c r="AC268" s="275">
        <f t="shared" si="28"/>
        <v>2432749.582</v>
      </c>
      <c r="AD268" s="257">
        <f t="shared" si="29"/>
        <v>2.432749582</v>
      </c>
      <c r="AE268" s="180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2"/>
    </row>
    <row r="269" ht="19.5" customHeight="1">
      <c r="A269" s="279" t="s">
        <v>363</v>
      </c>
      <c r="B269" s="280">
        <v>301.970001</v>
      </c>
      <c r="C269" s="281">
        <v>314.690002</v>
      </c>
      <c r="D269" s="281">
        <v>298.089996</v>
      </c>
      <c r="E269" s="281">
        <v>313.73999</v>
      </c>
      <c r="F269" s="281">
        <v>307.267731</v>
      </c>
      <c r="G269" s="281">
        <v>5.698706E8</v>
      </c>
      <c r="H269" s="284" t="s">
        <v>363</v>
      </c>
      <c r="I269" s="281">
        <v>53.255001</v>
      </c>
      <c r="J269" s="281">
        <v>57.959999</v>
      </c>
      <c r="K269" s="281">
        <v>51.880001</v>
      </c>
      <c r="L269" s="281">
        <v>57.555</v>
      </c>
      <c r="M269" s="281">
        <v>57.168526</v>
      </c>
      <c r="N269" s="281">
        <v>5.61828E7</v>
      </c>
      <c r="O269" s="281"/>
      <c r="P269" s="254">
        <f t="shared" si="31"/>
        <v>1475693.05</v>
      </c>
      <c r="Q269" s="254">
        <f t="shared" si="147"/>
        <v>1443429.332</v>
      </c>
      <c r="R269" s="254">
        <f t="shared" si="148"/>
        <v>673184.785</v>
      </c>
      <c r="S269" s="254">
        <f t="shared" si="34"/>
        <v>-731123.9736</v>
      </c>
      <c r="T269" s="254">
        <f t="shared" si="35"/>
        <v>0</v>
      </c>
      <c r="U269" s="272">
        <f t="shared" si="21"/>
        <v>1.214415002</v>
      </c>
      <c r="V269" s="257">
        <f>(E269-B258)/B258</f>
        <v>0.4633395465</v>
      </c>
      <c r="W269" s="254">
        <f t="shared" si="22"/>
        <v>-731123.9736</v>
      </c>
      <c r="X269" s="257">
        <f t="shared" si="23"/>
        <v>2.939142898</v>
      </c>
      <c r="Y269" s="254">
        <f t="shared" si="24"/>
        <v>1679242.528</v>
      </c>
      <c r="Z269" s="254">
        <f t="shared" si="25"/>
        <v>948118.5547</v>
      </c>
      <c r="AA269" s="259">
        <f t="shared" si="26"/>
        <v>3592307.167</v>
      </c>
      <c r="AB269" s="258">
        <f t="shared" si="27"/>
        <v>3.592307167</v>
      </c>
      <c r="AC269" s="275">
        <f t="shared" si="28"/>
        <v>2861183.193</v>
      </c>
      <c r="AD269" s="257">
        <f t="shared" si="29"/>
        <v>2.861183193</v>
      </c>
      <c r="AE269" s="180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2"/>
    </row>
    <row r="270" ht="19.5" customHeight="1">
      <c r="A270" s="276" t="s">
        <v>364</v>
      </c>
      <c r="B270" s="277">
        <v>315.109985</v>
      </c>
      <c r="C270" s="278">
        <v>330.320007</v>
      </c>
      <c r="D270" s="278">
        <v>305.179993</v>
      </c>
      <c r="E270" s="278">
        <v>314.559998</v>
      </c>
      <c r="F270" s="278">
        <v>308.629242</v>
      </c>
      <c r="G270" s="278">
        <v>6.55263E8</v>
      </c>
      <c r="H270" s="283" t="s">
        <v>364</v>
      </c>
      <c r="I270" s="278">
        <v>58.110001</v>
      </c>
      <c r="J270" s="278">
        <v>63.605</v>
      </c>
      <c r="K270" s="278">
        <v>54.48</v>
      </c>
      <c r="L270" s="278">
        <v>57.685001</v>
      </c>
      <c r="M270" s="278">
        <v>57.297649</v>
      </c>
      <c r="N270" s="278">
        <v>7.81004E7</v>
      </c>
      <c r="O270" s="278"/>
      <c r="P270" s="254">
        <f t="shared" si="31"/>
        <v>1510792.045</v>
      </c>
      <c r="Q270" s="254">
        <f>(Q258+(Q269-Q258)*(1-$Q$3))*K270/K269</f>
        <v>1326946.81</v>
      </c>
      <c r="R270" s="254">
        <f>R269*(1+($S$5/2/12))+(Q269-Q258)*($Q$3)</f>
        <v>854396.875</v>
      </c>
      <c r="S270" s="254">
        <f t="shared" si="34"/>
        <v>-735836.9902</v>
      </c>
      <c r="T270" s="254">
        <f t="shared" si="35"/>
        <v>0</v>
      </c>
      <c r="U270" s="272">
        <f t="shared" si="21"/>
        <v>1.127988235</v>
      </c>
      <c r="V270" s="282"/>
      <c r="W270" s="254">
        <f t="shared" si="22"/>
        <v>-735836.9902</v>
      </c>
      <c r="X270" s="257">
        <f t="shared" si="23"/>
        <v>3.214283803</v>
      </c>
      <c r="Y270" s="254">
        <f t="shared" si="24"/>
        <v>1877775.431</v>
      </c>
      <c r="Z270" s="254">
        <f t="shared" si="25"/>
        <v>1141938.441</v>
      </c>
      <c r="AA270" s="259">
        <f t="shared" si="26"/>
        <v>3692135.73</v>
      </c>
      <c r="AB270" s="258">
        <f t="shared" si="27"/>
        <v>3.69213573</v>
      </c>
      <c r="AC270" s="275">
        <f t="shared" si="28"/>
        <v>2956298.739</v>
      </c>
      <c r="AD270" s="257">
        <f t="shared" si="29"/>
        <v>2.956298739</v>
      </c>
      <c r="AE270" s="180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2"/>
    </row>
    <row r="271" ht="19.5" customHeight="1">
      <c r="A271" s="276" t="s">
        <v>365</v>
      </c>
      <c r="B271" s="277">
        <v>318.109985</v>
      </c>
      <c r="C271" s="278">
        <v>338.190002</v>
      </c>
      <c r="D271" s="278">
        <v>310.880005</v>
      </c>
      <c r="E271" s="278">
        <v>314.140015</v>
      </c>
      <c r="F271" s="278">
        <v>308.217194</v>
      </c>
      <c r="G271" s="278">
        <v>7.954686E8</v>
      </c>
      <c r="H271" s="283" t="s">
        <v>365</v>
      </c>
      <c r="I271" s="278">
        <v>58.939999</v>
      </c>
      <c r="J271" s="278">
        <v>66.480003</v>
      </c>
      <c r="K271" s="278">
        <v>56.044998</v>
      </c>
      <c r="L271" s="278">
        <v>57.27</v>
      </c>
      <c r="M271" s="278">
        <v>56.885437</v>
      </c>
      <c r="N271" s="278">
        <v>7.47164E7</v>
      </c>
      <c r="O271" s="278"/>
      <c r="P271" s="254">
        <f t="shared" si="31"/>
        <v>1539009.926</v>
      </c>
      <c r="Q271" s="254">
        <f t="shared" ref="Q271:Q281" si="149">Q270*K271/K270</f>
        <v>1365064.819</v>
      </c>
      <c r="R271" s="254">
        <f t="shared" ref="R271:R281" si="150">R270*(1+$S$5/2/12)</f>
        <v>856176.8685</v>
      </c>
      <c r="S271" s="254">
        <f t="shared" si="34"/>
        <v>-740569.6443</v>
      </c>
      <c r="T271" s="254">
        <f t="shared" si="35"/>
        <v>0</v>
      </c>
      <c r="U271" s="272">
        <f t="shared" si="21"/>
        <v>1.135333484</v>
      </c>
      <c r="V271" s="282"/>
      <c r="W271" s="254">
        <f t="shared" si="22"/>
        <v>-740569.6443</v>
      </c>
      <c r="X271" s="257">
        <f t="shared" si="23"/>
        <v>3.23424922</v>
      </c>
      <c r="Y271" s="254">
        <f t="shared" si="24"/>
        <v>1899236.742</v>
      </c>
      <c r="Z271" s="254">
        <f t="shared" si="25"/>
        <v>1158667.097</v>
      </c>
      <c r="AA271" s="259">
        <f t="shared" si="26"/>
        <v>3760251.613</v>
      </c>
      <c r="AB271" s="258">
        <f t="shared" si="27"/>
        <v>3.760251613</v>
      </c>
      <c r="AC271" s="275">
        <f t="shared" si="28"/>
        <v>3019681.968</v>
      </c>
      <c r="AD271" s="257">
        <f t="shared" si="29"/>
        <v>3.019681968</v>
      </c>
      <c r="AE271" s="180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2"/>
    </row>
    <row r="272" ht="19.5" customHeight="1">
      <c r="A272" s="276" t="s">
        <v>366</v>
      </c>
      <c r="B272" s="277">
        <v>319.269989</v>
      </c>
      <c r="C272" s="278">
        <v>324.329987</v>
      </c>
      <c r="D272" s="278">
        <v>297.450012</v>
      </c>
      <c r="E272" s="278">
        <v>319.130005</v>
      </c>
      <c r="F272" s="278">
        <v>313.113098</v>
      </c>
      <c r="G272" s="278">
        <v>1.6211736E9</v>
      </c>
      <c r="H272" s="283" t="s">
        <v>366</v>
      </c>
      <c r="I272" s="278">
        <v>59.115002</v>
      </c>
      <c r="J272" s="278">
        <v>60.919998</v>
      </c>
      <c r="K272" s="278">
        <v>51.200001</v>
      </c>
      <c r="L272" s="278">
        <v>58.595001</v>
      </c>
      <c r="M272" s="278">
        <v>58.201542</v>
      </c>
      <c r="N272" s="278">
        <v>1.168626E8</v>
      </c>
      <c r="O272" s="278"/>
      <c r="P272" s="254">
        <f t="shared" si="31"/>
        <v>1472524.812</v>
      </c>
      <c r="Q272" s="254">
        <f t="shared" si="149"/>
        <v>1247057.232</v>
      </c>
      <c r="R272" s="254">
        <f t="shared" si="150"/>
        <v>857960.5703</v>
      </c>
      <c r="S272" s="254">
        <f t="shared" si="34"/>
        <v>-745322.0178</v>
      </c>
      <c r="T272" s="254">
        <f t="shared" si="35"/>
        <v>0</v>
      </c>
      <c r="U272" s="272">
        <f t="shared" si="21"/>
        <v>1.108760874</v>
      </c>
      <c r="V272" s="282"/>
      <c r="W272" s="254">
        <f t="shared" si="22"/>
        <v>-745322.0178</v>
      </c>
      <c r="X272" s="257">
        <f t="shared" si="23"/>
        <v>3.126816767</v>
      </c>
      <c r="Y272" s="254">
        <f t="shared" si="24"/>
        <v>1854409.516</v>
      </c>
      <c r="Z272" s="254">
        <f t="shared" si="25"/>
        <v>1109087.498</v>
      </c>
      <c r="AA272" s="259">
        <f t="shared" si="26"/>
        <v>3577542.614</v>
      </c>
      <c r="AB272" s="258">
        <f t="shared" si="27"/>
        <v>3.577542614</v>
      </c>
      <c r="AC272" s="275">
        <f t="shared" si="28"/>
        <v>2832220.596</v>
      </c>
      <c r="AD272" s="257">
        <f t="shared" si="29"/>
        <v>2.832220596</v>
      </c>
      <c r="AE272" s="180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2"/>
    </row>
    <row r="273" ht="19.5" customHeight="1">
      <c r="A273" s="276" t="s">
        <v>367</v>
      </c>
      <c r="B273" s="277">
        <v>323.070007</v>
      </c>
      <c r="C273" s="278">
        <v>342.799988</v>
      </c>
      <c r="D273" s="278">
        <v>322.809998</v>
      </c>
      <c r="E273" s="278">
        <v>337.98999</v>
      </c>
      <c r="F273" s="278">
        <v>332.036346</v>
      </c>
      <c r="G273" s="278">
        <v>7.711398E8</v>
      </c>
      <c r="H273" s="283" t="s">
        <v>367</v>
      </c>
      <c r="I273" s="278">
        <v>60.115002</v>
      </c>
      <c r="J273" s="278">
        <v>67.449997</v>
      </c>
      <c r="K273" s="278">
        <v>60.009998</v>
      </c>
      <c r="L273" s="278">
        <v>65.535004</v>
      </c>
      <c r="M273" s="278">
        <v>65.09494</v>
      </c>
      <c r="N273" s="278">
        <v>5.64114E7</v>
      </c>
      <c r="O273" s="278"/>
      <c r="P273" s="254">
        <f t="shared" si="31"/>
        <v>1598069.297</v>
      </c>
      <c r="Q273" s="254">
        <f t="shared" si="149"/>
        <v>1461638.682</v>
      </c>
      <c r="R273" s="254">
        <f t="shared" si="150"/>
        <v>859747.9881</v>
      </c>
      <c r="S273" s="254">
        <f t="shared" si="34"/>
        <v>-750094.1929</v>
      </c>
      <c r="T273" s="254">
        <f t="shared" si="35"/>
        <v>0</v>
      </c>
      <c r="U273" s="272">
        <f t="shared" si="21"/>
        <v>1.153564857</v>
      </c>
      <c r="V273" s="282"/>
      <c r="W273" s="254">
        <f t="shared" si="22"/>
        <v>-750094.1929</v>
      </c>
      <c r="X273" s="257">
        <f t="shared" si="23"/>
        <v>3.276678194</v>
      </c>
      <c r="Y273" s="254">
        <f t="shared" si="24"/>
        <v>1944006.577</v>
      </c>
      <c r="Z273" s="254">
        <f t="shared" si="25"/>
        <v>1193912.384</v>
      </c>
      <c r="AA273" s="259">
        <f t="shared" si="26"/>
        <v>3919455.968</v>
      </c>
      <c r="AB273" s="258">
        <f t="shared" si="27"/>
        <v>3.919455968</v>
      </c>
      <c r="AC273" s="275">
        <f t="shared" si="28"/>
        <v>3169361.775</v>
      </c>
      <c r="AD273" s="257">
        <f t="shared" si="29"/>
        <v>3.169361775</v>
      </c>
      <c r="AE273" s="180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2"/>
    </row>
    <row r="274" ht="19.5" customHeight="1">
      <c r="A274" s="276" t="s">
        <v>368</v>
      </c>
      <c r="B274" s="277">
        <v>339.230011</v>
      </c>
      <c r="C274" s="278">
        <v>340.0</v>
      </c>
      <c r="D274" s="278">
        <v>316.0</v>
      </c>
      <c r="E274" s="278">
        <v>333.929993</v>
      </c>
      <c r="F274" s="278">
        <v>328.047821</v>
      </c>
      <c r="G274" s="278">
        <v>9.654108E8</v>
      </c>
      <c r="H274" s="283" t="s">
        <v>368</v>
      </c>
      <c r="I274" s="278">
        <v>66.040001</v>
      </c>
      <c r="J274" s="278">
        <v>66.334999</v>
      </c>
      <c r="K274" s="278">
        <v>57.189999</v>
      </c>
      <c r="L274" s="278">
        <v>63.689999</v>
      </c>
      <c r="M274" s="278">
        <v>63.262321</v>
      </c>
      <c r="N274" s="278">
        <v>7.58614E7</v>
      </c>
      <c r="O274" s="278"/>
      <c r="P274" s="254">
        <f t="shared" si="31"/>
        <v>1564356.436</v>
      </c>
      <c r="Q274" s="254">
        <f t="shared" si="149"/>
        <v>1392953.134</v>
      </c>
      <c r="R274" s="254">
        <f t="shared" si="150"/>
        <v>861539.1298</v>
      </c>
      <c r="S274" s="254">
        <f t="shared" si="34"/>
        <v>-754886.252</v>
      </c>
      <c r="T274" s="254">
        <f t="shared" si="35"/>
        <v>0</v>
      </c>
      <c r="U274" s="272">
        <f t="shared" si="21"/>
        <v>1.139155553</v>
      </c>
      <c r="V274" s="282"/>
      <c r="W274" s="254">
        <f t="shared" si="22"/>
        <v>-754886.252</v>
      </c>
      <c r="X274" s="257">
        <f t="shared" si="23"/>
        <v>3.213590867</v>
      </c>
      <c r="Y274" s="254">
        <f t="shared" si="24"/>
        <v>1922127.07</v>
      </c>
      <c r="Z274" s="254">
        <f t="shared" si="25"/>
        <v>1167240.817</v>
      </c>
      <c r="AA274" s="259">
        <f t="shared" si="26"/>
        <v>3818848.699</v>
      </c>
      <c r="AB274" s="258">
        <f t="shared" si="27"/>
        <v>3.818848699</v>
      </c>
      <c r="AC274" s="275">
        <f t="shared" si="28"/>
        <v>3063962.447</v>
      </c>
      <c r="AD274" s="257">
        <f t="shared" si="29"/>
        <v>3.063962447</v>
      </c>
      <c r="AE274" s="180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2"/>
    </row>
    <row r="275" ht="19.5" customHeight="1">
      <c r="A275" s="276" t="s">
        <v>369</v>
      </c>
      <c r="B275" s="277">
        <v>335.299988</v>
      </c>
      <c r="C275" s="278">
        <v>355.230011</v>
      </c>
      <c r="D275" s="278">
        <v>328.279999</v>
      </c>
      <c r="E275" s="278">
        <v>354.429993</v>
      </c>
      <c r="F275" s="278">
        <v>348.186798</v>
      </c>
      <c r="G275" s="278">
        <v>7.512885E8</v>
      </c>
      <c r="H275" s="283" t="s">
        <v>369</v>
      </c>
      <c r="I275" s="278">
        <v>64.260002</v>
      </c>
      <c r="J275" s="278">
        <v>72.120003</v>
      </c>
      <c r="K275" s="278">
        <v>61.57</v>
      </c>
      <c r="L275" s="278">
        <v>71.809998</v>
      </c>
      <c r="M275" s="278">
        <v>71.327797</v>
      </c>
      <c r="N275" s="278">
        <v>4.58176E7</v>
      </c>
      <c r="O275" s="278"/>
      <c r="P275" s="254">
        <f t="shared" si="31"/>
        <v>1625148.51</v>
      </c>
      <c r="Q275" s="254">
        <f t="shared" si="149"/>
        <v>1499635.005</v>
      </c>
      <c r="R275" s="254">
        <f t="shared" si="150"/>
        <v>863334.0029</v>
      </c>
      <c r="S275" s="254">
        <f t="shared" si="34"/>
        <v>-759698.2781</v>
      </c>
      <c r="T275" s="254">
        <f t="shared" si="35"/>
        <v>0</v>
      </c>
      <c r="U275" s="272">
        <f t="shared" si="21"/>
        <v>1.159549211</v>
      </c>
      <c r="V275" s="282"/>
      <c r="W275" s="254">
        <f t="shared" si="22"/>
        <v>-759698.2781</v>
      </c>
      <c r="X275" s="257">
        <f t="shared" si="23"/>
        <v>3.275619525</v>
      </c>
      <c r="Y275" s="254">
        <f t="shared" si="24"/>
        <v>1966404.6</v>
      </c>
      <c r="Z275" s="254">
        <f t="shared" si="25"/>
        <v>1206706.322</v>
      </c>
      <c r="AA275" s="259">
        <f t="shared" si="26"/>
        <v>3988117.518</v>
      </c>
      <c r="AB275" s="258">
        <f t="shared" si="27"/>
        <v>3.988117518</v>
      </c>
      <c r="AC275" s="275">
        <f t="shared" si="28"/>
        <v>3228419.24</v>
      </c>
      <c r="AD275" s="257">
        <f t="shared" si="29"/>
        <v>3.22841924</v>
      </c>
      <c r="AE275" s="180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2"/>
    </row>
    <row r="276" ht="19.5" customHeight="1">
      <c r="A276" s="276" t="s">
        <v>370</v>
      </c>
      <c r="B276" s="277">
        <v>354.070007</v>
      </c>
      <c r="C276" s="278">
        <v>368.890015</v>
      </c>
      <c r="D276" s="278">
        <v>352.040009</v>
      </c>
      <c r="E276" s="278">
        <v>364.570007</v>
      </c>
      <c r="F276" s="278">
        <v>358.563568</v>
      </c>
      <c r="G276" s="278">
        <v>8.132857E8</v>
      </c>
      <c r="H276" s="283" t="s">
        <v>370</v>
      </c>
      <c r="I276" s="278">
        <v>71.639999</v>
      </c>
      <c r="J276" s="278">
        <v>77.639999</v>
      </c>
      <c r="K276" s="278">
        <v>70.730003</v>
      </c>
      <c r="L276" s="278">
        <v>75.800003</v>
      </c>
      <c r="M276" s="278">
        <v>75.291016</v>
      </c>
      <c r="N276" s="278">
        <v>5.52846E7</v>
      </c>
      <c r="O276" s="278"/>
      <c r="P276" s="254">
        <f t="shared" si="31"/>
        <v>1742772.322</v>
      </c>
      <c r="Q276" s="254">
        <f t="shared" si="149"/>
        <v>1722741.407</v>
      </c>
      <c r="R276" s="254">
        <f t="shared" si="150"/>
        <v>865132.6155</v>
      </c>
      <c r="S276" s="254">
        <f t="shared" si="34"/>
        <v>-764530.3542</v>
      </c>
      <c r="T276" s="254">
        <f t="shared" si="35"/>
        <v>0</v>
      </c>
      <c r="U276" s="272">
        <f t="shared" si="21"/>
        <v>1.198032516</v>
      </c>
      <c r="V276" s="282"/>
      <c r="W276" s="254">
        <f t="shared" si="22"/>
        <v>-764530.3542</v>
      </c>
      <c r="X276" s="257">
        <f t="shared" si="23"/>
        <v>3.411120203</v>
      </c>
      <c r="Y276" s="254">
        <f t="shared" si="24"/>
        <v>2050467.936</v>
      </c>
      <c r="Z276" s="254">
        <f t="shared" si="25"/>
        <v>1285937.582</v>
      </c>
      <c r="AA276" s="259">
        <f t="shared" si="26"/>
        <v>4330646.344</v>
      </c>
      <c r="AB276" s="258">
        <f t="shared" si="27"/>
        <v>4.330646344</v>
      </c>
      <c r="AC276" s="275">
        <f t="shared" si="28"/>
        <v>3566115.99</v>
      </c>
      <c r="AD276" s="257">
        <f t="shared" si="29"/>
        <v>3.56611599</v>
      </c>
      <c r="AE276" s="180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2"/>
    </row>
    <row r="277" ht="19.5" customHeight="1">
      <c r="A277" s="276" t="s">
        <v>371</v>
      </c>
      <c r="B277" s="277">
        <v>366.279999</v>
      </c>
      <c r="C277" s="278">
        <v>380.76001</v>
      </c>
      <c r="D277" s="278">
        <v>359.959991</v>
      </c>
      <c r="E277" s="278">
        <v>379.950012</v>
      </c>
      <c r="F277" s="278">
        <v>373.690186</v>
      </c>
      <c r="G277" s="278">
        <v>6.834665E8</v>
      </c>
      <c r="H277" s="283" t="s">
        <v>371</v>
      </c>
      <c r="I277" s="278">
        <v>76.510002</v>
      </c>
      <c r="J277" s="278">
        <v>82.510002</v>
      </c>
      <c r="K277" s="278">
        <v>73.800003</v>
      </c>
      <c r="L277" s="278">
        <v>82.160004</v>
      </c>
      <c r="M277" s="278">
        <v>81.608299</v>
      </c>
      <c r="N277" s="278">
        <v>4.73665E7</v>
      </c>
      <c r="O277" s="278"/>
      <c r="P277" s="254">
        <f t="shared" si="31"/>
        <v>1781980.153</v>
      </c>
      <c r="Q277" s="254">
        <f t="shared" si="149"/>
        <v>1797516.126</v>
      </c>
      <c r="R277" s="254">
        <f t="shared" si="150"/>
        <v>866934.9751</v>
      </c>
      <c r="S277" s="254">
        <f t="shared" si="34"/>
        <v>-769382.5641</v>
      </c>
      <c r="T277" s="254">
        <f t="shared" si="35"/>
        <v>0</v>
      </c>
      <c r="U277" s="272">
        <f t="shared" si="21"/>
        <v>1.209287201</v>
      </c>
      <c r="V277" s="282"/>
      <c r="W277" s="254">
        <f t="shared" si="22"/>
        <v>-769382.5641</v>
      </c>
      <c r="X277" s="257">
        <f t="shared" si="23"/>
        <v>3.442910266</v>
      </c>
      <c r="Y277" s="254">
        <f t="shared" si="24"/>
        <v>2079643.683</v>
      </c>
      <c r="Z277" s="254">
        <f t="shared" si="25"/>
        <v>1310261.119</v>
      </c>
      <c r="AA277" s="259">
        <f t="shared" si="26"/>
        <v>4446431.255</v>
      </c>
      <c r="AB277" s="258">
        <f t="shared" si="27"/>
        <v>4.446431255</v>
      </c>
      <c r="AC277" s="275">
        <f t="shared" si="28"/>
        <v>3677048.691</v>
      </c>
      <c r="AD277" s="257">
        <f t="shared" si="29"/>
        <v>3.677048691</v>
      </c>
      <c r="AE277" s="180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2"/>
    </row>
    <row r="278" ht="19.5" customHeight="1">
      <c r="A278" s="276" t="s">
        <v>372</v>
      </c>
      <c r="B278" s="277">
        <v>381.040009</v>
      </c>
      <c r="C278" s="278">
        <v>382.779999</v>
      </c>
      <c r="D278" s="278">
        <v>357.100006</v>
      </c>
      <c r="E278" s="278">
        <v>357.959991</v>
      </c>
      <c r="F278" s="278">
        <v>352.0625</v>
      </c>
      <c r="G278" s="278">
        <v>9.318499E8</v>
      </c>
      <c r="H278" s="283" t="s">
        <v>372</v>
      </c>
      <c r="I278" s="278">
        <v>82.639999</v>
      </c>
      <c r="J278" s="278">
        <v>83.370003</v>
      </c>
      <c r="K278" s="278">
        <v>72.730003</v>
      </c>
      <c r="L278" s="278">
        <v>72.769997</v>
      </c>
      <c r="M278" s="278">
        <v>72.281357</v>
      </c>
      <c r="N278" s="278">
        <v>6.29031E7</v>
      </c>
      <c r="O278" s="278"/>
      <c r="P278" s="254">
        <f t="shared" si="31"/>
        <v>1767821.812</v>
      </c>
      <c r="Q278" s="254">
        <f t="shared" si="149"/>
        <v>1771454.579</v>
      </c>
      <c r="R278" s="254">
        <f t="shared" si="150"/>
        <v>868741.0896</v>
      </c>
      <c r="S278" s="254">
        <f t="shared" si="34"/>
        <v>-774254.9914</v>
      </c>
      <c r="T278" s="254">
        <f t="shared" si="35"/>
        <v>0</v>
      </c>
      <c r="U278" s="272">
        <f t="shared" si="21"/>
        <v>1.204788999</v>
      </c>
      <c r="V278" s="282"/>
      <c r="W278" s="254">
        <f t="shared" si="22"/>
        <v>-774254.9914</v>
      </c>
      <c r="X278" s="257">
        <f t="shared" si="23"/>
        <v>3.405290157</v>
      </c>
      <c r="Y278" s="254">
        <f t="shared" si="24"/>
        <v>2071466.714</v>
      </c>
      <c r="Z278" s="254">
        <f t="shared" si="25"/>
        <v>1297211.723</v>
      </c>
      <c r="AA278" s="259">
        <f t="shared" si="26"/>
        <v>4408017.481</v>
      </c>
      <c r="AB278" s="258">
        <f t="shared" si="27"/>
        <v>4.408017481</v>
      </c>
      <c r="AC278" s="275">
        <f t="shared" si="28"/>
        <v>3633762.489</v>
      </c>
      <c r="AD278" s="257">
        <f t="shared" si="29"/>
        <v>3.633762489</v>
      </c>
      <c r="AE278" s="180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2"/>
    </row>
    <row r="279" ht="19.5" customHeight="1">
      <c r="A279" s="276" t="s">
        <v>373</v>
      </c>
      <c r="B279" s="277">
        <v>358.600006</v>
      </c>
      <c r="C279" s="278">
        <v>386.279999</v>
      </c>
      <c r="D279" s="278">
        <v>350.320007</v>
      </c>
      <c r="E279" s="278">
        <v>386.109985</v>
      </c>
      <c r="F279" s="278">
        <v>380.169678</v>
      </c>
      <c r="G279" s="278">
        <v>8.787479E8</v>
      </c>
      <c r="H279" s="283" t="s">
        <v>373</v>
      </c>
      <c r="I279" s="278">
        <v>73.089996</v>
      </c>
      <c r="J279" s="278">
        <v>84.599998</v>
      </c>
      <c r="K279" s="278">
        <v>69.730003</v>
      </c>
      <c r="L279" s="278">
        <v>84.540001</v>
      </c>
      <c r="M279" s="278">
        <v>83.972328</v>
      </c>
      <c r="N279" s="278">
        <v>5.71178E7</v>
      </c>
      <c r="O279" s="278"/>
      <c r="P279" s="254">
        <f t="shared" si="31"/>
        <v>1734257.46</v>
      </c>
      <c r="Q279" s="254">
        <f t="shared" si="149"/>
        <v>1698384.821</v>
      </c>
      <c r="R279" s="254">
        <f t="shared" si="150"/>
        <v>870550.9669</v>
      </c>
      <c r="S279" s="254">
        <f t="shared" si="34"/>
        <v>-779147.7205</v>
      </c>
      <c r="T279" s="254">
        <f t="shared" si="35"/>
        <v>0</v>
      </c>
      <c r="U279" s="272">
        <f t="shared" si="21"/>
        <v>1.192376639</v>
      </c>
      <c r="V279" s="282"/>
      <c r="W279" s="254">
        <f t="shared" si="22"/>
        <v>-779147.7205</v>
      </c>
      <c r="X279" s="257">
        <f t="shared" si="23"/>
        <v>3.343150931</v>
      </c>
      <c r="Y279" s="254">
        <f t="shared" si="24"/>
        <v>2049709.15</v>
      </c>
      <c r="Z279" s="254">
        <f t="shared" si="25"/>
        <v>1270561.43</v>
      </c>
      <c r="AA279" s="259">
        <f t="shared" si="26"/>
        <v>4303193.248</v>
      </c>
      <c r="AB279" s="258">
        <f t="shared" si="27"/>
        <v>4.303193248</v>
      </c>
      <c r="AC279" s="275">
        <f t="shared" si="28"/>
        <v>3524045.528</v>
      </c>
      <c r="AD279" s="257">
        <f t="shared" si="29"/>
        <v>3.524045528</v>
      </c>
      <c r="AE279" s="180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2"/>
    </row>
    <row r="280" ht="19.5" customHeight="1">
      <c r="A280" s="276" t="s">
        <v>374</v>
      </c>
      <c r="B280" s="277">
        <v>386.559998</v>
      </c>
      <c r="C280" s="278">
        <v>408.709991</v>
      </c>
      <c r="D280" s="278">
        <v>384.420013</v>
      </c>
      <c r="E280" s="278">
        <v>393.820007</v>
      </c>
      <c r="F280" s="278">
        <v>387.761139</v>
      </c>
      <c r="G280" s="278">
        <v>9.222445E8</v>
      </c>
      <c r="H280" s="283" t="s">
        <v>374</v>
      </c>
      <c r="I280" s="278">
        <v>84.739998</v>
      </c>
      <c r="J280" s="278">
        <v>94.540001</v>
      </c>
      <c r="K280" s="278">
        <v>83.790001</v>
      </c>
      <c r="L280" s="278">
        <v>87.610001</v>
      </c>
      <c r="M280" s="278">
        <v>87.021706</v>
      </c>
      <c r="N280" s="278">
        <v>6.23369E7</v>
      </c>
      <c r="O280" s="278"/>
      <c r="P280" s="254">
        <f t="shared" si="31"/>
        <v>1903069.371</v>
      </c>
      <c r="Q280" s="254">
        <f t="shared" si="149"/>
        <v>2040838.373</v>
      </c>
      <c r="R280" s="254">
        <f t="shared" si="150"/>
        <v>872364.6147</v>
      </c>
      <c r="S280" s="254">
        <f t="shared" si="34"/>
        <v>-784060.836</v>
      </c>
      <c r="T280" s="254">
        <f t="shared" si="35"/>
        <v>0</v>
      </c>
      <c r="U280" s="272">
        <f t="shared" si="21"/>
        <v>1.242609568</v>
      </c>
      <c r="V280" s="282"/>
      <c r="W280" s="254">
        <f t="shared" si="22"/>
        <v>-784060.836</v>
      </c>
      <c r="X280" s="257">
        <f t="shared" si="23"/>
        <v>3.539819691</v>
      </c>
      <c r="Y280" s="254">
        <f t="shared" si="24"/>
        <v>2169618.59</v>
      </c>
      <c r="Z280" s="254">
        <f t="shared" si="25"/>
        <v>1385557.754</v>
      </c>
      <c r="AA280" s="259">
        <f t="shared" si="26"/>
        <v>4816272.359</v>
      </c>
      <c r="AB280" s="258">
        <f t="shared" si="27"/>
        <v>4.816272359</v>
      </c>
      <c r="AC280" s="275">
        <f t="shared" si="28"/>
        <v>4032211.523</v>
      </c>
      <c r="AD280" s="257">
        <f t="shared" si="29"/>
        <v>4.032211523</v>
      </c>
      <c r="AE280" s="180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2"/>
    </row>
    <row r="281" ht="19.5" customHeight="1">
      <c r="A281" s="279" t="s">
        <v>375</v>
      </c>
      <c r="B281" s="280">
        <v>398.279999</v>
      </c>
      <c r="C281" s="281">
        <v>404.579987</v>
      </c>
      <c r="D281" s="281">
        <v>377.470001</v>
      </c>
      <c r="E281" s="281">
        <v>397.850006</v>
      </c>
      <c r="F281" s="281">
        <v>391.729095</v>
      </c>
      <c r="G281" s="281">
        <v>1.2328172E9</v>
      </c>
      <c r="H281" s="284" t="s">
        <v>375</v>
      </c>
      <c r="I281" s="281">
        <v>89.650002</v>
      </c>
      <c r="J281" s="281">
        <v>92.25</v>
      </c>
      <c r="K281" s="281">
        <v>80.330002</v>
      </c>
      <c r="L281" s="281">
        <v>89.019997</v>
      </c>
      <c r="M281" s="281">
        <v>88.422226</v>
      </c>
      <c r="N281" s="281">
        <v>1.017614E8</v>
      </c>
      <c r="O281" s="281"/>
      <c r="P281" s="254">
        <f t="shared" si="31"/>
        <v>1868663.371</v>
      </c>
      <c r="Q281" s="254">
        <f t="shared" si="149"/>
        <v>1956564.609</v>
      </c>
      <c r="R281" s="254">
        <f t="shared" si="150"/>
        <v>874182.041</v>
      </c>
      <c r="S281" s="254">
        <f t="shared" si="34"/>
        <v>-788994.4229</v>
      </c>
      <c r="T281" s="254">
        <f t="shared" si="35"/>
        <v>0</v>
      </c>
      <c r="U281" s="272">
        <f t="shared" si="21"/>
        <v>1.230323075</v>
      </c>
      <c r="V281" s="257">
        <f>(E281-B270)/B270</f>
        <v>0.262575053</v>
      </c>
      <c r="W281" s="254">
        <f t="shared" si="22"/>
        <v>-788994.4229</v>
      </c>
      <c r="X281" s="257">
        <f t="shared" si="23"/>
        <v>3.476381243</v>
      </c>
      <c r="Y281" s="254">
        <f t="shared" si="24"/>
        <v>2147279.119</v>
      </c>
      <c r="Z281" s="254">
        <f t="shared" si="25"/>
        <v>1358284.696</v>
      </c>
      <c r="AA281" s="259">
        <f t="shared" si="26"/>
        <v>4699410.021</v>
      </c>
      <c r="AB281" s="258">
        <f t="shared" si="27"/>
        <v>4.699410021</v>
      </c>
      <c r="AC281" s="275">
        <f t="shared" si="28"/>
        <v>3910415.599</v>
      </c>
      <c r="AD281" s="257">
        <f t="shared" si="29"/>
        <v>3.910415599</v>
      </c>
      <c r="AE281" s="180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2"/>
    </row>
    <row r="282" ht="19.5" customHeight="1">
      <c r="A282" s="276" t="s">
        <v>376</v>
      </c>
      <c r="B282" s="277">
        <v>399.049988</v>
      </c>
      <c r="C282" s="278">
        <v>402.279999</v>
      </c>
      <c r="D282" s="278">
        <v>334.149994</v>
      </c>
      <c r="E282" s="278">
        <v>363.049988</v>
      </c>
      <c r="F282" s="278">
        <v>357.921021</v>
      </c>
      <c r="G282" s="278">
        <v>1.847203E9</v>
      </c>
      <c r="H282" s="283" t="s">
        <v>376</v>
      </c>
      <c r="I282" s="278">
        <v>89.650002</v>
      </c>
      <c r="J282" s="278">
        <v>91.099998</v>
      </c>
      <c r="K282" s="278">
        <v>62.369999</v>
      </c>
      <c r="L282" s="278">
        <v>73.709999</v>
      </c>
      <c r="M282" s="278">
        <v>73.21505</v>
      </c>
      <c r="N282" s="278">
        <v>2.354233E8</v>
      </c>
      <c r="O282" s="278"/>
      <c r="P282" s="254">
        <f t="shared" si="31"/>
        <v>1654207.891</v>
      </c>
      <c r="Q282" s="254">
        <f>(Q270+(Q281-Q270)*(1-$Q$3))*K282/K281</f>
        <v>1372465.474</v>
      </c>
      <c r="R282" s="254">
        <f>R281*(1+($S$5/2/12))+(Q281-Q270)*($Q$3)</f>
        <v>1064888.593</v>
      </c>
      <c r="S282" s="254">
        <f t="shared" si="34"/>
        <v>-793948.5663</v>
      </c>
      <c r="T282" s="254">
        <f t="shared" si="35"/>
        <v>0</v>
      </c>
      <c r="U282" s="272">
        <f t="shared" si="21"/>
        <v>1.075173463</v>
      </c>
      <c r="V282" s="282"/>
      <c r="W282" s="254">
        <f t="shared" si="22"/>
        <v>-793948.5663</v>
      </c>
      <c r="X282" s="257">
        <f t="shared" si="23"/>
        <v>3.424776616</v>
      </c>
      <c r="Y282" s="254">
        <f t="shared" si="24"/>
        <v>2180238.573</v>
      </c>
      <c r="Z282" s="254">
        <f t="shared" si="25"/>
        <v>1386290.007</v>
      </c>
      <c r="AA282" s="259">
        <f t="shared" si="26"/>
        <v>4091561.958</v>
      </c>
      <c r="AB282" s="258">
        <f t="shared" si="27"/>
        <v>4.091561958</v>
      </c>
      <c r="AC282" s="275">
        <f t="shared" si="28"/>
        <v>3297613.392</v>
      </c>
      <c r="AD282" s="257">
        <f t="shared" si="29"/>
        <v>3.297613392</v>
      </c>
      <c r="AE282" s="180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2"/>
    </row>
    <row r="283" ht="19.5" customHeight="1">
      <c r="A283" s="276" t="s">
        <v>377</v>
      </c>
      <c r="B283" s="277">
        <v>364.429993</v>
      </c>
      <c r="C283" s="278">
        <v>370.100006</v>
      </c>
      <c r="D283" s="278">
        <v>318.26001</v>
      </c>
      <c r="E283" s="278">
        <v>346.799988</v>
      </c>
      <c r="F283" s="278">
        <v>341.900604</v>
      </c>
      <c r="G283" s="278">
        <v>1.5229236E9</v>
      </c>
      <c r="H283" s="283" t="s">
        <v>377</v>
      </c>
      <c r="I283" s="278">
        <v>74.139999</v>
      </c>
      <c r="J283" s="278">
        <v>76.449997</v>
      </c>
      <c r="K283" s="278">
        <v>56.119999</v>
      </c>
      <c r="L283" s="278">
        <v>66.669998</v>
      </c>
      <c r="M283" s="278">
        <v>66.222313</v>
      </c>
      <c r="N283" s="278">
        <v>1.590101E8</v>
      </c>
      <c r="O283" s="278"/>
      <c r="P283" s="254">
        <f t="shared" si="31"/>
        <v>1575544.604</v>
      </c>
      <c r="Q283" s="254">
        <f t="shared" ref="Q283:Q293" si="151">Q282*K283/K282</f>
        <v>1234932.856</v>
      </c>
      <c r="R283" s="254">
        <f t="shared" ref="R283:R293" si="152">R282*(1+$S$5/2/12)</f>
        <v>1067107.111</v>
      </c>
      <c r="S283" s="254">
        <f t="shared" si="34"/>
        <v>-798923.352</v>
      </c>
      <c r="T283" s="254">
        <f t="shared" si="35"/>
        <v>0</v>
      </c>
      <c r="U283" s="272">
        <f t="shared" si="21"/>
        <v>1.043281002</v>
      </c>
      <c r="V283" s="282"/>
      <c r="W283" s="254">
        <f t="shared" si="22"/>
        <v>-798923.352</v>
      </c>
      <c r="X283" s="257">
        <f t="shared" si="23"/>
        <v>3.307766269</v>
      </c>
      <c r="Y283" s="254">
        <f t="shared" si="24"/>
        <v>2127304.05</v>
      </c>
      <c r="Z283" s="254">
        <f t="shared" si="25"/>
        <v>1328380.698</v>
      </c>
      <c r="AA283" s="259">
        <f t="shared" si="26"/>
        <v>3877584.572</v>
      </c>
      <c r="AB283" s="258">
        <f t="shared" si="27"/>
        <v>3.877584572</v>
      </c>
      <c r="AC283" s="275">
        <f t="shared" si="28"/>
        <v>3078661.22</v>
      </c>
      <c r="AD283" s="257">
        <f t="shared" si="29"/>
        <v>3.07866122</v>
      </c>
      <c r="AE283" s="180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2"/>
    </row>
    <row r="284" ht="19.5" customHeight="1">
      <c r="A284" s="276" t="s">
        <v>378</v>
      </c>
      <c r="B284" s="277">
        <v>345.75</v>
      </c>
      <c r="C284" s="278">
        <v>371.829987</v>
      </c>
      <c r="D284" s="278">
        <v>317.450012</v>
      </c>
      <c r="E284" s="278">
        <v>362.540009</v>
      </c>
      <c r="F284" s="278">
        <v>357.418304</v>
      </c>
      <c r="G284" s="278">
        <v>1.6867928E9</v>
      </c>
      <c r="H284" s="283" t="s">
        <v>378</v>
      </c>
      <c r="I284" s="278">
        <v>66.120003</v>
      </c>
      <c r="J284" s="278">
        <v>75.860001</v>
      </c>
      <c r="K284" s="278">
        <v>55.43</v>
      </c>
      <c r="L284" s="278">
        <v>71.919998</v>
      </c>
      <c r="M284" s="278">
        <v>71.437057</v>
      </c>
      <c r="N284" s="278">
        <v>1.740802E8</v>
      </c>
      <c r="O284" s="278"/>
      <c r="P284" s="254">
        <f t="shared" si="31"/>
        <v>1571534.713</v>
      </c>
      <c r="Q284" s="254">
        <f t="shared" si="151"/>
        <v>1219749.278</v>
      </c>
      <c r="R284" s="254">
        <f t="shared" si="152"/>
        <v>1069330.251</v>
      </c>
      <c r="S284" s="254">
        <f t="shared" si="34"/>
        <v>-803918.8659</v>
      </c>
      <c r="T284" s="254">
        <f t="shared" si="35"/>
        <v>0</v>
      </c>
      <c r="U284" s="272">
        <f t="shared" si="21"/>
        <v>1.03896246</v>
      </c>
      <c r="V284" s="282"/>
      <c r="W284" s="254">
        <f t="shared" si="22"/>
        <v>-803918.8659</v>
      </c>
      <c r="X284" s="257">
        <f t="shared" si="23"/>
        <v>3.284989413</v>
      </c>
      <c r="Y284" s="254">
        <f t="shared" si="24"/>
        <v>2126631.34</v>
      </c>
      <c r="Z284" s="254">
        <f t="shared" si="25"/>
        <v>1322712.474</v>
      </c>
      <c r="AA284" s="259">
        <f t="shared" si="26"/>
        <v>3860614.241</v>
      </c>
      <c r="AB284" s="258">
        <f t="shared" si="27"/>
        <v>3.860614241</v>
      </c>
      <c r="AC284" s="275">
        <f t="shared" si="28"/>
        <v>3056695.375</v>
      </c>
      <c r="AD284" s="257">
        <f t="shared" si="29"/>
        <v>3.056695375</v>
      </c>
      <c r="AE284" s="180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2"/>
    </row>
    <row r="285" ht="19.5" customHeight="1">
      <c r="A285" s="276" t="s">
        <v>379</v>
      </c>
      <c r="B285" s="277">
        <v>362.809998</v>
      </c>
      <c r="C285" s="278">
        <v>369.309998</v>
      </c>
      <c r="D285" s="278">
        <v>312.600006</v>
      </c>
      <c r="E285" s="278">
        <v>313.25</v>
      </c>
      <c r="F285" s="278">
        <v>309.20636</v>
      </c>
      <c r="G285" s="278">
        <v>1.5019591E9</v>
      </c>
      <c r="H285" s="283" t="s">
        <v>379</v>
      </c>
      <c r="I285" s="278">
        <v>72.220001</v>
      </c>
      <c r="J285" s="278">
        <v>74.769997</v>
      </c>
      <c r="K285" s="278">
        <v>53.009998</v>
      </c>
      <c r="L285" s="278">
        <v>53.200001</v>
      </c>
      <c r="M285" s="278">
        <v>52.842766</v>
      </c>
      <c r="N285" s="278">
        <v>1.590007E8</v>
      </c>
      <c r="O285" s="278"/>
      <c r="P285" s="254">
        <f t="shared" si="31"/>
        <v>1547524.782</v>
      </c>
      <c r="Q285" s="254">
        <f t="shared" si="151"/>
        <v>1166496.604</v>
      </c>
      <c r="R285" s="254">
        <f t="shared" si="152"/>
        <v>1071558.022</v>
      </c>
      <c r="S285" s="254">
        <f t="shared" si="34"/>
        <v>-808935.1945</v>
      </c>
      <c r="T285" s="254">
        <f t="shared" si="35"/>
        <v>0</v>
      </c>
      <c r="U285" s="272">
        <f t="shared" si="21"/>
        <v>1.025079009</v>
      </c>
      <c r="V285" s="282"/>
      <c r="W285" s="254">
        <f t="shared" si="22"/>
        <v>-808935.1945</v>
      </c>
      <c r="X285" s="257">
        <f t="shared" si="23"/>
        <v>3.237691749</v>
      </c>
      <c r="Y285" s="254">
        <f t="shared" si="24"/>
        <v>2111963.049</v>
      </c>
      <c r="Z285" s="254">
        <f t="shared" si="25"/>
        <v>1303027.854</v>
      </c>
      <c r="AA285" s="259">
        <f t="shared" si="26"/>
        <v>3785579.409</v>
      </c>
      <c r="AB285" s="258">
        <f t="shared" si="27"/>
        <v>3.785579409</v>
      </c>
      <c r="AC285" s="275">
        <f t="shared" si="28"/>
        <v>2976644.214</v>
      </c>
      <c r="AD285" s="257">
        <f t="shared" si="29"/>
        <v>2.976644214</v>
      </c>
      <c r="AE285" s="180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2"/>
    </row>
    <row r="286" ht="19.5" customHeight="1">
      <c r="A286" s="276" t="s">
        <v>380</v>
      </c>
      <c r="B286" s="277">
        <v>312.829987</v>
      </c>
      <c r="C286" s="278">
        <v>330.290009</v>
      </c>
      <c r="D286" s="278">
        <v>280.209991</v>
      </c>
      <c r="E286" s="278">
        <v>308.279999</v>
      </c>
      <c r="F286" s="278">
        <v>304.300568</v>
      </c>
      <c r="G286" s="278">
        <v>1.9511625E9</v>
      </c>
      <c r="H286" s="283" t="s">
        <v>380</v>
      </c>
      <c r="I286" s="278">
        <v>53.060001</v>
      </c>
      <c r="J286" s="278">
        <v>59.060001</v>
      </c>
      <c r="K286" s="278">
        <v>41.959999</v>
      </c>
      <c r="L286" s="278">
        <v>50.669998</v>
      </c>
      <c r="M286" s="278">
        <v>50.329754</v>
      </c>
      <c r="N286" s="278">
        <v>1.978816E8</v>
      </c>
      <c r="O286" s="278"/>
      <c r="P286" s="254">
        <f t="shared" si="31"/>
        <v>1387178.173</v>
      </c>
      <c r="Q286" s="254">
        <f t="shared" si="151"/>
        <v>923338.9584</v>
      </c>
      <c r="R286" s="254">
        <f t="shared" si="152"/>
        <v>1073790.435</v>
      </c>
      <c r="S286" s="254">
        <f t="shared" si="34"/>
        <v>-813972.4245</v>
      </c>
      <c r="T286" s="254">
        <f t="shared" si="35"/>
        <v>0</v>
      </c>
      <c r="U286" s="272">
        <f t="shared" si="21"/>
        <v>0.9555443843</v>
      </c>
      <c r="V286" s="282"/>
      <c r="W286" s="254">
        <f t="shared" si="22"/>
        <v>-813972.4245</v>
      </c>
      <c r="X286" s="257">
        <f t="shared" si="23"/>
        <v>3.023405381</v>
      </c>
      <c r="Y286" s="254">
        <f t="shared" si="24"/>
        <v>2001863.539</v>
      </c>
      <c r="Z286" s="254">
        <f t="shared" si="25"/>
        <v>1187891.114</v>
      </c>
      <c r="AA286" s="259">
        <f t="shared" si="26"/>
        <v>3384307.567</v>
      </c>
      <c r="AB286" s="258">
        <f t="shared" si="27"/>
        <v>3.384307567</v>
      </c>
      <c r="AC286" s="275">
        <f t="shared" si="28"/>
        <v>2570335.142</v>
      </c>
      <c r="AD286" s="257">
        <f t="shared" si="29"/>
        <v>2.570335142</v>
      </c>
      <c r="AE286" s="180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2"/>
    </row>
    <row r="287" ht="19.5" customHeight="1">
      <c r="A287" s="276" t="s">
        <v>381</v>
      </c>
      <c r="B287" s="277">
        <v>310.470001</v>
      </c>
      <c r="C287" s="278">
        <v>314.559998</v>
      </c>
      <c r="D287" s="278">
        <v>269.279999</v>
      </c>
      <c r="E287" s="278">
        <v>280.279999</v>
      </c>
      <c r="F287" s="278">
        <v>276.661987</v>
      </c>
      <c r="G287" s="278">
        <v>1.359608E9</v>
      </c>
      <c r="H287" s="283" t="s">
        <v>381</v>
      </c>
      <c r="I287" s="278">
        <v>51.41</v>
      </c>
      <c r="J287" s="278">
        <v>52.700001</v>
      </c>
      <c r="K287" s="278">
        <v>38.240002</v>
      </c>
      <c r="L287" s="278">
        <v>41.41</v>
      </c>
      <c r="M287" s="278">
        <v>41.131935</v>
      </c>
      <c r="N287" s="278">
        <v>1.292261E8</v>
      </c>
      <c r="O287" s="278"/>
      <c r="P287" s="254">
        <f t="shared" si="31"/>
        <v>1333069.302</v>
      </c>
      <c r="Q287" s="254">
        <f t="shared" si="151"/>
        <v>841479.6105</v>
      </c>
      <c r="R287" s="254">
        <f t="shared" si="152"/>
        <v>1076027.498</v>
      </c>
      <c r="S287" s="254">
        <f t="shared" si="34"/>
        <v>-819030.643</v>
      </c>
      <c r="T287" s="254">
        <f t="shared" si="35"/>
        <v>0</v>
      </c>
      <c r="U287" s="272">
        <f t="shared" si="21"/>
        <v>0.9278442165</v>
      </c>
      <c r="V287" s="282"/>
      <c r="W287" s="254">
        <f t="shared" si="22"/>
        <v>-819030.643</v>
      </c>
      <c r="X287" s="257">
        <f t="shared" si="23"/>
        <v>2.941400082</v>
      </c>
      <c r="Y287" s="254">
        <f t="shared" si="24"/>
        <v>1966134.91</v>
      </c>
      <c r="Z287" s="254">
        <f t="shared" si="25"/>
        <v>1147104.267</v>
      </c>
      <c r="AA287" s="259">
        <f t="shared" si="26"/>
        <v>3250576.411</v>
      </c>
      <c r="AB287" s="258">
        <f t="shared" si="27"/>
        <v>3.250576411</v>
      </c>
      <c r="AC287" s="275">
        <f t="shared" si="28"/>
        <v>2431545.768</v>
      </c>
      <c r="AD287" s="257">
        <f t="shared" si="29"/>
        <v>2.431545768</v>
      </c>
      <c r="AE287" s="180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2"/>
    </row>
    <row r="288" ht="19.5" customHeight="1">
      <c r="A288" s="276" t="s">
        <v>382</v>
      </c>
      <c r="B288" s="277">
        <v>278.950012</v>
      </c>
      <c r="C288" s="278">
        <v>316.390015</v>
      </c>
      <c r="D288" s="278">
        <v>276.75</v>
      </c>
      <c r="E288" s="278">
        <v>315.459991</v>
      </c>
      <c r="F288" s="278">
        <v>311.98645</v>
      </c>
      <c r="G288" s="278">
        <v>1.1780255E9</v>
      </c>
      <c r="H288" s="283" t="s">
        <v>382</v>
      </c>
      <c r="I288" s="278">
        <v>40.98</v>
      </c>
      <c r="J288" s="278">
        <v>52.299999</v>
      </c>
      <c r="K288" s="278">
        <v>40.34</v>
      </c>
      <c r="L288" s="278">
        <v>52.02</v>
      </c>
      <c r="M288" s="278">
        <v>51.670692</v>
      </c>
      <c r="N288" s="278">
        <v>8.72705E7</v>
      </c>
      <c r="O288" s="278"/>
      <c r="P288" s="254">
        <f t="shared" si="31"/>
        <v>1370049.505</v>
      </c>
      <c r="Q288" s="254">
        <f t="shared" si="151"/>
        <v>887690.526</v>
      </c>
      <c r="R288" s="254">
        <f t="shared" si="152"/>
        <v>1078269.222</v>
      </c>
      <c r="S288" s="254">
        <f t="shared" si="34"/>
        <v>-824109.9373</v>
      </c>
      <c r="T288" s="254">
        <f t="shared" si="35"/>
        <v>0</v>
      </c>
      <c r="U288" s="272">
        <f t="shared" si="21"/>
        <v>0.9428722519</v>
      </c>
      <c r="V288" s="282"/>
      <c r="W288" s="254">
        <f t="shared" si="22"/>
        <v>-824109.9373</v>
      </c>
      <c r="X288" s="257">
        <f t="shared" si="23"/>
        <v>2.970864221</v>
      </c>
      <c r="Y288" s="254">
        <f t="shared" si="24"/>
        <v>1994173.107</v>
      </c>
      <c r="Z288" s="254">
        <f t="shared" si="25"/>
        <v>1170063.17</v>
      </c>
      <c r="AA288" s="259">
        <f t="shared" si="26"/>
        <v>3336009.253</v>
      </c>
      <c r="AB288" s="258">
        <f t="shared" si="27"/>
        <v>3.336009253</v>
      </c>
      <c r="AC288" s="275">
        <f t="shared" si="28"/>
        <v>2511899.316</v>
      </c>
      <c r="AD288" s="257">
        <f t="shared" si="29"/>
        <v>2.511899316</v>
      </c>
      <c r="AE288" s="180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2"/>
    </row>
    <row r="289" ht="19.5" customHeight="1">
      <c r="A289" s="276" t="s">
        <v>383</v>
      </c>
      <c r="B289" s="277">
        <v>313.649994</v>
      </c>
      <c r="C289" s="278">
        <v>334.420013</v>
      </c>
      <c r="D289" s="278">
        <v>298.440002</v>
      </c>
      <c r="E289" s="278">
        <v>299.269989</v>
      </c>
      <c r="F289" s="278">
        <v>295.974701</v>
      </c>
      <c r="G289" s="278">
        <v>1.0699201E9</v>
      </c>
      <c r="H289" s="283" t="s">
        <v>383</v>
      </c>
      <c r="I289" s="278">
        <v>51.419998</v>
      </c>
      <c r="J289" s="278">
        <v>58.220001</v>
      </c>
      <c r="K289" s="278">
        <v>46.099998</v>
      </c>
      <c r="L289" s="278">
        <v>46.369999</v>
      </c>
      <c r="M289" s="278">
        <v>46.058628</v>
      </c>
      <c r="N289" s="278">
        <v>9.09502E7</v>
      </c>
      <c r="O289" s="278"/>
      <c r="P289" s="254">
        <f t="shared" si="31"/>
        <v>1477425.752</v>
      </c>
      <c r="Q289" s="254">
        <f t="shared" si="151"/>
        <v>1014440.542</v>
      </c>
      <c r="R289" s="254">
        <f t="shared" si="152"/>
        <v>1080515.617</v>
      </c>
      <c r="S289" s="254">
        <f t="shared" si="34"/>
        <v>-829210.3954</v>
      </c>
      <c r="T289" s="254">
        <f t="shared" si="35"/>
        <v>0</v>
      </c>
      <c r="U289" s="272">
        <f t="shared" si="21"/>
        <v>0.9815039165</v>
      </c>
      <c r="V289" s="282"/>
      <c r="W289" s="254">
        <f t="shared" si="22"/>
        <v>-829210.3954</v>
      </c>
      <c r="X289" s="257">
        <f t="shared" si="23"/>
        <v>3.084791729</v>
      </c>
      <c r="Y289" s="254">
        <f t="shared" si="24"/>
        <v>2071493.019</v>
      </c>
      <c r="Z289" s="254">
        <f t="shared" si="25"/>
        <v>1242282.623</v>
      </c>
      <c r="AA289" s="259">
        <f t="shared" si="26"/>
        <v>3572381.911</v>
      </c>
      <c r="AB289" s="258">
        <f t="shared" si="27"/>
        <v>3.572381911</v>
      </c>
      <c r="AC289" s="275">
        <f t="shared" si="28"/>
        <v>2743171.516</v>
      </c>
      <c r="AD289" s="257">
        <f t="shared" si="29"/>
        <v>2.743171516</v>
      </c>
      <c r="AE289" s="180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2"/>
    </row>
    <row r="290" ht="19.5" customHeight="1">
      <c r="A290" s="276" t="s">
        <v>384</v>
      </c>
      <c r="B290" s="277">
        <v>296.720001</v>
      </c>
      <c r="C290" s="278">
        <v>311.079987</v>
      </c>
      <c r="D290" s="278">
        <v>267.100006</v>
      </c>
      <c r="E290" s="278">
        <v>267.26001</v>
      </c>
      <c r="F290" s="278">
        <v>264.3172</v>
      </c>
      <c r="G290" s="278">
        <v>1.3709887E9</v>
      </c>
      <c r="H290" s="283" t="s">
        <v>384</v>
      </c>
      <c r="I290" s="278">
        <v>45.549999</v>
      </c>
      <c r="J290" s="278">
        <v>49.959999</v>
      </c>
      <c r="K290" s="278">
        <v>36.630001</v>
      </c>
      <c r="L290" s="278">
        <v>36.66</v>
      </c>
      <c r="M290" s="278">
        <v>36.413834</v>
      </c>
      <c r="N290" s="278">
        <v>1.142396E8</v>
      </c>
      <c r="O290" s="278"/>
      <c r="P290" s="254">
        <f t="shared" si="31"/>
        <v>1322277.257</v>
      </c>
      <c r="Q290" s="254">
        <f t="shared" si="151"/>
        <v>806051.1863</v>
      </c>
      <c r="R290" s="254">
        <f t="shared" si="152"/>
        <v>1082766.691</v>
      </c>
      <c r="S290" s="254">
        <f t="shared" si="34"/>
        <v>-834332.1054</v>
      </c>
      <c r="T290" s="254">
        <f t="shared" si="35"/>
        <v>0</v>
      </c>
      <c r="U290" s="272">
        <f t="shared" si="21"/>
        <v>0.9138251927</v>
      </c>
      <c r="V290" s="282"/>
      <c r="W290" s="254">
        <f t="shared" si="22"/>
        <v>-834332.1054</v>
      </c>
      <c r="X290" s="257">
        <f t="shared" si="23"/>
        <v>2.882597868</v>
      </c>
      <c r="Y290" s="254">
        <f t="shared" si="24"/>
        <v>1965050.103</v>
      </c>
      <c r="Z290" s="254">
        <f t="shared" si="25"/>
        <v>1130717.998</v>
      </c>
      <c r="AA290" s="259">
        <f t="shared" si="26"/>
        <v>3211095.134</v>
      </c>
      <c r="AB290" s="258">
        <f t="shared" si="27"/>
        <v>3.211095134</v>
      </c>
      <c r="AC290" s="275">
        <f t="shared" si="28"/>
        <v>2376763.029</v>
      </c>
      <c r="AD290" s="257">
        <f t="shared" si="29"/>
        <v>2.376763029</v>
      </c>
      <c r="AE290" s="180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2"/>
    </row>
    <row r="291" ht="19.5" customHeight="1">
      <c r="A291" s="276" t="s">
        <v>385</v>
      </c>
      <c r="B291" s="277">
        <v>269.070007</v>
      </c>
      <c r="C291" s="278">
        <v>284.600006</v>
      </c>
      <c r="D291" s="278">
        <v>254.259995</v>
      </c>
      <c r="E291" s="278">
        <v>277.950012</v>
      </c>
      <c r="F291" s="278">
        <v>275.383514</v>
      </c>
      <c r="G291" s="278">
        <v>1.356809E9</v>
      </c>
      <c r="H291" s="283" t="s">
        <v>385</v>
      </c>
      <c r="I291" s="278">
        <v>37.139999</v>
      </c>
      <c r="J291" s="278">
        <v>41.349998</v>
      </c>
      <c r="K291" s="278">
        <v>32.98</v>
      </c>
      <c r="L291" s="278">
        <v>39.080002</v>
      </c>
      <c r="M291" s="278">
        <v>38.817581</v>
      </c>
      <c r="N291" s="278">
        <v>1.28472E8</v>
      </c>
      <c r="O291" s="278"/>
      <c r="P291" s="254">
        <f t="shared" si="31"/>
        <v>1258712.847</v>
      </c>
      <c r="Q291" s="254">
        <f t="shared" si="151"/>
        <v>725732.1157</v>
      </c>
      <c r="R291" s="254">
        <f t="shared" si="152"/>
        <v>1085022.455</v>
      </c>
      <c r="S291" s="254">
        <f t="shared" si="34"/>
        <v>-839475.1558</v>
      </c>
      <c r="T291" s="254">
        <f t="shared" si="35"/>
        <v>0</v>
      </c>
      <c r="U291" s="272">
        <f t="shared" si="21"/>
        <v>0.88294701</v>
      </c>
      <c r="V291" s="282"/>
      <c r="W291" s="254">
        <f t="shared" si="22"/>
        <v>-839475.1558</v>
      </c>
      <c r="X291" s="257">
        <f t="shared" si="23"/>
        <v>2.791905496</v>
      </c>
      <c r="Y291" s="254">
        <f t="shared" si="24"/>
        <v>1922720.549</v>
      </c>
      <c r="Z291" s="254">
        <f t="shared" si="25"/>
        <v>1083245.393</v>
      </c>
      <c r="AA291" s="259">
        <f t="shared" si="26"/>
        <v>3069467.417</v>
      </c>
      <c r="AB291" s="258">
        <f t="shared" si="27"/>
        <v>3.069467417</v>
      </c>
      <c r="AC291" s="275">
        <f t="shared" si="28"/>
        <v>2229992.261</v>
      </c>
      <c r="AD291" s="257">
        <f t="shared" si="29"/>
        <v>2.229992261</v>
      </c>
      <c r="AE291" s="180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2"/>
    </row>
    <row r="292" ht="19.5" customHeight="1">
      <c r="A292" s="276" t="s">
        <v>386</v>
      </c>
      <c r="B292" s="277">
        <v>281.5</v>
      </c>
      <c r="C292" s="278">
        <v>293.470001</v>
      </c>
      <c r="D292" s="278">
        <v>259.079987</v>
      </c>
      <c r="E292" s="278">
        <v>293.359985</v>
      </c>
      <c r="F292" s="278">
        <v>290.651154</v>
      </c>
      <c r="G292" s="278">
        <v>1.1957628E9</v>
      </c>
      <c r="H292" s="283" t="s">
        <v>386</v>
      </c>
      <c r="I292" s="278">
        <v>40.110001</v>
      </c>
      <c r="J292" s="278">
        <v>43.049999</v>
      </c>
      <c r="K292" s="278">
        <v>33.900002</v>
      </c>
      <c r="L292" s="278">
        <v>42.900002</v>
      </c>
      <c r="M292" s="278">
        <v>42.611935</v>
      </c>
      <c r="N292" s="278">
        <v>1.058583E8</v>
      </c>
      <c r="O292" s="278"/>
      <c r="P292" s="254">
        <f t="shared" si="31"/>
        <v>1282574.193</v>
      </c>
      <c r="Q292" s="254">
        <f t="shared" si="151"/>
        <v>745976.961</v>
      </c>
      <c r="R292" s="254">
        <f t="shared" si="152"/>
        <v>1087282.918</v>
      </c>
      <c r="S292" s="254">
        <f t="shared" si="34"/>
        <v>-844639.6356</v>
      </c>
      <c r="T292" s="254">
        <f t="shared" si="35"/>
        <v>0</v>
      </c>
      <c r="U292" s="272">
        <f t="shared" si="21"/>
        <v>0.8904608047</v>
      </c>
      <c r="V292" s="282"/>
      <c r="W292" s="254">
        <f t="shared" si="22"/>
        <v>-844639.6356</v>
      </c>
      <c r="X292" s="257">
        <f t="shared" si="23"/>
        <v>2.805761192</v>
      </c>
      <c r="Y292" s="254">
        <f t="shared" si="24"/>
        <v>1941593.537</v>
      </c>
      <c r="Z292" s="254">
        <f t="shared" si="25"/>
        <v>1096953.901</v>
      </c>
      <c r="AA292" s="259">
        <f t="shared" si="26"/>
        <v>3115834.072</v>
      </c>
      <c r="AB292" s="258">
        <f t="shared" si="27"/>
        <v>3.115834072</v>
      </c>
      <c r="AC292" s="275">
        <f t="shared" si="28"/>
        <v>2271194.437</v>
      </c>
      <c r="AD292" s="257">
        <f t="shared" si="29"/>
        <v>2.271194437</v>
      </c>
      <c r="AE292" s="180"/>
      <c r="AF292" s="181"/>
      <c r="AG292" s="181"/>
      <c r="AH292" s="181"/>
      <c r="AI292" s="181"/>
      <c r="AJ292" s="181"/>
      <c r="AK292" s="181"/>
      <c r="AL292" s="181"/>
      <c r="AM292" s="181"/>
      <c r="AN292" s="181"/>
      <c r="AO292" s="181"/>
      <c r="AP292" s="181"/>
      <c r="AQ292" s="181"/>
      <c r="AR292" s="181"/>
      <c r="AS292" s="181"/>
      <c r="AT292" s="181"/>
      <c r="AU292" s="181"/>
      <c r="AV292" s="181"/>
      <c r="AW292" s="182"/>
    </row>
    <row r="293" ht="19.5" customHeight="1">
      <c r="A293" s="279" t="s">
        <v>387</v>
      </c>
      <c r="B293" s="280">
        <v>293.690002</v>
      </c>
      <c r="C293" s="281">
        <v>296.880005</v>
      </c>
      <c r="D293" s="281">
        <v>259.730011</v>
      </c>
      <c r="E293" s="281">
        <v>266.279999</v>
      </c>
      <c r="F293" s="281">
        <v>263.821228</v>
      </c>
      <c r="G293" s="281">
        <v>1.0570377E9</v>
      </c>
      <c r="H293" s="284" t="s">
        <v>387</v>
      </c>
      <c r="I293" s="281">
        <v>42.970001</v>
      </c>
      <c r="J293" s="281">
        <v>43.720001</v>
      </c>
      <c r="K293" s="281">
        <v>33.380001</v>
      </c>
      <c r="L293" s="281">
        <v>35.040001</v>
      </c>
      <c r="M293" s="281">
        <v>34.80471</v>
      </c>
      <c r="N293" s="281">
        <v>9.87134E7</v>
      </c>
      <c r="O293" s="281"/>
      <c r="P293" s="254">
        <f t="shared" si="31"/>
        <v>1285792.134</v>
      </c>
      <c r="Q293" s="254">
        <f t="shared" si="151"/>
        <v>734534.2252</v>
      </c>
      <c r="R293" s="254">
        <f t="shared" si="152"/>
        <v>1089548.091</v>
      </c>
      <c r="S293" s="254">
        <f t="shared" si="34"/>
        <v>-849825.6341</v>
      </c>
      <c r="T293" s="254">
        <f t="shared" si="35"/>
        <v>0</v>
      </c>
      <c r="U293" s="272">
        <f t="shared" si="21"/>
        <v>0.8858430231</v>
      </c>
      <c r="V293" s="257">
        <f>(E293-B282)/B282</f>
        <v>-0.332715181</v>
      </c>
      <c r="W293" s="254">
        <f t="shared" si="22"/>
        <v>-849825.6341</v>
      </c>
      <c r="X293" s="257">
        <f t="shared" si="23"/>
        <v>2.795091286</v>
      </c>
      <c r="Y293" s="254">
        <f t="shared" si="24"/>
        <v>1946020.661</v>
      </c>
      <c r="Z293" s="254">
        <f t="shared" si="25"/>
        <v>1096195.027</v>
      </c>
      <c r="AA293" s="259">
        <f t="shared" si="26"/>
        <v>3109874.45</v>
      </c>
      <c r="AB293" s="258">
        <f t="shared" si="27"/>
        <v>3.10987445</v>
      </c>
      <c r="AC293" s="275">
        <f t="shared" si="28"/>
        <v>2260048.816</v>
      </c>
      <c r="AD293" s="257">
        <f t="shared" si="29"/>
        <v>2.260048816</v>
      </c>
      <c r="AE293" s="180"/>
      <c r="AF293" s="181"/>
      <c r="AG293" s="181"/>
      <c r="AH293" s="181"/>
      <c r="AI293" s="181"/>
      <c r="AJ293" s="181"/>
      <c r="AK293" s="181"/>
      <c r="AL293" s="181"/>
      <c r="AM293" s="181"/>
      <c r="AN293" s="181"/>
      <c r="AO293" s="181"/>
      <c r="AP293" s="181"/>
      <c r="AQ293" s="181"/>
      <c r="AR293" s="181"/>
      <c r="AS293" s="181"/>
      <c r="AT293" s="181"/>
      <c r="AU293" s="181"/>
      <c r="AV293" s="181"/>
      <c r="AW293" s="182"/>
    </row>
    <row r="294" ht="19.5" customHeight="1">
      <c r="A294" s="276" t="s">
        <v>388</v>
      </c>
      <c r="B294" s="277">
        <v>268.649994</v>
      </c>
      <c r="C294" s="278">
        <v>298.26001</v>
      </c>
      <c r="D294" s="278">
        <v>260.339996</v>
      </c>
      <c r="E294" s="278">
        <v>294.619995</v>
      </c>
      <c r="F294" s="278">
        <v>292.598358</v>
      </c>
      <c r="G294" s="278">
        <v>9.619273E8</v>
      </c>
      <c r="H294" s="283" t="s">
        <v>388</v>
      </c>
      <c r="I294" s="278">
        <v>35.639999</v>
      </c>
      <c r="J294" s="278">
        <v>43.560001</v>
      </c>
      <c r="K294" s="278">
        <v>33.419998</v>
      </c>
      <c r="L294" s="278">
        <v>42.470001</v>
      </c>
      <c r="M294" s="278">
        <v>42.308758</v>
      </c>
      <c r="N294" s="278">
        <v>9.56641E7</v>
      </c>
      <c r="O294" s="278"/>
      <c r="P294" s="254">
        <f t="shared" si="31"/>
        <v>1288811.861</v>
      </c>
      <c r="Q294" s="254">
        <f>(Q293+$S$3)*K294/K293</f>
        <v>755438.3326</v>
      </c>
      <c r="R294" s="254">
        <f>R293*(1+($S$5)/2/12)-$S$3</f>
        <v>1071817.983</v>
      </c>
      <c r="S294" s="254">
        <f t="shared" si="34"/>
        <v>-855033.2409</v>
      </c>
      <c r="T294" s="254">
        <f t="shared" si="35"/>
        <v>0</v>
      </c>
      <c r="U294" s="272">
        <f t="shared" si="21"/>
        <v>0.8984683158</v>
      </c>
      <c r="V294" s="282"/>
      <c r="W294" s="254">
        <f t="shared" si="22"/>
        <v>-855033.2409</v>
      </c>
      <c r="X294" s="257">
        <f t="shared" si="23"/>
        <v>2.76086324</v>
      </c>
      <c r="Y294" s="254">
        <f t="shared" si="24"/>
        <v>1931113.566</v>
      </c>
      <c r="Z294" s="254">
        <f t="shared" si="25"/>
        <v>1076080.325</v>
      </c>
      <c r="AA294" s="259">
        <f t="shared" si="26"/>
        <v>3116068.177</v>
      </c>
      <c r="AB294" s="258">
        <f t="shared" si="27"/>
        <v>3.116068177</v>
      </c>
      <c r="AC294" s="275">
        <f t="shared" si="28"/>
        <v>2261034.936</v>
      </c>
      <c r="AD294" s="257">
        <f t="shared" si="29"/>
        <v>2.261034936</v>
      </c>
      <c r="AE294" s="180"/>
      <c r="AF294" s="181"/>
      <c r="AG294" s="181"/>
      <c r="AH294" s="181"/>
      <c r="AI294" s="181"/>
      <c r="AJ294" s="181"/>
      <c r="AK294" s="181"/>
      <c r="AL294" s="181"/>
      <c r="AM294" s="181"/>
      <c r="AN294" s="181"/>
      <c r="AO294" s="181"/>
      <c r="AP294" s="181"/>
      <c r="AQ294" s="181"/>
      <c r="AR294" s="181"/>
      <c r="AS294" s="181"/>
      <c r="AT294" s="181"/>
      <c r="AU294" s="181"/>
      <c r="AV294" s="181"/>
      <c r="AW294" s="182"/>
    </row>
    <row r="295" ht="19.5" customHeight="1">
      <c r="A295" s="276" t="s">
        <v>389</v>
      </c>
      <c r="B295" s="277">
        <v>294.410004</v>
      </c>
      <c r="C295" s="278">
        <v>313.679993</v>
      </c>
      <c r="D295" s="278">
        <v>290.049988</v>
      </c>
      <c r="E295" s="278">
        <v>293.559998</v>
      </c>
      <c r="F295" s="278">
        <v>291.545685</v>
      </c>
      <c r="G295" s="278">
        <v>1.0944248E9</v>
      </c>
      <c r="H295" s="283" t="s">
        <v>389</v>
      </c>
      <c r="I295" s="278">
        <v>42.400002</v>
      </c>
      <c r="J295" s="278">
        <v>48.009998</v>
      </c>
      <c r="K295" s="278">
        <v>40.75</v>
      </c>
      <c r="L295" s="278">
        <v>41.73</v>
      </c>
      <c r="M295" s="278">
        <v>41.57156</v>
      </c>
      <c r="N295" s="278">
        <v>1.067048E8</v>
      </c>
      <c r="O295" s="278"/>
      <c r="P295" s="254">
        <f t="shared" si="31"/>
        <v>1435891.03</v>
      </c>
      <c r="Q295" s="254">
        <f t="shared" ref="Q295:Q305" si="153">Q294*K295/K294</f>
        <v>921128.4828</v>
      </c>
      <c r="R295" s="254">
        <f t="shared" ref="R295:R305" si="154">R294*(1+$S$5/2/12)</f>
        <v>1074050.937</v>
      </c>
      <c r="S295" s="254">
        <f t="shared" si="34"/>
        <v>-860262.5461</v>
      </c>
      <c r="T295" s="254">
        <f t="shared" si="35"/>
        <v>0</v>
      </c>
      <c r="U295" s="272">
        <f t="shared" si="21"/>
        <v>0.9554301037</v>
      </c>
      <c r="V295" s="282"/>
      <c r="W295" s="254">
        <f t="shared" si="22"/>
        <v>-860262.5461</v>
      </c>
      <c r="X295" s="257">
        <f t="shared" si="23"/>
        <v>2.917646453</v>
      </c>
      <c r="Y295" s="254">
        <f t="shared" si="24"/>
        <v>2036212.62</v>
      </c>
      <c r="Z295" s="254">
        <f t="shared" si="25"/>
        <v>1175950.074</v>
      </c>
      <c r="AA295" s="259">
        <f t="shared" si="26"/>
        <v>3431070.449</v>
      </c>
      <c r="AB295" s="258">
        <f t="shared" si="27"/>
        <v>3.431070449</v>
      </c>
      <c r="AC295" s="275">
        <f t="shared" si="28"/>
        <v>2570807.903</v>
      </c>
      <c r="AD295" s="257">
        <f t="shared" si="29"/>
        <v>2.570807903</v>
      </c>
      <c r="AE295" s="180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1"/>
      <c r="AV295" s="181"/>
      <c r="AW295" s="182"/>
    </row>
    <row r="296" ht="19.5" customHeight="1">
      <c r="A296" s="276" t="s">
        <v>390</v>
      </c>
      <c r="B296" s="277">
        <v>293.26001</v>
      </c>
      <c r="C296" s="278">
        <v>321.170013</v>
      </c>
      <c r="D296" s="278">
        <v>285.190002</v>
      </c>
      <c r="E296" s="278">
        <v>320.929993</v>
      </c>
      <c r="F296" s="278">
        <v>318.727844</v>
      </c>
      <c r="G296" s="278">
        <v>1.5447826E9</v>
      </c>
      <c r="H296" s="283" t="s">
        <v>390</v>
      </c>
      <c r="I296" s="278">
        <v>41.639999</v>
      </c>
      <c r="J296" s="278">
        <v>49.630001</v>
      </c>
      <c r="K296" s="278">
        <v>39.240002</v>
      </c>
      <c r="L296" s="278">
        <v>49.57</v>
      </c>
      <c r="M296" s="278">
        <v>49.381794</v>
      </c>
      <c r="N296" s="278">
        <v>1.41906E8</v>
      </c>
      <c r="O296" s="278"/>
      <c r="P296" s="254">
        <f t="shared" si="31"/>
        <v>1411831.693</v>
      </c>
      <c r="Q296" s="254">
        <f t="shared" si="153"/>
        <v>886995.9143</v>
      </c>
      <c r="R296" s="254">
        <f t="shared" si="154"/>
        <v>1076288.543</v>
      </c>
      <c r="S296" s="254">
        <f t="shared" si="34"/>
        <v>-865513.64</v>
      </c>
      <c r="T296" s="254">
        <f t="shared" si="35"/>
        <v>0</v>
      </c>
      <c r="U296" s="272">
        <f t="shared" si="21"/>
        <v>0.9439152254</v>
      </c>
      <c r="V296" s="282"/>
      <c r="W296" s="254">
        <f t="shared" si="22"/>
        <v>-865513.64</v>
      </c>
      <c r="X296" s="257">
        <f t="shared" si="23"/>
        <v>2.874732553</v>
      </c>
      <c r="Y296" s="254">
        <f t="shared" si="24"/>
        <v>2021519.186</v>
      </c>
      <c r="Z296" s="254">
        <f t="shared" si="25"/>
        <v>1156005.546</v>
      </c>
      <c r="AA296" s="259">
        <f t="shared" si="26"/>
        <v>3375116.15</v>
      </c>
      <c r="AB296" s="258">
        <f t="shared" si="27"/>
        <v>3.37511615</v>
      </c>
      <c r="AC296" s="275">
        <f t="shared" si="28"/>
        <v>2509602.51</v>
      </c>
      <c r="AD296" s="257">
        <f t="shared" si="29"/>
        <v>2.50960251</v>
      </c>
      <c r="AE296" s="180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1"/>
      <c r="AT296" s="181"/>
      <c r="AU296" s="181"/>
      <c r="AV296" s="181"/>
      <c r="AW296" s="182"/>
    </row>
    <row r="297" ht="19.5" customHeight="1">
      <c r="A297" s="276" t="s">
        <v>391</v>
      </c>
      <c r="B297" s="277">
        <v>318.769989</v>
      </c>
      <c r="C297" s="278">
        <v>322.649994</v>
      </c>
      <c r="D297" s="278">
        <v>309.890015</v>
      </c>
      <c r="E297" s="278">
        <v>322.559998</v>
      </c>
      <c r="F297" s="278">
        <v>320.84256</v>
      </c>
      <c r="G297" s="278">
        <v>9.934946E8</v>
      </c>
      <c r="H297" s="283" t="s">
        <v>391</v>
      </c>
      <c r="I297" s="278">
        <v>48.889999</v>
      </c>
      <c r="J297" s="278">
        <v>49.759998</v>
      </c>
      <c r="K297" s="278">
        <v>45.98</v>
      </c>
      <c r="L297" s="278">
        <v>49.740002</v>
      </c>
      <c r="M297" s="278">
        <v>49.551155</v>
      </c>
      <c r="N297" s="278">
        <v>7.41259E7</v>
      </c>
      <c r="O297" s="278"/>
      <c r="P297" s="254">
        <f t="shared" si="31"/>
        <v>1534108.985</v>
      </c>
      <c r="Q297" s="254">
        <f t="shared" si="153"/>
        <v>1039349.39</v>
      </c>
      <c r="R297" s="254">
        <f t="shared" si="154"/>
        <v>1078530.811</v>
      </c>
      <c r="S297" s="254">
        <f t="shared" si="34"/>
        <v>-870786.6135</v>
      </c>
      <c r="T297" s="254">
        <f t="shared" si="35"/>
        <v>0</v>
      </c>
      <c r="U297" s="272">
        <f t="shared" si="21"/>
        <v>0.9892712112</v>
      </c>
      <c r="V297" s="282"/>
      <c r="W297" s="254">
        <f t="shared" si="22"/>
        <v>-870786.6135</v>
      </c>
      <c r="X297" s="257">
        <f t="shared" si="23"/>
        <v>3.000321497</v>
      </c>
      <c r="Y297" s="254">
        <f t="shared" si="24"/>
        <v>2109265.868</v>
      </c>
      <c r="Z297" s="254">
        <f t="shared" si="25"/>
        <v>1238479.254</v>
      </c>
      <c r="AA297" s="259">
        <f t="shared" si="26"/>
        <v>3651989.186</v>
      </c>
      <c r="AB297" s="258">
        <f t="shared" si="27"/>
        <v>3.651989186</v>
      </c>
      <c r="AC297" s="275">
        <f t="shared" si="28"/>
        <v>2781202.572</v>
      </c>
      <c r="AD297" s="257">
        <f t="shared" si="29"/>
        <v>2.781202572</v>
      </c>
      <c r="AE297" s="180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1"/>
      <c r="AT297" s="181"/>
      <c r="AU297" s="181"/>
      <c r="AV297" s="181"/>
      <c r="AW297" s="182"/>
    </row>
    <row r="298" ht="19.5" customHeight="1">
      <c r="A298" s="276" t="s">
        <v>392</v>
      </c>
      <c r="B298" s="277">
        <v>322.089996</v>
      </c>
      <c r="C298" s="278">
        <v>353.929993</v>
      </c>
      <c r="D298" s="278">
        <v>315.119995</v>
      </c>
      <c r="E298" s="278">
        <v>347.98999</v>
      </c>
      <c r="F298" s="278">
        <v>346.137146</v>
      </c>
      <c r="G298" s="278">
        <v>1.1490793E9</v>
      </c>
      <c r="H298" s="283" t="s">
        <v>392</v>
      </c>
      <c r="I298" s="278">
        <v>49.599998</v>
      </c>
      <c r="J298" s="278">
        <v>59.389999</v>
      </c>
      <c r="K298" s="278">
        <v>47.41</v>
      </c>
      <c r="L298" s="278">
        <v>57.32</v>
      </c>
      <c r="M298" s="278">
        <v>57.102371</v>
      </c>
      <c r="N298" s="278">
        <v>8.46147E7</v>
      </c>
      <c r="O298" s="278"/>
      <c r="P298" s="254">
        <f t="shared" si="31"/>
        <v>1559999.975</v>
      </c>
      <c r="Q298" s="254">
        <f t="shared" si="153"/>
        <v>1071673.653</v>
      </c>
      <c r="R298" s="254">
        <f t="shared" si="154"/>
        <v>1080777.75</v>
      </c>
      <c r="S298" s="254">
        <f t="shared" si="34"/>
        <v>-876081.5577</v>
      </c>
      <c r="T298" s="254">
        <f t="shared" si="35"/>
        <v>0</v>
      </c>
      <c r="U298" s="272">
        <f t="shared" si="21"/>
        <v>0.997547686</v>
      </c>
      <c r="V298" s="282"/>
      <c r="W298" s="254">
        <f t="shared" si="22"/>
        <v>-876081.5577</v>
      </c>
      <c r="X298" s="257">
        <f t="shared" si="23"/>
        <v>3.014305805</v>
      </c>
      <c r="Y298" s="254">
        <f t="shared" si="24"/>
        <v>2129546.623</v>
      </c>
      <c r="Z298" s="254">
        <f t="shared" si="25"/>
        <v>1253465.065</v>
      </c>
      <c r="AA298" s="259">
        <f t="shared" si="26"/>
        <v>3712451.378</v>
      </c>
      <c r="AB298" s="258">
        <f t="shared" si="27"/>
        <v>3.712451378</v>
      </c>
      <c r="AC298" s="275">
        <f t="shared" si="28"/>
        <v>2836369.821</v>
      </c>
      <c r="AD298" s="257">
        <f t="shared" si="29"/>
        <v>2.836369821</v>
      </c>
      <c r="AE298" s="180"/>
      <c r="AF298" s="181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1"/>
      <c r="AT298" s="181"/>
      <c r="AU298" s="181"/>
      <c r="AV298" s="181"/>
      <c r="AW298" s="182"/>
    </row>
    <row r="299" ht="19.5" customHeight="1">
      <c r="A299" s="276" t="s">
        <v>393</v>
      </c>
      <c r="B299" s="277">
        <v>347.730011</v>
      </c>
      <c r="C299" s="278">
        <v>372.850006</v>
      </c>
      <c r="D299" s="278">
        <v>346.660004</v>
      </c>
      <c r="E299" s="278">
        <v>369.420013</v>
      </c>
      <c r="F299" s="278">
        <v>367.453094</v>
      </c>
      <c r="G299" s="278">
        <v>1.1377103E9</v>
      </c>
      <c r="H299" s="283" t="s">
        <v>393</v>
      </c>
      <c r="I299" s="278">
        <v>57.290001</v>
      </c>
      <c r="J299" s="278">
        <v>65.620003</v>
      </c>
      <c r="K299" s="278">
        <v>56.950001</v>
      </c>
      <c r="L299" s="278">
        <v>64.379997</v>
      </c>
      <c r="M299" s="278">
        <v>64.135559</v>
      </c>
      <c r="N299" s="278">
        <v>7.68441E7</v>
      </c>
      <c r="O299" s="278"/>
      <c r="P299" s="254">
        <f t="shared" si="31"/>
        <v>1716138.634</v>
      </c>
      <c r="Q299" s="254">
        <f t="shared" si="153"/>
        <v>1287319.461</v>
      </c>
      <c r="R299" s="254">
        <f t="shared" si="154"/>
        <v>1083029.37</v>
      </c>
      <c r="S299" s="254">
        <f t="shared" si="34"/>
        <v>-881398.5642</v>
      </c>
      <c r="T299" s="254">
        <f t="shared" si="35"/>
        <v>0</v>
      </c>
      <c r="U299" s="272">
        <f t="shared" si="21"/>
        <v>1.049991611</v>
      </c>
      <c r="V299" s="282"/>
      <c r="W299" s="254">
        <f t="shared" si="22"/>
        <v>-881398.5642</v>
      </c>
      <c r="X299" s="257">
        <f t="shared" si="23"/>
        <v>3.175825464</v>
      </c>
      <c r="Y299" s="254">
        <f t="shared" si="24"/>
        <v>2241005.239</v>
      </c>
      <c r="Z299" s="254">
        <f t="shared" si="25"/>
        <v>1359606.675</v>
      </c>
      <c r="AA299" s="259">
        <f t="shared" si="26"/>
        <v>4086487.464</v>
      </c>
      <c r="AB299" s="258">
        <f t="shared" si="27"/>
        <v>4.086487464</v>
      </c>
      <c r="AC299" s="275">
        <f t="shared" si="28"/>
        <v>3205088.9</v>
      </c>
      <c r="AD299" s="257">
        <f t="shared" si="29"/>
        <v>3.2050889</v>
      </c>
      <c r="AE299" s="180"/>
      <c r="AF299" s="181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1"/>
      <c r="AT299" s="181"/>
      <c r="AU299" s="181"/>
      <c r="AV299" s="181"/>
      <c r="AW299" s="182"/>
    </row>
    <row r="300" ht="19.5" customHeight="1">
      <c r="A300" s="276" t="s">
        <v>394</v>
      </c>
      <c r="B300" s="277">
        <v>370.070007</v>
      </c>
      <c r="C300" s="278">
        <v>387.980011</v>
      </c>
      <c r="D300" s="278">
        <v>363.410004</v>
      </c>
      <c r="E300" s="278">
        <v>383.679993</v>
      </c>
      <c r="F300" s="278">
        <v>382.160675</v>
      </c>
      <c r="G300" s="278">
        <v>9.749974E8</v>
      </c>
      <c r="H300" s="283" t="s">
        <v>394</v>
      </c>
      <c r="I300" s="278">
        <v>64.580002</v>
      </c>
      <c r="J300" s="278">
        <v>70.739998</v>
      </c>
      <c r="K300" s="278">
        <v>62.200001</v>
      </c>
      <c r="L300" s="278">
        <v>69.029999</v>
      </c>
      <c r="M300" s="278">
        <v>68.767914</v>
      </c>
      <c r="N300" s="278">
        <v>8.75018E7</v>
      </c>
      <c r="O300" s="278"/>
      <c r="P300" s="254">
        <f t="shared" si="31"/>
        <v>1799059.426</v>
      </c>
      <c r="Q300" s="254">
        <f t="shared" si="153"/>
        <v>1405992.455</v>
      </c>
      <c r="R300" s="254">
        <f t="shared" si="154"/>
        <v>1085285.681</v>
      </c>
      <c r="S300" s="254">
        <f t="shared" si="34"/>
        <v>-886737.7249</v>
      </c>
      <c r="T300" s="254">
        <f t="shared" si="35"/>
        <v>0</v>
      </c>
      <c r="U300" s="272">
        <f t="shared" si="21"/>
        <v>1.074750942</v>
      </c>
      <c r="V300" s="282"/>
      <c r="W300" s="254">
        <f t="shared" si="22"/>
        <v>-886737.7249</v>
      </c>
      <c r="X300" s="257">
        <f t="shared" si="23"/>
        <v>3.252760119</v>
      </c>
      <c r="Y300" s="254">
        <f t="shared" si="24"/>
        <v>2301215.852</v>
      </c>
      <c r="Z300" s="254">
        <f t="shared" si="25"/>
        <v>1414478.127</v>
      </c>
      <c r="AA300" s="259">
        <f t="shared" si="26"/>
        <v>4290337.562</v>
      </c>
      <c r="AB300" s="258">
        <f t="shared" si="27"/>
        <v>4.290337562</v>
      </c>
      <c r="AC300" s="275">
        <f t="shared" si="28"/>
        <v>3403599.838</v>
      </c>
      <c r="AD300" s="257">
        <f t="shared" si="29"/>
        <v>3.403599838</v>
      </c>
      <c r="AE300" s="180"/>
      <c r="AF300" s="181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1"/>
      <c r="AT300" s="181"/>
      <c r="AU300" s="181"/>
      <c r="AV300" s="181"/>
      <c r="AW300" s="182"/>
    </row>
    <row r="301" ht="19.5" customHeight="1">
      <c r="A301" s="276" t="s">
        <v>395</v>
      </c>
      <c r="B301" s="277">
        <v>382.309998</v>
      </c>
      <c r="C301" s="278">
        <v>383.559998</v>
      </c>
      <c r="D301" s="278">
        <v>354.709991</v>
      </c>
      <c r="E301" s="278">
        <v>377.98999</v>
      </c>
      <c r="F301" s="278">
        <v>376.493195</v>
      </c>
      <c r="G301" s="278">
        <v>1.2022204E9</v>
      </c>
      <c r="H301" s="283" t="s">
        <v>395</v>
      </c>
      <c r="I301" s="278">
        <v>68.470001</v>
      </c>
      <c r="J301" s="278">
        <v>68.900002</v>
      </c>
      <c r="K301" s="278">
        <v>58.639999</v>
      </c>
      <c r="L301" s="278">
        <v>66.279999</v>
      </c>
      <c r="M301" s="278">
        <v>66.028351</v>
      </c>
      <c r="N301" s="278">
        <v>9.8946E7</v>
      </c>
      <c r="O301" s="278"/>
      <c r="P301" s="254">
        <f t="shared" si="31"/>
        <v>1755990.054</v>
      </c>
      <c r="Q301" s="254">
        <f t="shared" si="153"/>
        <v>1325520.817</v>
      </c>
      <c r="R301" s="254">
        <f t="shared" si="154"/>
        <v>1087546.693</v>
      </c>
      <c r="S301" s="254">
        <f t="shared" si="34"/>
        <v>-892099.1321</v>
      </c>
      <c r="T301" s="254">
        <f t="shared" si="35"/>
        <v>0</v>
      </c>
      <c r="U301" s="272">
        <f t="shared" si="21"/>
        <v>1.057081036</v>
      </c>
      <c r="V301" s="282"/>
      <c r="W301" s="254">
        <f t="shared" si="22"/>
        <v>-892099.1321</v>
      </c>
      <c r="X301" s="257">
        <f t="shared" si="23"/>
        <v>3.187467228</v>
      </c>
      <c r="Y301" s="254">
        <f t="shared" si="24"/>
        <v>2273237.864</v>
      </c>
      <c r="Z301" s="254">
        <f t="shared" si="25"/>
        <v>1381138.732</v>
      </c>
      <c r="AA301" s="259">
        <f t="shared" si="26"/>
        <v>4169057.565</v>
      </c>
      <c r="AB301" s="258">
        <f t="shared" si="27"/>
        <v>4.169057565</v>
      </c>
      <c r="AC301" s="275">
        <f t="shared" si="28"/>
        <v>3276958.433</v>
      </c>
      <c r="AD301" s="257">
        <f t="shared" si="29"/>
        <v>3.276958433</v>
      </c>
      <c r="AE301" s="180"/>
      <c r="AF301" s="181"/>
      <c r="AG301" s="181"/>
      <c r="AH301" s="181"/>
      <c r="AI301" s="181"/>
      <c r="AJ301" s="181"/>
      <c r="AK301" s="181"/>
      <c r="AL301" s="181"/>
      <c r="AM301" s="181"/>
      <c r="AN301" s="181"/>
      <c r="AO301" s="181"/>
      <c r="AP301" s="181"/>
      <c r="AQ301" s="181"/>
      <c r="AR301" s="181"/>
      <c r="AS301" s="181"/>
      <c r="AT301" s="181"/>
      <c r="AU301" s="181"/>
      <c r="AV301" s="181"/>
      <c r="AW301" s="182"/>
    </row>
    <row r="302" ht="19.5" customHeight="1">
      <c r="A302" s="276" t="s">
        <v>396</v>
      </c>
      <c r="B302" s="277">
        <v>380.399994</v>
      </c>
      <c r="C302" s="278">
        <v>380.829987</v>
      </c>
      <c r="D302" s="278">
        <v>351.359985</v>
      </c>
      <c r="E302" s="278">
        <v>358.269989</v>
      </c>
      <c r="F302" s="278">
        <v>356.851288</v>
      </c>
      <c r="G302" s="278">
        <v>9.597146E8</v>
      </c>
      <c r="H302" s="283" t="s">
        <v>396</v>
      </c>
      <c r="I302" s="278">
        <v>67.169998</v>
      </c>
      <c r="J302" s="278">
        <v>67.290001</v>
      </c>
      <c r="K302" s="278">
        <v>57.099998</v>
      </c>
      <c r="L302" s="278">
        <v>59.349998</v>
      </c>
      <c r="M302" s="278">
        <v>59.124664</v>
      </c>
      <c r="N302" s="278">
        <v>7.61258E7</v>
      </c>
      <c r="O302" s="278"/>
      <c r="P302" s="254">
        <f t="shared" si="31"/>
        <v>1739405.866</v>
      </c>
      <c r="Q302" s="254">
        <f t="shared" si="153"/>
        <v>1290710.05</v>
      </c>
      <c r="R302" s="254">
        <f t="shared" si="154"/>
        <v>1089812.416</v>
      </c>
      <c r="S302" s="254">
        <f t="shared" si="34"/>
        <v>-897482.8785</v>
      </c>
      <c r="T302" s="254">
        <f t="shared" si="35"/>
        <v>0</v>
      </c>
      <c r="U302" s="272">
        <f t="shared" si="21"/>
        <v>1.04876241</v>
      </c>
      <c r="V302" s="282"/>
      <c r="W302" s="254">
        <f t="shared" si="22"/>
        <v>-897482.8785</v>
      </c>
      <c r="X302" s="257">
        <f t="shared" si="23"/>
        <v>3.152392485</v>
      </c>
      <c r="Y302" s="254">
        <f t="shared" si="24"/>
        <v>2263804.025</v>
      </c>
      <c r="Z302" s="254">
        <f t="shared" si="25"/>
        <v>1366321.147</v>
      </c>
      <c r="AA302" s="259">
        <f t="shared" si="26"/>
        <v>4119928.332</v>
      </c>
      <c r="AB302" s="258">
        <f t="shared" si="27"/>
        <v>4.119928332</v>
      </c>
      <c r="AC302" s="275">
        <f t="shared" si="28"/>
        <v>3222445.453</v>
      </c>
      <c r="AD302" s="257">
        <f t="shared" si="29"/>
        <v>3.222445453</v>
      </c>
      <c r="AE302" s="180"/>
      <c r="AF302" s="181"/>
      <c r="AG302" s="181"/>
      <c r="AH302" s="181"/>
      <c r="AI302" s="181"/>
      <c r="AJ302" s="181"/>
      <c r="AK302" s="181"/>
      <c r="AL302" s="181"/>
      <c r="AM302" s="181"/>
      <c r="AN302" s="181"/>
      <c r="AO302" s="181"/>
      <c r="AP302" s="181"/>
      <c r="AQ302" s="181"/>
      <c r="AR302" s="181"/>
      <c r="AS302" s="181"/>
      <c r="AT302" s="181"/>
      <c r="AU302" s="181"/>
      <c r="AV302" s="181"/>
      <c r="AW302" s="182"/>
    </row>
    <row r="303" ht="19.5" customHeight="1">
      <c r="A303" s="276" t="s">
        <v>397</v>
      </c>
      <c r="B303" s="277">
        <v>358.540009</v>
      </c>
      <c r="C303" s="278">
        <v>373.73999</v>
      </c>
      <c r="D303" s="278">
        <v>342.350006</v>
      </c>
      <c r="E303" s="278">
        <v>350.869995</v>
      </c>
      <c r="F303" s="278">
        <v>349.986481</v>
      </c>
      <c r="G303" s="278">
        <v>1.2384244E9</v>
      </c>
      <c r="H303" s="283" t="s">
        <v>397</v>
      </c>
      <c r="I303" s="278">
        <v>59.389999</v>
      </c>
      <c r="J303" s="278">
        <v>64.260002</v>
      </c>
      <c r="K303" s="278">
        <v>53.720001</v>
      </c>
      <c r="L303" s="278">
        <v>56.419998</v>
      </c>
      <c r="M303" s="278">
        <v>56.362152</v>
      </c>
      <c r="N303" s="278">
        <v>1.272724E8</v>
      </c>
      <c r="O303" s="278"/>
      <c r="P303" s="254">
        <f t="shared" si="31"/>
        <v>1694802.01</v>
      </c>
      <c r="Q303" s="254">
        <f t="shared" si="153"/>
        <v>1214307.313</v>
      </c>
      <c r="R303" s="254">
        <f t="shared" si="154"/>
        <v>1092082.858</v>
      </c>
      <c r="S303" s="254">
        <f t="shared" si="34"/>
        <v>-902889.0571</v>
      </c>
      <c r="T303" s="254">
        <f t="shared" si="35"/>
        <v>0</v>
      </c>
      <c r="U303" s="272">
        <f t="shared" si="21"/>
        <v>1.030547009</v>
      </c>
      <c r="V303" s="282"/>
      <c r="W303" s="254">
        <f t="shared" si="22"/>
        <v>-902889.0571</v>
      </c>
      <c r="X303" s="257">
        <f t="shared" si="23"/>
        <v>3.086630462</v>
      </c>
      <c r="Y303" s="254">
        <f t="shared" si="24"/>
        <v>2234760.951</v>
      </c>
      <c r="Z303" s="254">
        <f t="shared" si="25"/>
        <v>1331871.894</v>
      </c>
      <c r="AA303" s="259">
        <f t="shared" si="26"/>
        <v>4001192.181</v>
      </c>
      <c r="AB303" s="258">
        <f t="shared" si="27"/>
        <v>4.001192181</v>
      </c>
      <c r="AC303" s="275">
        <f t="shared" si="28"/>
        <v>3098303.124</v>
      </c>
      <c r="AD303" s="257">
        <f t="shared" si="29"/>
        <v>3.098303124</v>
      </c>
      <c r="AE303" s="180"/>
      <c r="AF303" s="181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1"/>
      <c r="AT303" s="181"/>
      <c r="AU303" s="181"/>
      <c r="AV303" s="181"/>
      <c r="AW303" s="182"/>
    </row>
    <row r="304" ht="19.5" customHeight="1">
      <c r="A304" s="276" t="s">
        <v>398</v>
      </c>
      <c r="B304" s="277">
        <v>351.720001</v>
      </c>
      <c r="C304" s="278">
        <v>394.140015</v>
      </c>
      <c r="D304" s="278">
        <v>351.619995</v>
      </c>
      <c r="E304" s="278">
        <v>388.829987</v>
      </c>
      <c r="F304" s="278">
        <v>387.850891</v>
      </c>
      <c r="G304" s="278">
        <v>9.713191E8</v>
      </c>
      <c r="H304" s="283" t="s">
        <v>398</v>
      </c>
      <c r="I304" s="278">
        <v>56.66</v>
      </c>
      <c r="J304" s="278">
        <v>70.629997</v>
      </c>
      <c r="K304" s="278">
        <v>56.639999</v>
      </c>
      <c r="L304" s="278">
        <v>68.709999</v>
      </c>
      <c r="M304" s="278">
        <v>68.639557</v>
      </c>
      <c r="N304" s="278">
        <v>9.37581E7</v>
      </c>
      <c r="O304" s="278"/>
      <c r="P304" s="254">
        <f t="shared" si="31"/>
        <v>1740693.045</v>
      </c>
      <c r="Q304" s="254">
        <f t="shared" si="153"/>
        <v>1280312.058</v>
      </c>
      <c r="R304" s="254">
        <f t="shared" si="154"/>
        <v>1094358.031</v>
      </c>
      <c r="S304" s="254">
        <f t="shared" si="34"/>
        <v>-908317.7615</v>
      </c>
      <c r="T304" s="254">
        <f t="shared" si="35"/>
        <v>0</v>
      </c>
      <c r="U304" s="272">
        <f t="shared" si="21"/>
        <v>1.045185327</v>
      </c>
      <c r="V304" s="282"/>
      <c r="W304" s="254">
        <f t="shared" si="22"/>
        <v>-908317.7615</v>
      </c>
      <c r="X304" s="257">
        <f t="shared" si="23"/>
        <v>3.121210655</v>
      </c>
      <c r="Y304" s="254">
        <f t="shared" si="24"/>
        <v>2269068.841</v>
      </c>
      <c r="Z304" s="254">
        <f t="shared" si="25"/>
        <v>1360751.079</v>
      </c>
      <c r="AA304" s="259">
        <f t="shared" si="26"/>
        <v>4115363.133</v>
      </c>
      <c r="AB304" s="258">
        <f t="shared" si="27"/>
        <v>4.115363133</v>
      </c>
      <c r="AC304" s="275">
        <f t="shared" si="28"/>
        <v>3207045.371</v>
      </c>
      <c r="AD304" s="257">
        <f t="shared" si="29"/>
        <v>3.207045371</v>
      </c>
      <c r="AE304" s="180"/>
      <c r="AF304" s="181"/>
      <c r="AG304" s="181"/>
      <c r="AH304" s="181"/>
      <c r="AI304" s="181"/>
      <c r="AJ304" s="181"/>
      <c r="AK304" s="181"/>
      <c r="AL304" s="181"/>
      <c r="AM304" s="181"/>
      <c r="AN304" s="181"/>
      <c r="AO304" s="181"/>
      <c r="AP304" s="181"/>
      <c r="AQ304" s="181"/>
      <c r="AR304" s="181"/>
      <c r="AS304" s="181"/>
      <c r="AT304" s="181"/>
      <c r="AU304" s="181"/>
      <c r="AV304" s="181"/>
      <c r="AW304" s="182"/>
    </row>
    <row r="305" ht="19.5" customHeight="1">
      <c r="A305" s="279" t="s">
        <v>399</v>
      </c>
      <c r="B305" s="280">
        <v>387.75</v>
      </c>
      <c r="C305" s="281">
        <v>412.920013</v>
      </c>
      <c r="D305" s="281">
        <v>382.660004</v>
      </c>
      <c r="E305" s="281">
        <v>409.519989</v>
      </c>
      <c r="F305" s="281">
        <v>408.48877</v>
      </c>
      <c r="G305" s="281">
        <v>8.672359E8</v>
      </c>
      <c r="H305" s="284" t="s">
        <v>399</v>
      </c>
      <c r="I305" s="281">
        <v>68.300003</v>
      </c>
      <c r="J305" s="281">
        <v>77.290001</v>
      </c>
      <c r="K305" s="281">
        <v>66.489998</v>
      </c>
      <c r="L305" s="281">
        <v>76.0</v>
      </c>
      <c r="M305" s="281">
        <v>75.922081</v>
      </c>
      <c r="N305" s="281">
        <v>6.67206E7</v>
      </c>
      <c r="O305" s="281"/>
      <c r="P305" s="254">
        <f t="shared" si="31"/>
        <v>1894356.455</v>
      </c>
      <c r="Q305" s="254">
        <f t="shared" si="153"/>
        <v>1502965.177</v>
      </c>
      <c r="R305" s="254">
        <f t="shared" si="154"/>
        <v>1096637.943</v>
      </c>
      <c r="S305" s="254">
        <f t="shared" si="34"/>
        <v>-913769.0856</v>
      </c>
      <c r="T305" s="254">
        <f t="shared" si="35"/>
        <v>0</v>
      </c>
      <c r="U305" s="272">
        <f t="shared" si="21"/>
        <v>1.090416308</v>
      </c>
      <c r="V305" s="257">
        <f>(E305-B294)/B294</f>
        <v>0.5243625466</v>
      </c>
      <c r="W305" s="254">
        <f t="shared" si="22"/>
        <v>-913769.0856</v>
      </c>
      <c r="X305" s="257">
        <f t="shared" si="23"/>
        <v>3.273249715</v>
      </c>
      <c r="Y305" s="254">
        <f t="shared" si="24"/>
        <v>2378821.944</v>
      </c>
      <c r="Z305" s="254">
        <f t="shared" si="25"/>
        <v>1465052.859</v>
      </c>
      <c r="AA305" s="259">
        <f t="shared" si="26"/>
        <v>4493959.576</v>
      </c>
      <c r="AB305" s="258">
        <f t="shared" si="27"/>
        <v>4.493959576</v>
      </c>
      <c r="AC305" s="275">
        <f t="shared" si="28"/>
        <v>3580190.491</v>
      </c>
      <c r="AD305" s="257">
        <f t="shared" si="29"/>
        <v>3.580190491</v>
      </c>
      <c r="AE305" s="180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1"/>
      <c r="AT305" s="181"/>
      <c r="AU305" s="181"/>
      <c r="AV305" s="181"/>
      <c r="AW305" s="182"/>
    </row>
    <row r="306" ht="19.5" customHeight="1">
      <c r="A306" s="276" t="s">
        <v>400</v>
      </c>
      <c r="B306" s="277">
        <v>405.839996</v>
      </c>
      <c r="C306" s="278">
        <v>411.25</v>
      </c>
      <c r="D306" s="278">
        <v>395.339996</v>
      </c>
      <c r="E306" s="278">
        <v>409.559998</v>
      </c>
      <c r="F306" s="278">
        <v>409.559998</v>
      </c>
      <c r="G306" s="278">
        <v>3.990175E8</v>
      </c>
      <c r="H306" s="283" t="s">
        <v>400</v>
      </c>
      <c r="I306" s="278">
        <v>74.639999</v>
      </c>
      <c r="J306" s="278">
        <v>76.389999</v>
      </c>
      <c r="K306" s="278">
        <v>70.739998</v>
      </c>
      <c r="L306" s="278">
        <v>75.779999</v>
      </c>
      <c r="M306" s="278">
        <v>75.779999</v>
      </c>
      <c r="N306" s="278">
        <v>3.32369E7</v>
      </c>
      <c r="O306" s="278"/>
      <c r="P306" s="254">
        <f t="shared" si="31"/>
        <v>1957128.693</v>
      </c>
      <c r="Q306" s="254">
        <f>(Q294+(Q305-Q294)*(1-$Q$3))*K306/K305</f>
        <v>1360441.301</v>
      </c>
      <c r="R306" s="254">
        <f>R305*(1+($S$5/2/12))+(Q305-Q294)*($Q$3)</f>
        <v>1323180.659</v>
      </c>
      <c r="S306" s="254">
        <f t="shared" si="34"/>
        <v>-919243.1234</v>
      </c>
      <c r="T306" s="254">
        <f t="shared" si="35"/>
        <v>0</v>
      </c>
      <c r="U306" s="272">
        <f t="shared" si="21"/>
        <v>1.008029012</v>
      </c>
      <c r="V306" s="282"/>
      <c r="W306" s="254">
        <f t="shared" si="22"/>
        <v>-919243.1234</v>
      </c>
      <c r="X306" s="257">
        <f t="shared" si="23"/>
        <v>3.568489411</v>
      </c>
      <c r="Y306" s="254">
        <f t="shared" si="24"/>
        <v>2640243.518</v>
      </c>
      <c r="Z306" s="254">
        <f t="shared" si="25"/>
        <v>1721000.394</v>
      </c>
      <c r="AA306" s="259">
        <f t="shared" si="26"/>
        <v>4640750.653</v>
      </c>
      <c r="AB306" s="258">
        <f t="shared" si="27"/>
        <v>4.640750653</v>
      </c>
      <c r="AC306" s="275">
        <f t="shared" si="28"/>
        <v>3721507.53</v>
      </c>
      <c r="AD306" s="257">
        <f t="shared" si="29"/>
        <v>3.72150753</v>
      </c>
      <c r="AE306" s="180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1"/>
      <c r="AV306" s="181"/>
      <c r="AW306" s="182"/>
    </row>
    <row r="307" ht="19.5" customHeight="1">
      <c r="A307" s="276" t="s">
        <v>401</v>
      </c>
      <c r="B307" s="277">
        <v>410.399994</v>
      </c>
      <c r="C307" s="278">
        <v>411.25</v>
      </c>
      <c r="D307" s="278">
        <v>408.149994</v>
      </c>
      <c r="E307" s="278">
        <v>409.559998</v>
      </c>
      <c r="F307" s="278">
        <v>409.559998</v>
      </c>
      <c r="G307" s="278">
        <v>3.5848964E7</v>
      </c>
      <c r="H307" s="283" t="s">
        <v>401</v>
      </c>
      <c r="I307" s="278">
        <v>76.089996</v>
      </c>
      <c r="J307" s="278">
        <v>76.389</v>
      </c>
      <c r="K307" s="278">
        <v>75.254997</v>
      </c>
      <c r="L307" s="278">
        <v>75.779999</v>
      </c>
      <c r="M307" s="278">
        <v>75.779999</v>
      </c>
      <c r="N307" s="278">
        <v>3132173.0</v>
      </c>
      <c r="O307" s="278"/>
      <c r="P307" s="254">
        <f t="shared" si="31"/>
        <v>2020544.525</v>
      </c>
      <c r="Q307" s="254">
        <f>Q306*K307/K306</f>
        <v>1447271.825</v>
      </c>
      <c r="R307" s="254">
        <f>R306*(1+$S$5/2/12)</f>
        <v>1325937.285</v>
      </c>
      <c r="S307" s="254">
        <f t="shared" si="34"/>
        <v>-924739.9698</v>
      </c>
      <c r="T307" s="254">
        <f t="shared" si="35"/>
        <v>0</v>
      </c>
      <c r="U307" s="272">
        <f t="shared" si="21"/>
        <v>1.025310967</v>
      </c>
      <c r="V307" s="282"/>
      <c r="W307" s="254">
        <f t="shared" si="22"/>
        <v>-924739.9698</v>
      </c>
      <c r="X307" s="257">
        <f t="shared" si="23"/>
        <v>3.618835478</v>
      </c>
      <c r="Y307" s="254">
        <f t="shared" si="24"/>
        <v>2687280.961</v>
      </c>
      <c r="Z307" s="254">
        <f t="shared" si="25"/>
        <v>1762540.992</v>
      </c>
      <c r="AA307" s="259">
        <f t="shared" si="26"/>
        <v>4793753.636</v>
      </c>
      <c r="AB307" s="258">
        <f t="shared" si="27"/>
        <v>4.793753636</v>
      </c>
      <c r="AC307" s="275">
        <f t="shared" si="28"/>
        <v>3869013.666</v>
      </c>
      <c r="AD307" s="257">
        <f t="shared" si="29"/>
        <v>3.869013666</v>
      </c>
      <c r="AE307" s="180"/>
      <c r="AF307" s="181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1"/>
      <c r="AT307" s="181"/>
      <c r="AU307" s="181"/>
      <c r="AV307" s="181"/>
      <c r="AW307" s="182"/>
    </row>
    <row r="308" ht="19.5" customHeight="1">
      <c r="A308" s="291"/>
      <c r="B308" s="292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292"/>
      <c r="S308" s="292"/>
      <c r="T308" s="292"/>
      <c r="U308" s="292"/>
      <c r="V308" s="292"/>
      <c r="W308" s="293"/>
      <c r="X308" s="292"/>
      <c r="Y308" s="293"/>
      <c r="Z308" s="293"/>
      <c r="AA308" s="294"/>
      <c r="AB308" s="292"/>
      <c r="AC308" s="295"/>
      <c r="AD308" s="296"/>
      <c r="AE308" s="297"/>
      <c r="AF308" s="181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181"/>
      <c r="AT308" s="181"/>
      <c r="AU308" s="181"/>
      <c r="AV308" s="181"/>
      <c r="AW308" s="182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299"/>
      <c r="W309" s="300"/>
      <c r="X309" s="299"/>
      <c r="Y309" s="300"/>
      <c r="Z309" s="300"/>
      <c r="AA309" s="301"/>
      <c r="AB309" s="299"/>
      <c r="AC309" s="302"/>
      <c r="AD309" s="303"/>
      <c r="AE309" s="297"/>
      <c r="AF309" s="181"/>
      <c r="AG309" s="181"/>
      <c r="AH309" s="181"/>
      <c r="AI309" s="181"/>
      <c r="AJ309" s="181"/>
      <c r="AK309" s="181"/>
      <c r="AL309" s="181"/>
      <c r="AM309" s="181"/>
      <c r="AN309" s="181"/>
      <c r="AO309" s="181"/>
      <c r="AP309" s="181"/>
      <c r="AQ309" s="181"/>
      <c r="AR309" s="181"/>
      <c r="AS309" s="181"/>
      <c r="AT309" s="181"/>
      <c r="AU309" s="181"/>
      <c r="AV309" s="181"/>
      <c r="AW309" s="182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299"/>
      <c r="W310" s="300"/>
      <c r="X310" s="299"/>
      <c r="Y310" s="300"/>
      <c r="Z310" s="300"/>
      <c r="AA310" s="301"/>
      <c r="AB310" s="299"/>
      <c r="AC310" s="302"/>
      <c r="AD310" s="303"/>
      <c r="AE310" s="297"/>
      <c r="AF310" s="181"/>
      <c r="AG310" s="181"/>
      <c r="AH310" s="181"/>
      <c r="AI310" s="181"/>
      <c r="AJ310" s="181"/>
      <c r="AK310" s="181"/>
      <c r="AL310" s="181"/>
      <c r="AM310" s="181"/>
      <c r="AN310" s="181"/>
      <c r="AO310" s="181"/>
      <c r="AP310" s="181"/>
      <c r="AQ310" s="181"/>
      <c r="AR310" s="181"/>
      <c r="AS310" s="181"/>
      <c r="AT310" s="181"/>
      <c r="AU310" s="181"/>
      <c r="AV310" s="181"/>
      <c r="AW310" s="182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300"/>
      <c r="X311" s="299"/>
      <c r="Y311" s="300"/>
      <c r="Z311" s="300"/>
      <c r="AA311" s="301"/>
      <c r="AB311" s="299"/>
      <c r="AC311" s="302"/>
      <c r="AD311" s="303"/>
      <c r="AE311" s="297"/>
      <c r="AF311" s="181"/>
      <c r="AG311" s="181"/>
      <c r="AH311" s="181"/>
      <c r="AI311" s="181"/>
      <c r="AJ311" s="181"/>
      <c r="AK311" s="181"/>
      <c r="AL311" s="181"/>
      <c r="AM311" s="181"/>
      <c r="AN311" s="181"/>
      <c r="AO311" s="181"/>
      <c r="AP311" s="181"/>
      <c r="AQ311" s="181"/>
      <c r="AR311" s="181"/>
      <c r="AS311" s="181"/>
      <c r="AT311" s="181"/>
      <c r="AU311" s="181"/>
      <c r="AV311" s="181"/>
      <c r="AW311" s="182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300"/>
      <c r="X312" s="299"/>
      <c r="Y312" s="300"/>
      <c r="Z312" s="300"/>
      <c r="AA312" s="301"/>
      <c r="AB312" s="299"/>
      <c r="AC312" s="302"/>
      <c r="AD312" s="303"/>
      <c r="AE312" s="297"/>
      <c r="AF312" s="181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1"/>
      <c r="AT312" s="181"/>
      <c r="AU312" s="181"/>
      <c r="AV312" s="181"/>
      <c r="AW312" s="182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300"/>
      <c r="X313" s="299"/>
      <c r="Y313" s="300"/>
      <c r="Z313" s="300"/>
      <c r="AA313" s="301"/>
      <c r="AB313" s="299"/>
      <c r="AC313" s="302"/>
      <c r="AD313" s="303"/>
      <c r="AE313" s="297"/>
      <c r="AF313" s="181"/>
      <c r="AG313" s="181"/>
      <c r="AH313" s="181"/>
      <c r="AI313" s="181"/>
      <c r="AJ313" s="181"/>
      <c r="AK313" s="181"/>
      <c r="AL313" s="181"/>
      <c r="AM313" s="181"/>
      <c r="AN313" s="181"/>
      <c r="AO313" s="181"/>
      <c r="AP313" s="181"/>
      <c r="AQ313" s="181"/>
      <c r="AR313" s="181"/>
      <c r="AS313" s="181"/>
      <c r="AT313" s="181"/>
      <c r="AU313" s="181"/>
      <c r="AV313" s="181"/>
      <c r="AW313" s="182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299"/>
      <c r="W314" s="300"/>
      <c r="X314" s="299"/>
      <c r="Y314" s="300"/>
      <c r="Z314" s="300"/>
      <c r="AA314" s="301"/>
      <c r="AB314" s="299"/>
      <c r="AC314" s="302"/>
      <c r="AD314" s="303"/>
      <c r="AE314" s="297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1"/>
      <c r="AT314" s="181"/>
      <c r="AU314" s="181"/>
      <c r="AV314" s="181"/>
      <c r="AW314" s="182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299"/>
      <c r="W315" s="300"/>
      <c r="X315" s="299"/>
      <c r="Y315" s="300"/>
      <c r="Z315" s="300"/>
      <c r="AA315" s="301"/>
      <c r="AB315" s="299"/>
      <c r="AC315" s="302"/>
      <c r="AD315" s="303"/>
      <c r="AE315" s="297"/>
      <c r="AF315" s="181"/>
      <c r="AG315" s="181"/>
      <c r="AH315" s="181"/>
      <c r="AI315" s="181"/>
      <c r="AJ315" s="181"/>
      <c r="AK315" s="181"/>
      <c r="AL315" s="181"/>
      <c r="AM315" s="181"/>
      <c r="AN315" s="181"/>
      <c r="AO315" s="181"/>
      <c r="AP315" s="181"/>
      <c r="AQ315" s="181"/>
      <c r="AR315" s="181"/>
      <c r="AS315" s="181"/>
      <c r="AT315" s="181"/>
      <c r="AU315" s="181"/>
      <c r="AV315" s="181"/>
      <c r="AW315" s="182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299"/>
      <c r="W316" s="300"/>
      <c r="X316" s="299"/>
      <c r="Y316" s="300"/>
      <c r="Z316" s="300"/>
      <c r="AA316" s="301"/>
      <c r="AB316" s="299"/>
      <c r="AC316" s="302"/>
      <c r="AD316" s="303"/>
      <c r="AE316" s="297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1"/>
      <c r="AT316" s="181"/>
      <c r="AU316" s="181"/>
      <c r="AV316" s="181"/>
      <c r="AW316" s="182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299"/>
      <c r="W317" s="300"/>
      <c r="X317" s="299"/>
      <c r="Y317" s="300"/>
      <c r="Z317" s="300"/>
      <c r="AA317" s="301"/>
      <c r="AB317" s="299"/>
      <c r="AC317" s="302"/>
      <c r="AD317" s="303"/>
      <c r="AE317" s="297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2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299"/>
      <c r="W318" s="300"/>
      <c r="X318" s="299"/>
      <c r="Y318" s="300"/>
      <c r="Z318" s="300"/>
      <c r="AA318" s="301"/>
      <c r="AB318" s="299"/>
      <c r="AC318" s="302"/>
      <c r="AD318" s="303"/>
      <c r="AE318" s="297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1"/>
      <c r="AT318" s="181"/>
      <c r="AU318" s="181"/>
      <c r="AV318" s="181"/>
      <c r="AW318" s="182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299"/>
      <c r="W319" s="300"/>
      <c r="X319" s="299"/>
      <c r="Y319" s="300"/>
      <c r="Z319" s="300"/>
      <c r="AA319" s="301"/>
      <c r="AB319" s="299"/>
      <c r="AC319" s="302"/>
      <c r="AD319" s="303"/>
      <c r="AE319" s="297"/>
      <c r="AF319" s="181"/>
      <c r="AG319" s="181"/>
      <c r="AH319" s="181"/>
      <c r="AI319" s="181"/>
      <c r="AJ319" s="181"/>
      <c r="AK319" s="181"/>
      <c r="AL319" s="181"/>
      <c r="AM319" s="181"/>
      <c r="AN319" s="181"/>
      <c r="AO319" s="181"/>
      <c r="AP319" s="181"/>
      <c r="AQ319" s="181"/>
      <c r="AR319" s="181"/>
      <c r="AS319" s="181"/>
      <c r="AT319" s="181"/>
      <c r="AU319" s="181"/>
      <c r="AV319" s="181"/>
      <c r="AW319" s="182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299"/>
      <c r="W320" s="300"/>
      <c r="X320" s="299"/>
      <c r="Y320" s="300"/>
      <c r="Z320" s="300"/>
      <c r="AA320" s="301"/>
      <c r="AB320" s="299"/>
      <c r="AC320" s="302"/>
      <c r="AD320" s="303"/>
      <c r="AE320" s="297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2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299"/>
      <c r="W321" s="300"/>
      <c r="X321" s="299"/>
      <c r="Y321" s="300"/>
      <c r="Z321" s="300"/>
      <c r="AA321" s="301"/>
      <c r="AB321" s="299"/>
      <c r="AC321" s="302"/>
      <c r="AD321" s="303"/>
      <c r="AE321" s="297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2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299"/>
      <c r="W322" s="300"/>
      <c r="X322" s="299"/>
      <c r="Y322" s="300"/>
      <c r="Z322" s="300"/>
      <c r="AA322" s="301"/>
      <c r="AB322" s="299"/>
      <c r="AC322" s="302"/>
      <c r="AD322" s="303"/>
      <c r="AE322" s="297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2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299"/>
      <c r="W323" s="300"/>
      <c r="X323" s="299"/>
      <c r="Y323" s="300"/>
      <c r="Z323" s="300"/>
      <c r="AA323" s="301"/>
      <c r="AB323" s="299"/>
      <c r="AC323" s="302"/>
      <c r="AD323" s="303"/>
      <c r="AE323" s="297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2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299"/>
      <c r="W324" s="300"/>
      <c r="X324" s="299"/>
      <c r="Y324" s="300"/>
      <c r="Z324" s="300"/>
      <c r="AA324" s="301"/>
      <c r="AB324" s="299"/>
      <c r="AC324" s="302"/>
      <c r="AD324" s="303"/>
      <c r="AE324" s="297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2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299"/>
      <c r="W325" s="300"/>
      <c r="X325" s="299"/>
      <c r="Y325" s="300"/>
      <c r="Z325" s="300"/>
      <c r="AA325" s="301"/>
      <c r="AB325" s="299"/>
      <c r="AC325" s="302"/>
      <c r="AD325" s="303"/>
      <c r="AE325" s="297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2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300"/>
      <c r="X326" s="299"/>
      <c r="Y326" s="300"/>
      <c r="Z326" s="300"/>
      <c r="AA326" s="301"/>
      <c r="AB326" s="299"/>
      <c r="AC326" s="302"/>
      <c r="AD326" s="303"/>
      <c r="AE326" s="297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2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299"/>
      <c r="W327" s="300"/>
      <c r="X327" s="299"/>
      <c r="Y327" s="300"/>
      <c r="Z327" s="300"/>
      <c r="AA327" s="301"/>
      <c r="AB327" s="299"/>
      <c r="AC327" s="302"/>
      <c r="AD327" s="303"/>
      <c r="AE327" s="297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2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300"/>
      <c r="X328" s="299"/>
      <c r="Y328" s="300"/>
      <c r="Z328" s="300"/>
      <c r="AA328" s="301"/>
      <c r="AB328" s="299"/>
      <c r="AC328" s="302"/>
      <c r="AD328" s="303"/>
      <c r="AE328" s="297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2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300"/>
      <c r="X329" s="299"/>
      <c r="Y329" s="300"/>
      <c r="Z329" s="300"/>
      <c r="AA329" s="301"/>
      <c r="AB329" s="299"/>
      <c r="AC329" s="302"/>
      <c r="AD329" s="303"/>
      <c r="AE329" s="297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2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300"/>
      <c r="X330" s="299"/>
      <c r="Y330" s="300"/>
      <c r="Z330" s="300"/>
      <c r="AA330" s="301"/>
      <c r="AB330" s="299"/>
      <c r="AC330" s="302"/>
      <c r="AD330" s="303"/>
      <c r="AE330" s="297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2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300"/>
      <c r="X331" s="299"/>
      <c r="Y331" s="300"/>
      <c r="Z331" s="300"/>
      <c r="AA331" s="301"/>
      <c r="AB331" s="299"/>
      <c r="AC331" s="302"/>
      <c r="AD331" s="303"/>
      <c r="AE331" s="297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2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300"/>
      <c r="X332" s="299"/>
      <c r="Y332" s="300"/>
      <c r="Z332" s="300"/>
      <c r="AA332" s="301"/>
      <c r="AB332" s="299"/>
      <c r="AC332" s="302"/>
      <c r="AD332" s="303"/>
      <c r="AE332" s="297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2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299"/>
      <c r="W333" s="300"/>
      <c r="X333" s="299"/>
      <c r="Y333" s="300"/>
      <c r="Z333" s="300"/>
      <c r="AA333" s="301"/>
      <c r="AB333" s="299"/>
      <c r="AC333" s="302"/>
      <c r="AD333" s="303"/>
      <c r="AE333" s="297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2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299"/>
      <c r="W334" s="300"/>
      <c r="X334" s="299"/>
      <c r="Y334" s="300"/>
      <c r="Z334" s="300"/>
      <c r="AA334" s="301"/>
      <c r="AB334" s="299"/>
      <c r="AC334" s="302"/>
      <c r="AD334" s="303"/>
      <c r="AE334" s="297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181"/>
      <c r="AT334" s="181"/>
      <c r="AU334" s="181"/>
      <c r="AV334" s="181"/>
      <c r="AW334" s="182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299"/>
      <c r="W335" s="300"/>
      <c r="X335" s="299"/>
      <c r="Y335" s="300"/>
      <c r="Z335" s="300"/>
      <c r="AA335" s="301"/>
      <c r="AB335" s="299"/>
      <c r="AC335" s="302"/>
      <c r="AD335" s="303"/>
      <c r="AE335" s="297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2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299"/>
      <c r="W336" s="300"/>
      <c r="X336" s="299"/>
      <c r="Y336" s="300"/>
      <c r="Z336" s="300"/>
      <c r="AA336" s="301"/>
      <c r="AB336" s="299"/>
      <c r="AC336" s="302"/>
      <c r="AD336" s="303"/>
      <c r="AE336" s="297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181"/>
      <c r="AT336" s="181"/>
      <c r="AU336" s="181"/>
      <c r="AV336" s="181"/>
      <c r="AW336" s="182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299"/>
      <c r="W337" s="300"/>
      <c r="X337" s="299"/>
      <c r="Y337" s="300"/>
      <c r="Z337" s="300"/>
      <c r="AA337" s="301"/>
      <c r="AB337" s="299"/>
      <c r="AC337" s="302"/>
      <c r="AD337" s="303"/>
      <c r="AE337" s="297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181"/>
      <c r="AT337" s="181"/>
      <c r="AU337" s="181"/>
      <c r="AV337" s="181"/>
      <c r="AW337" s="182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299"/>
      <c r="W338" s="300"/>
      <c r="X338" s="299"/>
      <c r="Y338" s="300"/>
      <c r="Z338" s="300"/>
      <c r="AA338" s="301"/>
      <c r="AB338" s="299"/>
      <c r="AC338" s="302"/>
      <c r="AD338" s="303"/>
      <c r="AE338" s="297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1"/>
      <c r="AT338" s="181"/>
      <c r="AU338" s="181"/>
      <c r="AV338" s="181"/>
      <c r="AW338" s="182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299"/>
      <c r="W339" s="300"/>
      <c r="X339" s="299"/>
      <c r="Y339" s="300"/>
      <c r="Z339" s="300"/>
      <c r="AA339" s="301"/>
      <c r="AB339" s="299"/>
      <c r="AC339" s="302"/>
      <c r="AD339" s="303"/>
      <c r="AE339" s="297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181"/>
      <c r="AT339" s="181"/>
      <c r="AU339" s="181"/>
      <c r="AV339" s="181"/>
      <c r="AW339" s="182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299"/>
      <c r="W340" s="300"/>
      <c r="X340" s="299"/>
      <c r="Y340" s="300"/>
      <c r="Z340" s="300"/>
      <c r="AA340" s="301"/>
      <c r="AB340" s="299"/>
      <c r="AC340" s="302"/>
      <c r="AD340" s="303"/>
      <c r="AE340" s="297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181"/>
      <c r="AT340" s="181"/>
      <c r="AU340" s="181"/>
      <c r="AV340" s="181"/>
      <c r="AW340" s="182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299"/>
      <c r="W341" s="300"/>
      <c r="X341" s="299"/>
      <c r="Y341" s="300"/>
      <c r="Z341" s="300"/>
      <c r="AA341" s="301"/>
      <c r="AB341" s="299"/>
      <c r="AC341" s="302"/>
      <c r="AD341" s="303"/>
      <c r="AE341" s="297"/>
      <c r="AF341" s="181"/>
      <c r="AG341" s="181"/>
      <c r="AH341" s="181"/>
      <c r="AI341" s="181"/>
      <c r="AJ341" s="181"/>
      <c r="AK341" s="181"/>
      <c r="AL341" s="181"/>
      <c r="AM341" s="181"/>
      <c r="AN341" s="181"/>
      <c r="AO341" s="181"/>
      <c r="AP341" s="181"/>
      <c r="AQ341" s="181"/>
      <c r="AR341" s="181"/>
      <c r="AS341" s="181"/>
      <c r="AT341" s="181"/>
      <c r="AU341" s="181"/>
      <c r="AV341" s="181"/>
      <c r="AW341" s="182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299"/>
      <c r="W342" s="300"/>
      <c r="X342" s="299"/>
      <c r="Y342" s="300"/>
      <c r="Z342" s="300"/>
      <c r="AA342" s="301"/>
      <c r="AB342" s="299"/>
      <c r="AC342" s="302"/>
      <c r="AD342" s="303"/>
      <c r="AE342" s="297"/>
      <c r="AF342" s="181"/>
      <c r="AG342" s="181"/>
      <c r="AH342" s="181"/>
      <c r="AI342" s="181"/>
      <c r="AJ342" s="181"/>
      <c r="AK342" s="181"/>
      <c r="AL342" s="181"/>
      <c r="AM342" s="181"/>
      <c r="AN342" s="181"/>
      <c r="AO342" s="181"/>
      <c r="AP342" s="181"/>
      <c r="AQ342" s="181"/>
      <c r="AR342" s="181"/>
      <c r="AS342" s="181"/>
      <c r="AT342" s="181"/>
      <c r="AU342" s="181"/>
      <c r="AV342" s="181"/>
      <c r="AW342" s="182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299"/>
      <c r="W343" s="300"/>
      <c r="X343" s="299"/>
      <c r="Y343" s="300"/>
      <c r="Z343" s="300"/>
      <c r="AA343" s="301"/>
      <c r="AB343" s="299"/>
      <c r="AC343" s="302"/>
      <c r="AD343" s="303"/>
      <c r="AE343" s="297"/>
      <c r="AF343" s="181"/>
      <c r="AG343" s="181"/>
      <c r="AH343" s="181"/>
      <c r="AI343" s="181"/>
      <c r="AJ343" s="181"/>
      <c r="AK343" s="181"/>
      <c r="AL343" s="181"/>
      <c r="AM343" s="181"/>
      <c r="AN343" s="181"/>
      <c r="AO343" s="181"/>
      <c r="AP343" s="181"/>
      <c r="AQ343" s="181"/>
      <c r="AR343" s="181"/>
      <c r="AS343" s="181"/>
      <c r="AT343" s="181"/>
      <c r="AU343" s="181"/>
      <c r="AV343" s="181"/>
      <c r="AW343" s="182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299"/>
      <c r="W344" s="300"/>
      <c r="X344" s="299"/>
      <c r="Y344" s="300"/>
      <c r="Z344" s="300"/>
      <c r="AA344" s="301"/>
      <c r="AB344" s="299"/>
      <c r="AC344" s="302"/>
      <c r="AD344" s="303"/>
      <c r="AE344" s="297"/>
      <c r="AF344" s="181"/>
      <c r="AG344" s="181"/>
      <c r="AH344" s="181"/>
      <c r="AI344" s="181"/>
      <c r="AJ344" s="181"/>
      <c r="AK344" s="181"/>
      <c r="AL344" s="181"/>
      <c r="AM344" s="181"/>
      <c r="AN344" s="181"/>
      <c r="AO344" s="181"/>
      <c r="AP344" s="181"/>
      <c r="AQ344" s="181"/>
      <c r="AR344" s="181"/>
      <c r="AS344" s="181"/>
      <c r="AT344" s="181"/>
      <c r="AU344" s="181"/>
      <c r="AV344" s="181"/>
      <c r="AW344" s="182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299"/>
      <c r="W345" s="300"/>
      <c r="X345" s="299"/>
      <c r="Y345" s="300"/>
      <c r="Z345" s="300"/>
      <c r="AA345" s="301"/>
      <c r="AB345" s="299"/>
      <c r="AC345" s="302"/>
      <c r="AD345" s="303"/>
      <c r="AE345" s="297"/>
      <c r="AF345" s="181"/>
      <c r="AG345" s="181"/>
      <c r="AH345" s="181"/>
      <c r="AI345" s="181"/>
      <c r="AJ345" s="181"/>
      <c r="AK345" s="181"/>
      <c r="AL345" s="181"/>
      <c r="AM345" s="181"/>
      <c r="AN345" s="181"/>
      <c r="AO345" s="181"/>
      <c r="AP345" s="181"/>
      <c r="AQ345" s="181"/>
      <c r="AR345" s="181"/>
      <c r="AS345" s="181"/>
      <c r="AT345" s="181"/>
      <c r="AU345" s="181"/>
      <c r="AV345" s="181"/>
      <c r="AW345" s="182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299"/>
      <c r="W346" s="300"/>
      <c r="X346" s="299"/>
      <c r="Y346" s="300"/>
      <c r="Z346" s="300"/>
      <c r="AA346" s="301"/>
      <c r="AB346" s="299"/>
      <c r="AC346" s="302"/>
      <c r="AD346" s="303"/>
      <c r="AE346" s="297"/>
      <c r="AF346" s="181"/>
      <c r="AG346" s="181"/>
      <c r="AH346" s="181"/>
      <c r="AI346" s="181"/>
      <c r="AJ346" s="181"/>
      <c r="AK346" s="181"/>
      <c r="AL346" s="181"/>
      <c r="AM346" s="181"/>
      <c r="AN346" s="181"/>
      <c r="AO346" s="181"/>
      <c r="AP346" s="181"/>
      <c r="AQ346" s="181"/>
      <c r="AR346" s="181"/>
      <c r="AS346" s="181"/>
      <c r="AT346" s="181"/>
      <c r="AU346" s="181"/>
      <c r="AV346" s="181"/>
      <c r="AW346" s="182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299"/>
      <c r="W347" s="300"/>
      <c r="X347" s="299"/>
      <c r="Y347" s="300"/>
      <c r="Z347" s="300"/>
      <c r="AA347" s="301"/>
      <c r="AB347" s="299"/>
      <c r="AC347" s="302"/>
      <c r="AD347" s="303"/>
      <c r="AE347" s="297"/>
      <c r="AF347" s="181"/>
      <c r="AG347" s="181"/>
      <c r="AH347" s="181"/>
      <c r="AI347" s="181"/>
      <c r="AJ347" s="181"/>
      <c r="AK347" s="181"/>
      <c r="AL347" s="181"/>
      <c r="AM347" s="181"/>
      <c r="AN347" s="181"/>
      <c r="AO347" s="181"/>
      <c r="AP347" s="181"/>
      <c r="AQ347" s="181"/>
      <c r="AR347" s="181"/>
      <c r="AS347" s="181"/>
      <c r="AT347" s="181"/>
      <c r="AU347" s="181"/>
      <c r="AV347" s="181"/>
      <c r="AW347" s="182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299"/>
      <c r="W348" s="300"/>
      <c r="X348" s="299"/>
      <c r="Y348" s="300"/>
      <c r="Z348" s="300"/>
      <c r="AA348" s="301"/>
      <c r="AB348" s="299"/>
      <c r="AC348" s="302"/>
      <c r="AD348" s="303"/>
      <c r="AE348" s="297"/>
      <c r="AF348" s="181"/>
      <c r="AG348" s="181"/>
      <c r="AH348" s="181"/>
      <c r="AI348" s="181"/>
      <c r="AJ348" s="181"/>
      <c r="AK348" s="181"/>
      <c r="AL348" s="181"/>
      <c r="AM348" s="181"/>
      <c r="AN348" s="181"/>
      <c r="AO348" s="181"/>
      <c r="AP348" s="181"/>
      <c r="AQ348" s="181"/>
      <c r="AR348" s="181"/>
      <c r="AS348" s="181"/>
      <c r="AT348" s="181"/>
      <c r="AU348" s="181"/>
      <c r="AV348" s="181"/>
      <c r="AW348" s="182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299"/>
      <c r="W349" s="300"/>
      <c r="X349" s="299"/>
      <c r="Y349" s="300"/>
      <c r="Z349" s="300"/>
      <c r="AA349" s="301"/>
      <c r="AB349" s="299"/>
      <c r="AC349" s="302"/>
      <c r="AD349" s="303"/>
      <c r="AE349" s="297"/>
      <c r="AF349" s="181"/>
      <c r="AG349" s="181"/>
      <c r="AH349" s="181"/>
      <c r="AI349" s="181"/>
      <c r="AJ349" s="181"/>
      <c r="AK349" s="181"/>
      <c r="AL349" s="181"/>
      <c r="AM349" s="181"/>
      <c r="AN349" s="181"/>
      <c r="AO349" s="181"/>
      <c r="AP349" s="181"/>
      <c r="AQ349" s="181"/>
      <c r="AR349" s="181"/>
      <c r="AS349" s="181"/>
      <c r="AT349" s="181"/>
      <c r="AU349" s="181"/>
      <c r="AV349" s="181"/>
      <c r="AW349" s="182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299"/>
      <c r="W350" s="300"/>
      <c r="X350" s="299"/>
      <c r="Y350" s="300"/>
      <c r="Z350" s="300"/>
      <c r="AA350" s="301"/>
      <c r="AB350" s="299"/>
      <c r="AC350" s="302"/>
      <c r="AD350" s="303"/>
      <c r="AE350" s="297"/>
      <c r="AF350" s="181"/>
      <c r="AG350" s="181"/>
      <c r="AH350" s="181"/>
      <c r="AI350" s="181"/>
      <c r="AJ350" s="181"/>
      <c r="AK350" s="181"/>
      <c r="AL350" s="181"/>
      <c r="AM350" s="181"/>
      <c r="AN350" s="181"/>
      <c r="AO350" s="181"/>
      <c r="AP350" s="181"/>
      <c r="AQ350" s="181"/>
      <c r="AR350" s="181"/>
      <c r="AS350" s="181"/>
      <c r="AT350" s="181"/>
      <c r="AU350" s="181"/>
      <c r="AV350" s="181"/>
      <c r="AW350" s="182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299"/>
      <c r="W351" s="300"/>
      <c r="X351" s="299"/>
      <c r="Y351" s="300"/>
      <c r="Z351" s="300"/>
      <c r="AA351" s="301"/>
      <c r="AB351" s="299"/>
      <c r="AC351" s="302"/>
      <c r="AD351" s="303"/>
      <c r="AE351" s="297"/>
      <c r="AF351" s="181"/>
      <c r="AG351" s="181"/>
      <c r="AH351" s="181"/>
      <c r="AI351" s="181"/>
      <c r="AJ351" s="181"/>
      <c r="AK351" s="181"/>
      <c r="AL351" s="181"/>
      <c r="AM351" s="181"/>
      <c r="AN351" s="181"/>
      <c r="AO351" s="181"/>
      <c r="AP351" s="181"/>
      <c r="AQ351" s="181"/>
      <c r="AR351" s="181"/>
      <c r="AS351" s="181"/>
      <c r="AT351" s="181"/>
      <c r="AU351" s="181"/>
      <c r="AV351" s="181"/>
      <c r="AW351" s="182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299"/>
      <c r="W352" s="300"/>
      <c r="X352" s="299"/>
      <c r="Y352" s="300"/>
      <c r="Z352" s="300"/>
      <c r="AA352" s="301"/>
      <c r="AB352" s="299"/>
      <c r="AC352" s="302"/>
      <c r="AD352" s="303"/>
      <c r="AE352" s="297"/>
      <c r="AF352" s="181"/>
      <c r="AG352" s="181"/>
      <c r="AH352" s="181"/>
      <c r="AI352" s="181"/>
      <c r="AJ352" s="181"/>
      <c r="AK352" s="181"/>
      <c r="AL352" s="181"/>
      <c r="AM352" s="181"/>
      <c r="AN352" s="181"/>
      <c r="AO352" s="181"/>
      <c r="AP352" s="181"/>
      <c r="AQ352" s="181"/>
      <c r="AR352" s="181"/>
      <c r="AS352" s="181"/>
      <c r="AT352" s="181"/>
      <c r="AU352" s="181"/>
      <c r="AV352" s="181"/>
      <c r="AW352" s="182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299"/>
      <c r="W353" s="300"/>
      <c r="X353" s="299"/>
      <c r="Y353" s="300"/>
      <c r="Z353" s="300"/>
      <c r="AA353" s="301"/>
      <c r="AB353" s="299"/>
      <c r="AC353" s="302"/>
      <c r="AD353" s="303"/>
      <c r="AE353" s="297"/>
      <c r="AF353" s="181"/>
      <c r="AG353" s="181"/>
      <c r="AH353" s="181"/>
      <c r="AI353" s="181"/>
      <c r="AJ353" s="181"/>
      <c r="AK353" s="181"/>
      <c r="AL353" s="181"/>
      <c r="AM353" s="181"/>
      <c r="AN353" s="181"/>
      <c r="AO353" s="181"/>
      <c r="AP353" s="181"/>
      <c r="AQ353" s="181"/>
      <c r="AR353" s="181"/>
      <c r="AS353" s="181"/>
      <c r="AT353" s="181"/>
      <c r="AU353" s="181"/>
      <c r="AV353" s="181"/>
      <c r="AW353" s="182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299"/>
      <c r="W354" s="300"/>
      <c r="X354" s="299"/>
      <c r="Y354" s="300"/>
      <c r="Z354" s="300"/>
      <c r="AA354" s="301"/>
      <c r="AB354" s="299"/>
      <c r="AC354" s="302"/>
      <c r="AD354" s="303"/>
      <c r="AE354" s="297"/>
      <c r="AF354" s="181"/>
      <c r="AG354" s="181"/>
      <c r="AH354" s="181"/>
      <c r="AI354" s="181"/>
      <c r="AJ354" s="181"/>
      <c r="AK354" s="181"/>
      <c r="AL354" s="181"/>
      <c r="AM354" s="181"/>
      <c r="AN354" s="181"/>
      <c r="AO354" s="181"/>
      <c r="AP354" s="181"/>
      <c r="AQ354" s="181"/>
      <c r="AR354" s="181"/>
      <c r="AS354" s="181"/>
      <c r="AT354" s="181"/>
      <c r="AU354" s="181"/>
      <c r="AV354" s="181"/>
      <c r="AW354" s="182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299"/>
      <c r="W355" s="300"/>
      <c r="X355" s="299"/>
      <c r="Y355" s="300"/>
      <c r="Z355" s="300"/>
      <c r="AA355" s="301"/>
      <c r="AB355" s="299"/>
      <c r="AC355" s="302"/>
      <c r="AD355" s="303"/>
      <c r="AE355" s="297"/>
      <c r="AF355" s="181"/>
      <c r="AG355" s="181"/>
      <c r="AH355" s="181"/>
      <c r="AI355" s="181"/>
      <c r="AJ355" s="181"/>
      <c r="AK355" s="181"/>
      <c r="AL355" s="181"/>
      <c r="AM355" s="181"/>
      <c r="AN355" s="181"/>
      <c r="AO355" s="181"/>
      <c r="AP355" s="181"/>
      <c r="AQ355" s="181"/>
      <c r="AR355" s="181"/>
      <c r="AS355" s="181"/>
      <c r="AT355" s="181"/>
      <c r="AU355" s="181"/>
      <c r="AV355" s="181"/>
      <c r="AW355" s="182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299"/>
      <c r="W356" s="300"/>
      <c r="X356" s="299"/>
      <c r="Y356" s="300"/>
      <c r="Z356" s="300"/>
      <c r="AA356" s="301"/>
      <c r="AB356" s="299"/>
      <c r="AC356" s="302"/>
      <c r="AD356" s="303"/>
      <c r="AE356" s="297"/>
      <c r="AF356" s="181"/>
      <c r="AG356" s="181"/>
      <c r="AH356" s="181"/>
      <c r="AI356" s="181"/>
      <c r="AJ356" s="181"/>
      <c r="AK356" s="181"/>
      <c r="AL356" s="181"/>
      <c r="AM356" s="181"/>
      <c r="AN356" s="181"/>
      <c r="AO356" s="181"/>
      <c r="AP356" s="181"/>
      <c r="AQ356" s="181"/>
      <c r="AR356" s="181"/>
      <c r="AS356" s="181"/>
      <c r="AT356" s="181"/>
      <c r="AU356" s="181"/>
      <c r="AV356" s="181"/>
      <c r="AW356" s="182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299"/>
      <c r="W357" s="300"/>
      <c r="X357" s="299"/>
      <c r="Y357" s="300"/>
      <c r="Z357" s="300"/>
      <c r="AA357" s="301"/>
      <c r="AB357" s="299"/>
      <c r="AC357" s="302"/>
      <c r="AD357" s="303"/>
      <c r="AE357" s="297"/>
      <c r="AF357" s="181"/>
      <c r="AG357" s="181"/>
      <c r="AH357" s="181"/>
      <c r="AI357" s="181"/>
      <c r="AJ357" s="181"/>
      <c r="AK357" s="181"/>
      <c r="AL357" s="181"/>
      <c r="AM357" s="181"/>
      <c r="AN357" s="181"/>
      <c r="AO357" s="181"/>
      <c r="AP357" s="181"/>
      <c r="AQ357" s="181"/>
      <c r="AR357" s="181"/>
      <c r="AS357" s="181"/>
      <c r="AT357" s="181"/>
      <c r="AU357" s="181"/>
      <c r="AV357" s="181"/>
      <c r="AW357" s="182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299"/>
      <c r="W358" s="300"/>
      <c r="X358" s="299"/>
      <c r="Y358" s="300"/>
      <c r="Z358" s="300"/>
      <c r="AA358" s="301"/>
      <c r="AB358" s="299"/>
      <c r="AC358" s="302"/>
      <c r="AD358" s="303"/>
      <c r="AE358" s="297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181"/>
      <c r="AT358" s="181"/>
      <c r="AU358" s="181"/>
      <c r="AV358" s="181"/>
      <c r="AW358" s="182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300"/>
      <c r="X359" s="299"/>
      <c r="Y359" s="300"/>
      <c r="Z359" s="300"/>
      <c r="AA359" s="301"/>
      <c r="AB359" s="299"/>
      <c r="AC359" s="302"/>
      <c r="AD359" s="303"/>
      <c r="AE359" s="297"/>
      <c r="AF359" s="181"/>
      <c r="AG359" s="181"/>
      <c r="AH359" s="181"/>
      <c r="AI359" s="181"/>
      <c r="AJ359" s="181"/>
      <c r="AK359" s="181"/>
      <c r="AL359" s="181"/>
      <c r="AM359" s="181"/>
      <c r="AN359" s="181"/>
      <c r="AO359" s="181"/>
      <c r="AP359" s="181"/>
      <c r="AQ359" s="181"/>
      <c r="AR359" s="181"/>
      <c r="AS359" s="181"/>
      <c r="AT359" s="181"/>
      <c r="AU359" s="181"/>
      <c r="AV359" s="181"/>
      <c r="AW359" s="182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300"/>
      <c r="X360" s="299"/>
      <c r="Y360" s="300"/>
      <c r="Z360" s="300"/>
      <c r="AA360" s="301"/>
      <c r="AB360" s="299"/>
      <c r="AC360" s="302"/>
      <c r="AD360" s="303"/>
      <c r="AE360" s="297"/>
      <c r="AF360" s="181"/>
      <c r="AG360" s="181"/>
      <c r="AH360" s="181"/>
      <c r="AI360" s="181"/>
      <c r="AJ360" s="181"/>
      <c r="AK360" s="181"/>
      <c r="AL360" s="181"/>
      <c r="AM360" s="181"/>
      <c r="AN360" s="181"/>
      <c r="AO360" s="181"/>
      <c r="AP360" s="181"/>
      <c r="AQ360" s="181"/>
      <c r="AR360" s="181"/>
      <c r="AS360" s="181"/>
      <c r="AT360" s="181"/>
      <c r="AU360" s="181"/>
      <c r="AV360" s="181"/>
      <c r="AW360" s="182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299"/>
      <c r="W361" s="300"/>
      <c r="X361" s="299"/>
      <c r="Y361" s="300"/>
      <c r="Z361" s="300"/>
      <c r="AA361" s="301"/>
      <c r="AB361" s="299"/>
      <c r="AC361" s="302"/>
      <c r="AD361" s="303"/>
      <c r="AE361" s="297"/>
      <c r="AF361" s="181"/>
      <c r="AG361" s="181"/>
      <c r="AH361" s="181"/>
      <c r="AI361" s="181"/>
      <c r="AJ361" s="181"/>
      <c r="AK361" s="181"/>
      <c r="AL361" s="181"/>
      <c r="AM361" s="181"/>
      <c r="AN361" s="181"/>
      <c r="AO361" s="181"/>
      <c r="AP361" s="181"/>
      <c r="AQ361" s="181"/>
      <c r="AR361" s="181"/>
      <c r="AS361" s="181"/>
      <c r="AT361" s="181"/>
      <c r="AU361" s="181"/>
      <c r="AV361" s="181"/>
      <c r="AW361" s="182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299"/>
      <c r="W362" s="300"/>
      <c r="X362" s="299"/>
      <c r="Y362" s="300"/>
      <c r="Z362" s="300"/>
      <c r="AA362" s="301"/>
      <c r="AB362" s="299"/>
      <c r="AC362" s="302"/>
      <c r="AD362" s="303"/>
      <c r="AE362" s="297"/>
      <c r="AF362" s="181"/>
      <c r="AG362" s="181"/>
      <c r="AH362" s="181"/>
      <c r="AI362" s="181"/>
      <c r="AJ362" s="181"/>
      <c r="AK362" s="181"/>
      <c r="AL362" s="181"/>
      <c r="AM362" s="181"/>
      <c r="AN362" s="181"/>
      <c r="AO362" s="181"/>
      <c r="AP362" s="181"/>
      <c r="AQ362" s="181"/>
      <c r="AR362" s="181"/>
      <c r="AS362" s="181"/>
      <c r="AT362" s="181"/>
      <c r="AU362" s="181"/>
      <c r="AV362" s="181"/>
      <c r="AW362" s="182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299"/>
      <c r="W363" s="300"/>
      <c r="X363" s="299"/>
      <c r="Y363" s="300"/>
      <c r="Z363" s="300"/>
      <c r="AA363" s="301"/>
      <c r="AB363" s="299"/>
      <c r="AC363" s="302"/>
      <c r="AD363" s="303"/>
      <c r="AE363" s="297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2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299"/>
      <c r="W364" s="300"/>
      <c r="X364" s="299"/>
      <c r="Y364" s="300"/>
      <c r="Z364" s="300"/>
      <c r="AA364" s="301"/>
      <c r="AB364" s="299"/>
      <c r="AC364" s="302"/>
      <c r="AD364" s="303"/>
      <c r="AE364" s="297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2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299"/>
      <c r="W365" s="300"/>
      <c r="X365" s="299"/>
      <c r="Y365" s="300"/>
      <c r="Z365" s="300"/>
      <c r="AA365" s="301"/>
      <c r="AB365" s="299"/>
      <c r="AC365" s="302"/>
      <c r="AD365" s="303"/>
      <c r="AE365" s="297"/>
      <c r="AF365" s="181"/>
      <c r="AG365" s="181"/>
      <c r="AH365" s="181"/>
      <c r="AI365" s="181"/>
      <c r="AJ365" s="181"/>
      <c r="AK365" s="181"/>
      <c r="AL365" s="181"/>
      <c r="AM365" s="181"/>
      <c r="AN365" s="181"/>
      <c r="AO365" s="181"/>
      <c r="AP365" s="181"/>
      <c r="AQ365" s="181"/>
      <c r="AR365" s="181"/>
      <c r="AS365" s="181"/>
      <c r="AT365" s="181"/>
      <c r="AU365" s="181"/>
      <c r="AV365" s="181"/>
      <c r="AW365" s="182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299"/>
      <c r="W366" s="300"/>
      <c r="X366" s="299"/>
      <c r="Y366" s="300"/>
      <c r="Z366" s="300"/>
      <c r="AA366" s="301"/>
      <c r="AB366" s="299"/>
      <c r="AC366" s="302"/>
      <c r="AD366" s="303"/>
      <c r="AE366" s="297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1"/>
      <c r="AT366" s="181"/>
      <c r="AU366" s="181"/>
      <c r="AV366" s="181"/>
      <c r="AW366" s="182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299"/>
      <c r="W367" s="300"/>
      <c r="X367" s="299"/>
      <c r="Y367" s="300"/>
      <c r="Z367" s="300"/>
      <c r="AA367" s="301"/>
      <c r="AB367" s="299"/>
      <c r="AC367" s="302"/>
      <c r="AD367" s="303"/>
      <c r="AE367" s="297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1"/>
      <c r="AT367" s="181"/>
      <c r="AU367" s="181"/>
      <c r="AV367" s="181"/>
      <c r="AW367" s="182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299"/>
      <c r="W368" s="300"/>
      <c r="X368" s="299"/>
      <c r="Y368" s="300"/>
      <c r="Z368" s="300"/>
      <c r="AA368" s="301"/>
      <c r="AB368" s="299"/>
      <c r="AC368" s="302"/>
      <c r="AD368" s="303"/>
      <c r="AE368" s="297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1"/>
      <c r="AT368" s="181"/>
      <c r="AU368" s="181"/>
      <c r="AV368" s="181"/>
      <c r="AW368" s="182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299"/>
      <c r="W369" s="300"/>
      <c r="X369" s="299"/>
      <c r="Y369" s="300"/>
      <c r="Z369" s="300"/>
      <c r="AA369" s="301"/>
      <c r="AB369" s="299"/>
      <c r="AC369" s="302"/>
      <c r="AD369" s="303"/>
      <c r="AE369" s="297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1"/>
      <c r="AT369" s="181"/>
      <c r="AU369" s="181"/>
      <c r="AV369" s="181"/>
      <c r="AW369" s="182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299"/>
      <c r="W370" s="300"/>
      <c r="X370" s="299"/>
      <c r="Y370" s="300"/>
      <c r="Z370" s="300"/>
      <c r="AA370" s="301"/>
      <c r="AB370" s="299"/>
      <c r="AC370" s="302"/>
      <c r="AD370" s="303"/>
      <c r="AE370" s="297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1"/>
      <c r="AT370" s="181"/>
      <c r="AU370" s="181"/>
      <c r="AV370" s="181"/>
      <c r="AW370" s="182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299"/>
      <c r="W371" s="300"/>
      <c r="X371" s="299"/>
      <c r="Y371" s="300"/>
      <c r="Z371" s="300"/>
      <c r="AA371" s="301"/>
      <c r="AB371" s="299"/>
      <c r="AC371" s="302"/>
      <c r="AD371" s="303"/>
      <c r="AE371" s="297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1"/>
      <c r="AT371" s="181"/>
      <c r="AU371" s="181"/>
      <c r="AV371" s="181"/>
      <c r="AW371" s="182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299"/>
      <c r="W372" s="300"/>
      <c r="X372" s="299"/>
      <c r="Y372" s="300"/>
      <c r="Z372" s="300"/>
      <c r="AA372" s="301"/>
      <c r="AB372" s="299"/>
      <c r="AC372" s="302"/>
      <c r="AD372" s="303"/>
      <c r="AE372" s="297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1"/>
      <c r="AT372" s="181"/>
      <c r="AU372" s="181"/>
      <c r="AV372" s="181"/>
      <c r="AW372" s="182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299"/>
      <c r="W373" s="300"/>
      <c r="X373" s="299"/>
      <c r="Y373" s="300"/>
      <c r="Z373" s="300"/>
      <c r="AA373" s="301"/>
      <c r="AB373" s="299"/>
      <c r="AC373" s="302"/>
      <c r="AD373" s="303"/>
      <c r="AE373" s="297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1"/>
      <c r="AT373" s="181"/>
      <c r="AU373" s="181"/>
      <c r="AV373" s="181"/>
      <c r="AW373" s="182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300"/>
      <c r="X374" s="299"/>
      <c r="Y374" s="300"/>
      <c r="Z374" s="300"/>
      <c r="AA374" s="301"/>
      <c r="AB374" s="299"/>
      <c r="AC374" s="302"/>
      <c r="AD374" s="303"/>
      <c r="AE374" s="297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1"/>
      <c r="AT374" s="181"/>
      <c r="AU374" s="181"/>
      <c r="AV374" s="181"/>
      <c r="AW374" s="182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299"/>
      <c r="W375" s="300"/>
      <c r="X375" s="299"/>
      <c r="Y375" s="300"/>
      <c r="Z375" s="300"/>
      <c r="AA375" s="301"/>
      <c r="AB375" s="299"/>
      <c r="AC375" s="302"/>
      <c r="AD375" s="303"/>
      <c r="AE375" s="297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1"/>
      <c r="AT375" s="181"/>
      <c r="AU375" s="181"/>
      <c r="AV375" s="181"/>
      <c r="AW375" s="182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299"/>
      <c r="W376" s="300"/>
      <c r="X376" s="299"/>
      <c r="Y376" s="300"/>
      <c r="Z376" s="300"/>
      <c r="AA376" s="301"/>
      <c r="AB376" s="299"/>
      <c r="AC376" s="302"/>
      <c r="AD376" s="303"/>
      <c r="AE376" s="297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1"/>
      <c r="AT376" s="181"/>
      <c r="AU376" s="181"/>
      <c r="AV376" s="181"/>
      <c r="AW376" s="182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300"/>
      <c r="X377" s="299"/>
      <c r="Y377" s="300"/>
      <c r="Z377" s="300"/>
      <c r="AA377" s="301"/>
      <c r="AB377" s="299"/>
      <c r="AC377" s="302"/>
      <c r="AD377" s="303"/>
      <c r="AE377" s="297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1"/>
      <c r="AT377" s="181"/>
      <c r="AU377" s="181"/>
      <c r="AV377" s="181"/>
      <c r="AW377" s="182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299"/>
      <c r="W378" s="300"/>
      <c r="X378" s="299"/>
      <c r="Y378" s="300"/>
      <c r="Z378" s="300"/>
      <c r="AA378" s="301"/>
      <c r="AB378" s="299"/>
      <c r="AC378" s="302"/>
      <c r="AD378" s="303"/>
      <c r="AE378" s="297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1"/>
      <c r="AT378" s="181"/>
      <c r="AU378" s="181"/>
      <c r="AV378" s="181"/>
      <c r="AW378" s="182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300"/>
      <c r="X379" s="299"/>
      <c r="Y379" s="300"/>
      <c r="Z379" s="300"/>
      <c r="AA379" s="301"/>
      <c r="AB379" s="299"/>
      <c r="AC379" s="302"/>
      <c r="AD379" s="303"/>
      <c r="AE379" s="297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1"/>
      <c r="AT379" s="181"/>
      <c r="AU379" s="181"/>
      <c r="AV379" s="181"/>
      <c r="AW379" s="182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299"/>
      <c r="W380" s="300"/>
      <c r="X380" s="299"/>
      <c r="Y380" s="300"/>
      <c r="Z380" s="300"/>
      <c r="AA380" s="301"/>
      <c r="AB380" s="299"/>
      <c r="AC380" s="302"/>
      <c r="AD380" s="303"/>
      <c r="AE380" s="297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181"/>
      <c r="AT380" s="181"/>
      <c r="AU380" s="181"/>
      <c r="AV380" s="181"/>
      <c r="AW380" s="182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299"/>
      <c r="W381" s="300"/>
      <c r="X381" s="299"/>
      <c r="Y381" s="300"/>
      <c r="Z381" s="300"/>
      <c r="AA381" s="301"/>
      <c r="AB381" s="299"/>
      <c r="AC381" s="302"/>
      <c r="AD381" s="303"/>
      <c r="AE381" s="297"/>
      <c r="AF381" s="181"/>
      <c r="AG381" s="181"/>
      <c r="AH381" s="181"/>
      <c r="AI381" s="181"/>
      <c r="AJ381" s="181"/>
      <c r="AK381" s="181"/>
      <c r="AL381" s="181"/>
      <c r="AM381" s="181"/>
      <c r="AN381" s="181"/>
      <c r="AO381" s="181"/>
      <c r="AP381" s="181"/>
      <c r="AQ381" s="181"/>
      <c r="AR381" s="181"/>
      <c r="AS381" s="181"/>
      <c r="AT381" s="181"/>
      <c r="AU381" s="181"/>
      <c r="AV381" s="181"/>
      <c r="AW381" s="182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299"/>
      <c r="W382" s="300"/>
      <c r="X382" s="299"/>
      <c r="Y382" s="300"/>
      <c r="Z382" s="300"/>
      <c r="AA382" s="301"/>
      <c r="AB382" s="299"/>
      <c r="AC382" s="302"/>
      <c r="AD382" s="303"/>
      <c r="AE382" s="297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181"/>
      <c r="AT382" s="181"/>
      <c r="AU382" s="181"/>
      <c r="AV382" s="181"/>
      <c r="AW382" s="182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299"/>
      <c r="W383" s="300"/>
      <c r="X383" s="299"/>
      <c r="Y383" s="300"/>
      <c r="Z383" s="300"/>
      <c r="AA383" s="301"/>
      <c r="AB383" s="299"/>
      <c r="AC383" s="302"/>
      <c r="AD383" s="303"/>
      <c r="AE383" s="297"/>
      <c r="AF383" s="181"/>
      <c r="AG383" s="181"/>
      <c r="AH383" s="181"/>
      <c r="AI383" s="181"/>
      <c r="AJ383" s="181"/>
      <c r="AK383" s="181"/>
      <c r="AL383" s="181"/>
      <c r="AM383" s="181"/>
      <c r="AN383" s="181"/>
      <c r="AO383" s="181"/>
      <c r="AP383" s="181"/>
      <c r="AQ383" s="181"/>
      <c r="AR383" s="181"/>
      <c r="AS383" s="181"/>
      <c r="AT383" s="181"/>
      <c r="AU383" s="181"/>
      <c r="AV383" s="181"/>
      <c r="AW383" s="182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299"/>
      <c r="W384" s="300"/>
      <c r="X384" s="299"/>
      <c r="Y384" s="300"/>
      <c r="Z384" s="300"/>
      <c r="AA384" s="301"/>
      <c r="AB384" s="299"/>
      <c r="AC384" s="302"/>
      <c r="AD384" s="303"/>
      <c r="AE384" s="297"/>
      <c r="AF384" s="181"/>
      <c r="AG384" s="181"/>
      <c r="AH384" s="181"/>
      <c r="AI384" s="181"/>
      <c r="AJ384" s="181"/>
      <c r="AK384" s="181"/>
      <c r="AL384" s="181"/>
      <c r="AM384" s="181"/>
      <c r="AN384" s="181"/>
      <c r="AO384" s="181"/>
      <c r="AP384" s="181"/>
      <c r="AQ384" s="181"/>
      <c r="AR384" s="181"/>
      <c r="AS384" s="181"/>
      <c r="AT384" s="181"/>
      <c r="AU384" s="181"/>
      <c r="AV384" s="181"/>
      <c r="AW384" s="182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299"/>
      <c r="W385" s="300"/>
      <c r="X385" s="299"/>
      <c r="Y385" s="300"/>
      <c r="Z385" s="300"/>
      <c r="AA385" s="301"/>
      <c r="AB385" s="299"/>
      <c r="AC385" s="302"/>
      <c r="AD385" s="303"/>
      <c r="AE385" s="297"/>
      <c r="AF385" s="181"/>
      <c r="AG385" s="181"/>
      <c r="AH385" s="181"/>
      <c r="AI385" s="181"/>
      <c r="AJ385" s="181"/>
      <c r="AK385" s="181"/>
      <c r="AL385" s="181"/>
      <c r="AM385" s="181"/>
      <c r="AN385" s="181"/>
      <c r="AO385" s="181"/>
      <c r="AP385" s="181"/>
      <c r="AQ385" s="181"/>
      <c r="AR385" s="181"/>
      <c r="AS385" s="181"/>
      <c r="AT385" s="181"/>
      <c r="AU385" s="181"/>
      <c r="AV385" s="181"/>
      <c r="AW385" s="182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299"/>
      <c r="W386" s="300"/>
      <c r="X386" s="299"/>
      <c r="Y386" s="300"/>
      <c r="Z386" s="300"/>
      <c r="AA386" s="301"/>
      <c r="AB386" s="299"/>
      <c r="AC386" s="302"/>
      <c r="AD386" s="303"/>
      <c r="AE386" s="297"/>
      <c r="AF386" s="181"/>
      <c r="AG386" s="181"/>
      <c r="AH386" s="181"/>
      <c r="AI386" s="181"/>
      <c r="AJ386" s="181"/>
      <c r="AK386" s="181"/>
      <c r="AL386" s="181"/>
      <c r="AM386" s="181"/>
      <c r="AN386" s="181"/>
      <c r="AO386" s="181"/>
      <c r="AP386" s="181"/>
      <c r="AQ386" s="181"/>
      <c r="AR386" s="181"/>
      <c r="AS386" s="181"/>
      <c r="AT386" s="181"/>
      <c r="AU386" s="181"/>
      <c r="AV386" s="181"/>
      <c r="AW386" s="182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300"/>
      <c r="X387" s="299"/>
      <c r="Y387" s="300"/>
      <c r="Z387" s="300"/>
      <c r="AA387" s="301"/>
      <c r="AB387" s="299"/>
      <c r="AC387" s="302"/>
      <c r="AD387" s="303"/>
      <c r="AE387" s="297"/>
      <c r="AF387" s="181"/>
      <c r="AG387" s="181"/>
      <c r="AH387" s="181"/>
      <c r="AI387" s="181"/>
      <c r="AJ387" s="181"/>
      <c r="AK387" s="181"/>
      <c r="AL387" s="181"/>
      <c r="AM387" s="181"/>
      <c r="AN387" s="181"/>
      <c r="AO387" s="181"/>
      <c r="AP387" s="181"/>
      <c r="AQ387" s="181"/>
      <c r="AR387" s="181"/>
      <c r="AS387" s="181"/>
      <c r="AT387" s="181"/>
      <c r="AU387" s="181"/>
      <c r="AV387" s="181"/>
      <c r="AW387" s="182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299"/>
      <c r="W388" s="300"/>
      <c r="X388" s="299"/>
      <c r="Y388" s="300"/>
      <c r="Z388" s="300"/>
      <c r="AA388" s="301"/>
      <c r="AB388" s="299"/>
      <c r="AC388" s="302"/>
      <c r="AD388" s="303"/>
      <c r="AE388" s="297"/>
      <c r="AF388" s="181"/>
      <c r="AG388" s="181"/>
      <c r="AH388" s="181"/>
      <c r="AI388" s="181"/>
      <c r="AJ388" s="181"/>
      <c r="AK388" s="181"/>
      <c r="AL388" s="181"/>
      <c r="AM388" s="181"/>
      <c r="AN388" s="181"/>
      <c r="AO388" s="181"/>
      <c r="AP388" s="181"/>
      <c r="AQ388" s="181"/>
      <c r="AR388" s="181"/>
      <c r="AS388" s="181"/>
      <c r="AT388" s="181"/>
      <c r="AU388" s="181"/>
      <c r="AV388" s="181"/>
      <c r="AW388" s="182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299"/>
      <c r="W389" s="300"/>
      <c r="X389" s="299"/>
      <c r="Y389" s="300"/>
      <c r="Z389" s="300"/>
      <c r="AA389" s="301"/>
      <c r="AB389" s="299"/>
      <c r="AC389" s="302"/>
      <c r="AD389" s="303"/>
      <c r="AE389" s="297"/>
      <c r="AF389" s="181"/>
      <c r="AG389" s="181"/>
      <c r="AH389" s="181"/>
      <c r="AI389" s="181"/>
      <c r="AJ389" s="181"/>
      <c r="AK389" s="181"/>
      <c r="AL389" s="181"/>
      <c r="AM389" s="181"/>
      <c r="AN389" s="181"/>
      <c r="AO389" s="181"/>
      <c r="AP389" s="181"/>
      <c r="AQ389" s="181"/>
      <c r="AR389" s="181"/>
      <c r="AS389" s="181"/>
      <c r="AT389" s="181"/>
      <c r="AU389" s="181"/>
      <c r="AV389" s="181"/>
      <c r="AW389" s="182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299"/>
      <c r="W390" s="300"/>
      <c r="X390" s="299"/>
      <c r="Y390" s="300"/>
      <c r="Z390" s="300"/>
      <c r="AA390" s="301"/>
      <c r="AB390" s="299"/>
      <c r="AC390" s="302"/>
      <c r="AD390" s="303"/>
      <c r="AE390" s="297"/>
      <c r="AF390" s="181"/>
      <c r="AG390" s="181"/>
      <c r="AH390" s="181"/>
      <c r="AI390" s="181"/>
      <c r="AJ390" s="181"/>
      <c r="AK390" s="181"/>
      <c r="AL390" s="181"/>
      <c r="AM390" s="181"/>
      <c r="AN390" s="181"/>
      <c r="AO390" s="181"/>
      <c r="AP390" s="181"/>
      <c r="AQ390" s="181"/>
      <c r="AR390" s="181"/>
      <c r="AS390" s="181"/>
      <c r="AT390" s="181"/>
      <c r="AU390" s="181"/>
      <c r="AV390" s="181"/>
      <c r="AW390" s="182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299"/>
      <c r="W391" s="300"/>
      <c r="X391" s="299"/>
      <c r="Y391" s="300"/>
      <c r="Z391" s="300"/>
      <c r="AA391" s="301"/>
      <c r="AB391" s="299"/>
      <c r="AC391" s="302"/>
      <c r="AD391" s="303"/>
      <c r="AE391" s="297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1"/>
      <c r="AT391" s="181"/>
      <c r="AU391" s="181"/>
      <c r="AV391" s="181"/>
      <c r="AW391" s="182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299"/>
      <c r="W392" s="300"/>
      <c r="X392" s="299"/>
      <c r="Y392" s="300"/>
      <c r="Z392" s="300"/>
      <c r="AA392" s="301"/>
      <c r="AB392" s="299"/>
      <c r="AC392" s="302"/>
      <c r="AD392" s="303"/>
      <c r="AE392" s="297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1"/>
      <c r="AT392" s="181"/>
      <c r="AU392" s="181"/>
      <c r="AV392" s="181"/>
      <c r="AW392" s="182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300"/>
      <c r="X393" s="299"/>
      <c r="Y393" s="300"/>
      <c r="Z393" s="300"/>
      <c r="AA393" s="301"/>
      <c r="AB393" s="299"/>
      <c r="AC393" s="302"/>
      <c r="AD393" s="303"/>
      <c r="AE393" s="297"/>
      <c r="AF393" s="181"/>
      <c r="AG393" s="181"/>
      <c r="AH393" s="181"/>
      <c r="AI393" s="181"/>
      <c r="AJ393" s="181"/>
      <c r="AK393" s="181"/>
      <c r="AL393" s="181"/>
      <c r="AM393" s="181"/>
      <c r="AN393" s="181"/>
      <c r="AO393" s="181"/>
      <c r="AP393" s="181"/>
      <c r="AQ393" s="181"/>
      <c r="AR393" s="181"/>
      <c r="AS393" s="181"/>
      <c r="AT393" s="181"/>
      <c r="AU393" s="181"/>
      <c r="AV393" s="181"/>
      <c r="AW393" s="182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299"/>
      <c r="W394" s="300"/>
      <c r="X394" s="299"/>
      <c r="Y394" s="300"/>
      <c r="Z394" s="300"/>
      <c r="AA394" s="301"/>
      <c r="AB394" s="299"/>
      <c r="AC394" s="302"/>
      <c r="AD394" s="303"/>
      <c r="AE394" s="297"/>
      <c r="AF394" s="181"/>
      <c r="AG394" s="181"/>
      <c r="AH394" s="181"/>
      <c r="AI394" s="181"/>
      <c r="AJ394" s="181"/>
      <c r="AK394" s="181"/>
      <c r="AL394" s="181"/>
      <c r="AM394" s="181"/>
      <c r="AN394" s="181"/>
      <c r="AO394" s="181"/>
      <c r="AP394" s="181"/>
      <c r="AQ394" s="181"/>
      <c r="AR394" s="181"/>
      <c r="AS394" s="181"/>
      <c r="AT394" s="181"/>
      <c r="AU394" s="181"/>
      <c r="AV394" s="181"/>
      <c r="AW394" s="182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299"/>
      <c r="W395" s="300"/>
      <c r="X395" s="299"/>
      <c r="Y395" s="300"/>
      <c r="Z395" s="300"/>
      <c r="AA395" s="301"/>
      <c r="AB395" s="299"/>
      <c r="AC395" s="302"/>
      <c r="AD395" s="303"/>
      <c r="AE395" s="297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181"/>
      <c r="AT395" s="181"/>
      <c r="AU395" s="181"/>
      <c r="AV395" s="181"/>
      <c r="AW395" s="182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299"/>
      <c r="W396" s="300"/>
      <c r="X396" s="299"/>
      <c r="Y396" s="300"/>
      <c r="Z396" s="300"/>
      <c r="AA396" s="301"/>
      <c r="AB396" s="299"/>
      <c r="AC396" s="302"/>
      <c r="AD396" s="303"/>
      <c r="AE396" s="297"/>
      <c r="AF396" s="181"/>
      <c r="AG396" s="181"/>
      <c r="AH396" s="181"/>
      <c r="AI396" s="181"/>
      <c r="AJ396" s="181"/>
      <c r="AK396" s="181"/>
      <c r="AL396" s="181"/>
      <c r="AM396" s="181"/>
      <c r="AN396" s="181"/>
      <c r="AO396" s="181"/>
      <c r="AP396" s="181"/>
      <c r="AQ396" s="181"/>
      <c r="AR396" s="181"/>
      <c r="AS396" s="181"/>
      <c r="AT396" s="181"/>
      <c r="AU396" s="181"/>
      <c r="AV396" s="181"/>
      <c r="AW396" s="182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299"/>
      <c r="W397" s="300"/>
      <c r="X397" s="299"/>
      <c r="Y397" s="300"/>
      <c r="Z397" s="300"/>
      <c r="AA397" s="301"/>
      <c r="AB397" s="299"/>
      <c r="AC397" s="302"/>
      <c r="AD397" s="303"/>
      <c r="AE397" s="297"/>
      <c r="AF397" s="181"/>
      <c r="AG397" s="181"/>
      <c r="AH397" s="181"/>
      <c r="AI397" s="181"/>
      <c r="AJ397" s="181"/>
      <c r="AK397" s="181"/>
      <c r="AL397" s="181"/>
      <c r="AM397" s="181"/>
      <c r="AN397" s="181"/>
      <c r="AO397" s="181"/>
      <c r="AP397" s="181"/>
      <c r="AQ397" s="181"/>
      <c r="AR397" s="181"/>
      <c r="AS397" s="181"/>
      <c r="AT397" s="181"/>
      <c r="AU397" s="181"/>
      <c r="AV397" s="181"/>
      <c r="AW397" s="182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300"/>
      <c r="X398" s="299"/>
      <c r="Y398" s="300"/>
      <c r="Z398" s="300"/>
      <c r="AA398" s="301"/>
      <c r="AB398" s="299"/>
      <c r="AC398" s="302"/>
      <c r="AD398" s="303"/>
      <c r="AE398" s="297"/>
      <c r="AF398" s="181"/>
      <c r="AG398" s="181"/>
      <c r="AH398" s="181"/>
      <c r="AI398" s="181"/>
      <c r="AJ398" s="181"/>
      <c r="AK398" s="181"/>
      <c r="AL398" s="181"/>
      <c r="AM398" s="181"/>
      <c r="AN398" s="181"/>
      <c r="AO398" s="181"/>
      <c r="AP398" s="181"/>
      <c r="AQ398" s="181"/>
      <c r="AR398" s="181"/>
      <c r="AS398" s="181"/>
      <c r="AT398" s="181"/>
      <c r="AU398" s="181"/>
      <c r="AV398" s="181"/>
      <c r="AW398" s="182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300"/>
      <c r="X399" s="299"/>
      <c r="Y399" s="300"/>
      <c r="Z399" s="300"/>
      <c r="AA399" s="301"/>
      <c r="AB399" s="299"/>
      <c r="AC399" s="302"/>
      <c r="AD399" s="303"/>
      <c r="AE399" s="297"/>
      <c r="AF399" s="181"/>
      <c r="AG399" s="181"/>
      <c r="AH399" s="181"/>
      <c r="AI399" s="181"/>
      <c r="AJ399" s="181"/>
      <c r="AK399" s="181"/>
      <c r="AL399" s="181"/>
      <c r="AM399" s="181"/>
      <c r="AN399" s="181"/>
      <c r="AO399" s="181"/>
      <c r="AP399" s="181"/>
      <c r="AQ399" s="181"/>
      <c r="AR399" s="181"/>
      <c r="AS399" s="181"/>
      <c r="AT399" s="181"/>
      <c r="AU399" s="181"/>
      <c r="AV399" s="181"/>
      <c r="AW399" s="182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300"/>
      <c r="X400" s="299"/>
      <c r="Y400" s="300"/>
      <c r="Z400" s="300"/>
      <c r="AA400" s="301"/>
      <c r="AB400" s="299"/>
      <c r="AC400" s="302"/>
      <c r="AD400" s="303"/>
      <c r="AE400" s="297"/>
      <c r="AF400" s="181"/>
      <c r="AG400" s="181"/>
      <c r="AH400" s="181"/>
      <c r="AI400" s="181"/>
      <c r="AJ400" s="181"/>
      <c r="AK400" s="181"/>
      <c r="AL400" s="181"/>
      <c r="AM400" s="181"/>
      <c r="AN400" s="181"/>
      <c r="AO400" s="181"/>
      <c r="AP400" s="181"/>
      <c r="AQ400" s="181"/>
      <c r="AR400" s="181"/>
      <c r="AS400" s="181"/>
      <c r="AT400" s="181"/>
      <c r="AU400" s="181"/>
      <c r="AV400" s="181"/>
      <c r="AW400" s="182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300"/>
      <c r="X401" s="299"/>
      <c r="Y401" s="300"/>
      <c r="Z401" s="300"/>
      <c r="AA401" s="301"/>
      <c r="AB401" s="299"/>
      <c r="AC401" s="302"/>
      <c r="AD401" s="303"/>
      <c r="AE401" s="297"/>
      <c r="AF401" s="181"/>
      <c r="AG401" s="181"/>
      <c r="AH401" s="181"/>
      <c r="AI401" s="181"/>
      <c r="AJ401" s="181"/>
      <c r="AK401" s="181"/>
      <c r="AL401" s="181"/>
      <c r="AM401" s="181"/>
      <c r="AN401" s="181"/>
      <c r="AO401" s="181"/>
      <c r="AP401" s="181"/>
      <c r="AQ401" s="181"/>
      <c r="AR401" s="181"/>
      <c r="AS401" s="181"/>
      <c r="AT401" s="181"/>
      <c r="AU401" s="181"/>
      <c r="AV401" s="181"/>
      <c r="AW401" s="182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300"/>
      <c r="X402" s="299"/>
      <c r="Y402" s="300"/>
      <c r="Z402" s="300"/>
      <c r="AA402" s="301"/>
      <c r="AB402" s="299"/>
      <c r="AC402" s="302"/>
      <c r="AD402" s="303"/>
      <c r="AE402" s="297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81"/>
      <c r="AT402" s="181"/>
      <c r="AU402" s="181"/>
      <c r="AV402" s="181"/>
      <c r="AW402" s="182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299"/>
      <c r="W403" s="300"/>
      <c r="X403" s="299"/>
      <c r="Y403" s="300"/>
      <c r="Z403" s="300"/>
      <c r="AA403" s="301"/>
      <c r="AB403" s="299"/>
      <c r="AC403" s="302"/>
      <c r="AD403" s="303"/>
      <c r="AE403" s="297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81"/>
      <c r="AT403" s="181"/>
      <c r="AU403" s="181"/>
      <c r="AV403" s="181"/>
      <c r="AW403" s="182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299"/>
      <c r="W404" s="300"/>
      <c r="X404" s="299"/>
      <c r="Y404" s="300"/>
      <c r="Z404" s="300"/>
      <c r="AA404" s="301"/>
      <c r="AB404" s="299"/>
      <c r="AC404" s="302"/>
      <c r="AD404" s="303"/>
      <c r="AE404" s="297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81"/>
      <c r="AT404" s="181"/>
      <c r="AU404" s="181"/>
      <c r="AV404" s="181"/>
      <c r="AW404" s="182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299"/>
      <c r="W405" s="300"/>
      <c r="X405" s="299"/>
      <c r="Y405" s="300"/>
      <c r="Z405" s="300"/>
      <c r="AA405" s="301"/>
      <c r="AB405" s="299"/>
      <c r="AC405" s="302"/>
      <c r="AD405" s="303"/>
      <c r="AE405" s="297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81"/>
      <c r="AT405" s="181"/>
      <c r="AU405" s="181"/>
      <c r="AV405" s="181"/>
      <c r="AW405" s="182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299"/>
      <c r="W406" s="300"/>
      <c r="X406" s="299"/>
      <c r="Y406" s="300"/>
      <c r="Z406" s="300"/>
      <c r="AA406" s="301"/>
      <c r="AB406" s="299"/>
      <c r="AC406" s="302"/>
      <c r="AD406" s="303"/>
      <c r="AE406" s="297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81"/>
      <c r="AT406" s="181"/>
      <c r="AU406" s="181"/>
      <c r="AV406" s="181"/>
      <c r="AW406" s="182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299"/>
      <c r="W407" s="300"/>
      <c r="X407" s="299"/>
      <c r="Y407" s="300"/>
      <c r="Z407" s="300"/>
      <c r="AA407" s="301"/>
      <c r="AB407" s="299"/>
      <c r="AC407" s="302"/>
      <c r="AD407" s="303"/>
      <c r="AE407" s="297"/>
      <c r="AF407" s="181"/>
      <c r="AG407" s="181"/>
      <c r="AH407" s="181"/>
      <c r="AI407" s="181"/>
      <c r="AJ407" s="181"/>
      <c r="AK407" s="181"/>
      <c r="AL407" s="181"/>
      <c r="AM407" s="181"/>
      <c r="AN407" s="181"/>
      <c r="AO407" s="181"/>
      <c r="AP407" s="181"/>
      <c r="AQ407" s="181"/>
      <c r="AR407" s="181"/>
      <c r="AS407" s="181"/>
      <c r="AT407" s="181"/>
      <c r="AU407" s="181"/>
      <c r="AV407" s="181"/>
      <c r="AW407" s="182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299"/>
      <c r="W408" s="300"/>
      <c r="X408" s="299"/>
      <c r="Y408" s="300"/>
      <c r="Z408" s="300"/>
      <c r="AA408" s="301"/>
      <c r="AB408" s="299"/>
      <c r="AC408" s="302"/>
      <c r="AD408" s="303"/>
      <c r="AE408" s="297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181"/>
      <c r="AT408" s="181"/>
      <c r="AU408" s="181"/>
      <c r="AV408" s="181"/>
      <c r="AW408" s="182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299"/>
      <c r="W409" s="300"/>
      <c r="X409" s="299"/>
      <c r="Y409" s="300"/>
      <c r="Z409" s="300"/>
      <c r="AA409" s="301"/>
      <c r="AB409" s="299"/>
      <c r="AC409" s="302"/>
      <c r="AD409" s="303"/>
      <c r="AE409" s="297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181"/>
      <c r="AT409" s="181"/>
      <c r="AU409" s="181"/>
      <c r="AV409" s="181"/>
      <c r="AW409" s="182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300"/>
      <c r="X410" s="299"/>
      <c r="Y410" s="300"/>
      <c r="Z410" s="300"/>
      <c r="AA410" s="301"/>
      <c r="AB410" s="299"/>
      <c r="AC410" s="302"/>
      <c r="AD410" s="303"/>
      <c r="AE410" s="297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181"/>
      <c r="AT410" s="181"/>
      <c r="AU410" s="181"/>
      <c r="AV410" s="181"/>
      <c r="AW410" s="182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299"/>
      <c r="W411" s="300"/>
      <c r="X411" s="299"/>
      <c r="Y411" s="300"/>
      <c r="Z411" s="300"/>
      <c r="AA411" s="301"/>
      <c r="AB411" s="299"/>
      <c r="AC411" s="302"/>
      <c r="AD411" s="303"/>
      <c r="AE411" s="297"/>
      <c r="AF411" s="181"/>
      <c r="AG411" s="181"/>
      <c r="AH411" s="181"/>
      <c r="AI411" s="181"/>
      <c r="AJ411" s="181"/>
      <c r="AK411" s="181"/>
      <c r="AL411" s="181"/>
      <c r="AM411" s="181"/>
      <c r="AN411" s="181"/>
      <c r="AO411" s="181"/>
      <c r="AP411" s="181"/>
      <c r="AQ411" s="181"/>
      <c r="AR411" s="181"/>
      <c r="AS411" s="181"/>
      <c r="AT411" s="181"/>
      <c r="AU411" s="181"/>
      <c r="AV411" s="181"/>
      <c r="AW411" s="182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299"/>
      <c r="W412" s="300"/>
      <c r="X412" s="299"/>
      <c r="Y412" s="300"/>
      <c r="Z412" s="300"/>
      <c r="AA412" s="301"/>
      <c r="AB412" s="299"/>
      <c r="AC412" s="302"/>
      <c r="AD412" s="303"/>
      <c r="AE412" s="297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1"/>
      <c r="AT412" s="181"/>
      <c r="AU412" s="181"/>
      <c r="AV412" s="181"/>
      <c r="AW412" s="182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299"/>
      <c r="W413" s="300"/>
      <c r="X413" s="299"/>
      <c r="Y413" s="300"/>
      <c r="Z413" s="300"/>
      <c r="AA413" s="301"/>
      <c r="AB413" s="299"/>
      <c r="AC413" s="302"/>
      <c r="AD413" s="303"/>
      <c r="AE413" s="297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1"/>
      <c r="AT413" s="181"/>
      <c r="AU413" s="181"/>
      <c r="AV413" s="181"/>
      <c r="AW413" s="182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300"/>
      <c r="X414" s="299"/>
      <c r="Y414" s="300"/>
      <c r="Z414" s="300"/>
      <c r="AA414" s="301"/>
      <c r="AB414" s="299"/>
      <c r="AC414" s="302"/>
      <c r="AD414" s="303"/>
      <c r="AE414" s="297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1"/>
      <c r="AT414" s="181"/>
      <c r="AU414" s="181"/>
      <c r="AV414" s="181"/>
      <c r="AW414" s="182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299"/>
      <c r="W415" s="300"/>
      <c r="X415" s="299"/>
      <c r="Y415" s="300"/>
      <c r="Z415" s="300"/>
      <c r="AA415" s="301"/>
      <c r="AB415" s="299"/>
      <c r="AC415" s="302"/>
      <c r="AD415" s="303"/>
      <c r="AE415" s="297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1"/>
      <c r="AT415" s="181"/>
      <c r="AU415" s="181"/>
      <c r="AV415" s="181"/>
      <c r="AW415" s="182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299"/>
      <c r="W416" s="300"/>
      <c r="X416" s="299"/>
      <c r="Y416" s="300"/>
      <c r="Z416" s="300"/>
      <c r="AA416" s="301"/>
      <c r="AB416" s="299"/>
      <c r="AC416" s="302"/>
      <c r="AD416" s="303"/>
      <c r="AE416" s="297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1"/>
      <c r="AT416" s="181"/>
      <c r="AU416" s="181"/>
      <c r="AV416" s="181"/>
      <c r="AW416" s="182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299"/>
      <c r="W417" s="300"/>
      <c r="X417" s="299"/>
      <c r="Y417" s="300"/>
      <c r="Z417" s="300"/>
      <c r="AA417" s="301"/>
      <c r="AB417" s="299"/>
      <c r="AC417" s="302"/>
      <c r="AD417" s="303"/>
      <c r="AE417" s="297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181"/>
      <c r="AT417" s="181"/>
      <c r="AU417" s="181"/>
      <c r="AV417" s="181"/>
      <c r="AW417" s="182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299"/>
      <c r="W418" s="300"/>
      <c r="X418" s="299"/>
      <c r="Y418" s="300"/>
      <c r="Z418" s="300"/>
      <c r="AA418" s="301"/>
      <c r="AB418" s="299"/>
      <c r="AC418" s="302"/>
      <c r="AD418" s="303"/>
      <c r="AE418" s="297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181"/>
      <c r="AT418" s="181"/>
      <c r="AU418" s="181"/>
      <c r="AV418" s="181"/>
      <c r="AW418" s="182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299"/>
      <c r="W419" s="300"/>
      <c r="X419" s="299"/>
      <c r="Y419" s="300"/>
      <c r="Z419" s="300"/>
      <c r="AA419" s="301"/>
      <c r="AB419" s="299"/>
      <c r="AC419" s="302"/>
      <c r="AD419" s="303"/>
      <c r="AE419" s="297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181"/>
      <c r="AT419" s="181"/>
      <c r="AU419" s="181"/>
      <c r="AV419" s="181"/>
      <c r="AW419" s="182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299"/>
      <c r="W420" s="300"/>
      <c r="X420" s="299"/>
      <c r="Y420" s="300"/>
      <c r="Z420" s="300"/>
      <c r="AA420" s="301"/>
      <c r="AB420" s="299"/>
      <c r="AC420" s="302"/>
      <c r="AD420" s="303"/>
      <c r="AE420" s="297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81"/>
      <c r="AT420" s="181"/>
      <c r="AU420" s="181"/>
      <c r="AV420" s="181"/>
      <c r="AW420" s="182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299"/>
      <c r="W421" s="300"/>
      <c r="X421" s="299"/>
      <c r="Y421" s="300"/>
      <c r="Z421" s="300"/>
      <c r="AA421" s="301"/>
      <c r="AB421" s="299"/>
      <c r="AC421" s="302"/>
      <c r="AD421" s="303"/>
      <c r="AE421" s="297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1"/>
      <c r="AT421" s="181"/>
      <c r="AU421" s="181"/>
      <c r="AV421" s="181"/>
      <c r="AW421" s="182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299"/>
      <c r="W422" s="300"/>
      <c r="X422" s="299"/>
      <c r="Y422" s="300"/>
      <c r="Z422" s="300"/>
      <c r="AA422" s="301"/>
      <c r="AB422" s="299"/>
      <c r="AC422" s="302"/>
      <c r="AD422" s="303"/>
      <c r="AE422" s="297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1"/>
      <c r="AT422" s="181"/>
      <c r="AU422" s="181"/>
      <c r="AV422" s="181"/>
      <c r="AW422" s="182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300"/>
      <c r="X423" s="299"/>
      <c r="Y423" s="300"/>
      <c r="Z423" s="300"/>
      <c r="AA423" s="301"/>
      <c r="AB423" s="299"/>
      <c r="AC423" s="302"/>
      <c r="AD423" s="303"/>
      <c r="AE423" s="297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81"/>
      <c r="AT423" s="181"/>
      <c r="AU423" s="181"/>
      <c r="AV423" s="181"/>
      <c r="AW423" s="182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299"/>
      <c r="W424" s="300"/>
      <c r="X424" s="299"/>
      <c r="Y424" s="300"/>
      <c r="Z424" s="300"/>
      <c r="AA424" s="301"/>
      <c r="AB424" s="299"/>
      <c r="AC424" s="302"/>
      <c r="AD424" s="303"/>
      <c r="AE424" s="297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81"/>
      <c r="AT424" s="181"/>
      <c r="AU424" s="181"/>
      <c r="AV424" s="181"/>
      <c r="AW424" s="182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299"/>
      <c r="W425" s="300"/>
      <c r="X425" s="299"/>
      <c r="Y425" s="300"/>
      <c r="Z425" s="300"/>
      <c r="AA425" s="301"/>
      <c r="AB425" s="299"/>
      <c r="AC425" s="302"/>
      <c r="AD425" s="303"/>
      <c r="AE425" s="297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181"/>
      <c r="AT425" s="181"/>
      <c r="AU425" s="181"/>
      <c r="AV425" s="181"/>
      <c r="AW425" s="182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300"/>
      <c r="X426" s="299"/>
      <c r="Y426" s="300"/>
      <c r="Z426" s="300"/>
      <c r="AA426" s="301"/>
      <c r="AB426" s="299"/>
      <c r="AC426" s="302"/>
      <c r="AD426" s="303"/>
      <c r="AE426" s="297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1"/>
      <c r="AT426" s="181"/>
      <c r="AU426" s="181"/>
      <c r="AV426" s="181"/>
      <c r="AW426" s="182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299"/>
      <c r="W427" s="300"/>
      <c r="X427" s="299"/>
      <c r="Y427" s="300"/>
      <c r="Z427" s="300"/>
      <c r="AA427" s="301"/>
      <c r="AB427" s="299"/>
      <c r="AC427" s="302"/>
      <c r="AD427" s="303"/>
      <c r="AE427" s="297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1"/>
      <c r="AT427" s="181"/>
      <c r="AU427" s="181"/>
      <c r="AV427" s="181"/>
      <c r="AW427" s="182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299"/>
      <c r="W428" s="300"/>
      <c r="X428" s="299"/>
      <c r="Y428" s="300"/>
      <c r="Z428" s="300"/>
      <c r="AA428" s="301"/>
      <c r="AB428" s="299"/>
      <c r="AC428" s="302"/>
      <c r="AD428" s="303"/>
      <c r="AE428" s="297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1"/>
      <c r="AT428" s="181"/>
      <c r="AU428" s="181"/>
      <c r="AV428" s="181"/>
      <c r="AW428" s="182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299"/>
      <c r="W429" s="300"/>
      <c r="X429" s="299"/>
      <c r="Y429" s="300"/>
      <c r="Z429" s="300"/>
      <c r="AA429" s="301"/>
      <c r="AB429" s="299"/>
      <c r="AC429" s="302"/>
      <c r="AD429" s="303"/>
      <c r="AE429" s="297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1"/>
      <c r="AT429" s="181"/>
      <c r="AU429" s="181"/>
      <c r="AV429" s="181"/>
      <c r="AW429" s="182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299"/>
      <c r="W430" s="300"/>
      <c r="X430" s="299"/>
      <c r="Y430" s="300"/>
      <c r="Z430" s="300"/>
      <c r="AA430" s="301"/>
      <c r="AB430" s="299"/>
      <c r="AC430" s="302"/>
      <c r="AD430" s="303"/>
      <c r="AE430" s="297"/>
      <c r="AF430" s="181"/>
      <c r="AG430" s="181"/>
      <c r="AH430" s="181"/>
      <c r="AI430" s="181"/>
      <c r="AJ430" s="181"/>
      <c r="AK430" s="181"/>
      <c r="AL430" s="181"/>
      <c r="AM430" s="181"/>
      <c r="AN430" s="181"/>
      <c r="AO430" s="181"/>
      <c r="AP430" s="181"/>
      <c r="AQ430" s="181"/>
      <c r="AR430" s="181"/>
      <c r="AS430" s="181"/>
      <c r="AT430" s="181"/>
      <c r="AU430" s="181"/>
      <c r="AV430" s="181"/>
      <c r="AW430" s="182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299"/>
      <c r="W431" s="300"/>
      <c r="X431" s="299"/>
      <c r="Y431" s="300"/>
      <c r="Z431" s="300"/>
      <c r="AA431" s="301"/>
      <c r="AB431" s="299"/>
      <c r="AC431" s="302"/>
      <c r="AD431" s="303"/>
      <c r="AE431" s="297"/>
      <c r="AF431" s="181"/>
      <c r="AG431" s="181"/>
      <c r="AH431" s="181"/>
      <c r="AI431" s="181"/>
      <c r="AJ431" s="181"/>
      <c r="AK431" s="181"/>
      <c r="AL431" s="181"/>
      <c r="AM431" s="181"/>
      <c r="AN431" s="181"/>
      <c r="AO431" s="181"/>
      <c r="AP431" s="181"/>
      <c r="AQ431" s="181"/>
      <c r="AR431" s="181"/>
      <c r="AS431" s="181"/>
      <c r="AT431" s="181"/>
      <c r="AU431" s="181"/>
      <c r="AV431" s="181"/>
      <c r="AW431" s="182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299"/>
      <c r="W432" s="300"/>
      <c r="X432" s="299"/>
      <c r="Y432" s="300"/>
      <c r="Z432" s="300"/>
      <c r="AA432" s="301"/>
      <c r="AB432" s="299"/>
      <c r="AC432" s="302"/>
      <c r="AD432" s="303"/>
      <c r="AE432" s="297"/>
      <c r="AF432" s="181"/>
      <c r="AG432" s="181"/>
      <c r="AH432" s="181"/>
      <c r="AI432" s="181"/>
      <c r="AJ432" s="181"/>
      <c r="AK432" s="181"/>
      <c r="AL432" s="181"/>
      <c r="AM432" s="181"/>
      <c r="AN432" s="181"/>
      <c r="AO432" s="181"/>
      <c r="AP432" s="181"/>
      <c r="AQ432" s="181"/>
      <c r="AR432" s="181"/>
      <c r="AS432" s="181"/>
      <c r="AT432" s="181"/>
      <c r="AU432" s="181"/>
      <c r="AV432" s="181"/>
      <c r="AW432" s="182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300"/>
      <c r="X433" s="299"/>
      <c r="Y433" s="300"/>
      <c r="Z433" s="300"/>
      <c r="AA433" s="301"/>
      <c r="AB433" s="299"/>
      <c r="AC433" s="302"/>
      <c r="AD433" s="303"/>
      <c r="AE433" s="297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1"/>
      <c r="AT433" s="181"/>
      <c r="AU433" s="181"/>
      <c r="AV433" s="181"/>
      <c r="AW433" s="182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299"/>
      <c r="W434" s="300"/>
      <c r="X434" s="299"/>
      <c r="Y434" s="300"/>
      <c r="Z434" s="300"/>
      <c r="AA434" s="301"/>
      <c r="AB434" s="299"/>
      <c r="AC434" s="302"/>
      <c r="AD434" s="303"/>
      <c r="AE434" s="297"/>
      <c r="AF434" s="181"/>
      <c r="AG434" s="181"/>
      <c r="AH434" s="181"/>
      <c r="AI434" s="181"/>
      <c r="AJ434" s="181"/>
      <c r="AK434" s="181"/>
      <c r="AL434" s="181"/>
      <c r="AM434" s="181"/>
      <c r="AN434" s="181"/>
      <c r="AO434" s="181"/>
      <c r="AP434" s="181"/>
      <c r="AQ434" s="181"/>
      <c r="AR434" s="181"/>
      <c r="AS434" s="181"/>
      <c r="AT434" s="181"/>
      <c r="AU434" s="181"/>
      <c r="AV434" s="181"/>
      <c r="AW434" s="182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299"/>
      <c r="W435" s="300"/>
      <c r="X435" s="299"/>
      <c r="Y435" s="300"/>
      <c r="Z435" s="300"/>
      <c r="AA435" s="301"/>
      <c r="AB435" s="299"/>
      <c r="AC435" s="302"/>
      <c r="AD435" s="303"/>
      <c r="AE435" s="297"/>
      <c r="AF435" s="181"/>
      <c r="AG435" s="181"/>
      <c r="AH435" s="181"/>
      <c r="AI435" s="181"/>
      <c r="AJ435" s="181"/>
      <c r="AK435" s="181"/>
      <c r="AL435" s="181"/>
      <c r="AM435" s="181"/>
      <c r="AN435" s="181"/>
      <c r="AO435" s="181"/>
      <c r="AP435" s="181"/>
      <c r="AQ435" s="181"/>
      <c r="AR435" s="181"/>
      <c r="AS435" s="181"/>
      <c r="AT435" s="181"/>
      <c r="AU435" s="181"/>
      <c r="AV435" s="181"/>
      <c r="AW435" s="182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299"/>
      <c r="W436" s="300"/>
      <c r="X436" s="299"/>
      <c r="Y436" s="300"/>
      <c r="Z436" s="300"/>
      <c r="AA436" s="301"/>
      <c r="AB436" s="299"/>
      <c r="AC436" s="302"/>
      <c r="AD436" s="303"/>
      <c r="AE436" s="297"/>
      <c r="AF436" s="181"/>
      <c r="AG436" s="181"/>
      <c r="AH436" s="181"/>
      <c r="AI436" s="181"/>
      <c r="AJ436" s="181"/>
      <c r="AK436" s="181"/>
      <c r="AL436" s="181"/>
      <c r="AM436" s="181"/>
      <c r="AN436" s="181"/>
      <c r="AO436" s="181"/>
      <c r="AP436" s="181"/>
      <c r="AQ436" s="181"/>
      <c r="AR436" s="181"/>
      <c r="AS436" s="181"/>
      <c r="AT436" s="181"/>
      <c r="AU436" s="181"/>
      <c r="AV436" s="181"/>
      <c r="AW436" s="182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299"/>
      <c r="W437" s="300"/>
      <c r="X437" s="299"/>
      <c r="Y437" s="300"/>
      <c r="Z437" s="300"/>
      <c r="AA437" s="301"/>
      <c r="AB437" s="299"/>
      <c r="AC437" s="302"/>
      <c r="AD437" s="303"/>
      <c r="AE437" s="297"/>
      <c r="AF437" s="181"/>
      <c r="AG437" s="181"/>
      <c r="AH437" s="181"/>
      <c r="AI437" s="181"/>
      <c r="AJ437" s="181"/>
      <c r="AK437" s="181"/>
      <c r="AL437" s="181"/>
      <c r="AM437" s="181"/>
      <c r="AN437" s="181"/>
      <c r="AO437" s="181"/>
      <c r="AP437" s="181"/>
      <c r="AQ437" s="181"/>
      <c r="AR437" s="181"/>
      <c r="AS437" s="181"/>
      <c r="AT437" s="181"/>
      <c r="AU437" s="181"/>
      <c r="AV437" s="181"/>
      <c r="AW437" s="182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299"/>
      <c r="W438" s="300"/>
      <c r="X438" s="299"/>
      <c r="Y438" s="300"/>
      <c r="Z438" s="300"/>
      <c r="AA438" s="301"/>
      <c r="AB438" s="299"/>
      <c r="AC438" s="302"/>
      <c r="AD438" s="303"/>
      <c r="AE438" s="297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81"/>
      <c r="AT438" s="181"/>
      <c r="AU438" s="181"/>
      <c r="AV438" s="181"/>
      <c r="AW438" s="182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299"/>
      <c r="W439" s="300"/>
      <c r="X439" s="299"/>
      <c r="Y439" s="300"/>
      <c r="Z439" s="300"/>
      <c r="AA439" s="301"/>
      <c r="AB439" s="299"/>
      <c r="AC439" s="302"/>
      <c r="AD439" s="303"/>
      <c r="AE439" s="297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81"/>
      <c r="AT439" s="181"/>
      <c r="AU439" s="181"/>
      <c r="AV439" s="181"/>
      <c r="AW439" s="182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300"/>
      <c r="X440" s="299"/>
      <c r="Y440" s="300"/>
      <c r="Z440" s="300"/>
      <c r="AA440" s="301"/>
      <c r="AB440" s="299"/>
      <c r="AC440" s="302"/>
      <c r="AD440" s="303"/>
      <c r="AE440" s="297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81"/>
      <c r="AT440" s="181"/>
      <c r="AU440" s="181"/>
      <c r="AV440" s="181"/>
      <c r="AW440" s="182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300"/>
      <c r="X441" s="299"/>
      <c r="Y441" s="300"/>
      <c r="Z441" s="300"/>
      <c r="AA441" s="301"/>
      <c r="AB441" s="299"/>
      <c r="AC441" s="302"/>
      <c r="AD441" s="303"/>
      <c r="AE441" s="297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81"/>
      <c r="AT441" s="181"/>
      <c r="AU441" s="181"/>
      <c r="AV441" s="181"/>
      <c r="AW441" s="182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300"/>
      <c r="X442" s="299"/>
      <c r="Y442" s="300"/>
      <c r="Z442" s="300"/>
      <c r="AA442" s="301"/>
      <c r="AB442" s="299"/>
      <c r="AC442" s="302"/>
      <c r="AD442" s="303"/>
      <c r="AE442" s="297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81"/>
      <c r="AT442" s="181"/>
      <c r="AU442" s="181"/>
      <c r="AV442" s="181"/>
      <c r="AW442" s="182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300"/>
      <c r="X443" s="299"/>
      <c r="Y443" s="300"/>
      <c r="Z443" s="300"/>
      <c r="AA443" s="301"/>
      <c r="AB443" s="299"/>
      <c r="AC443" s="302"/>
      <c r="AD443" s="303"/>
      <c r="AE443" s="297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181"/>
      <c r="AT443" s="181"/>
      <c r="AU443" s="181"/>
      <c r="AV443" s="181"/>
      <c r="AW443" s="182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300"/>
      <c r="X444" s="299"/>
      <c r="Y444" s="300"/>
      <c r="Z444" s="300"/>
      <c r="AA444" s="301"/>
      <c r="AB444" s="299"/>
      <c r="AC444" s="302"/>
      <c r="AD444" s="303"/>
      <c r="AE444" s="297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181"/>
      <c r="AT444" s="181"/>
      <c r="AU444" s="181"/>
      <c r="AV444" s="181"/>
      <c r="AW444" s="182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299"/>
      <c r="W445" s="300"/>
      <c r="X445" s="299"/>
      <c r="Y445" s="300"/>
      <c r="Z445" s="300"/>
      <c r="AA445" s="301"/>
      <c r="AB445" s="299"/>
      <c r="AC445" s="302"/>
      <c r="AD445" s="303"/>
      <c r="AE445" s="297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181"/>
      <c r="AT445" s="181"/>
      <c r="AU445" s="181"/>
      <c r="AV445" s="181"/>
      <c r="AW445" s="182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299"/>
      <c r="W446" s="300"/>
      <c r="X446" s="299"/>
      <c r="Y446" s="300"/>
      <c r="Z446" s="300"/>
      <c r="AA446" s="301"/>
      <c r="AB446" s="299"/>
      <c r="AC446" s="302"/>
      <c r="AD446" s="303"/>
      <c r="AE446" s="297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181"/>
      <c r="AT446" s="181"/>
      <c r="AU446" s="181"/>
      <c r="AV446" s="181"/>
      <c r="AW446" s="182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299"/>
      <c r="W447" s="300"/>
      <c r="X447" s="299"/>
      <c r="Y447" s="300"/>
      <c r="Z447" s="300"/>
      <c r="AA447" s="301"/>
      <c r="AB447" s="299"/>
      <c r="AC447" s="302"/>
      <c r="AD447" s="303"/>
      <c r="AE447" s="297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1"/>
      <c r="AT447" s="181"/>
      <c r="AU447" s="181"/>
      <c r="AV447" s="181"/>
      <c r="AW447" s="182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299"/>
      <c r="W448" s="300"/>
      <c r="X448" s="299"/>
      <c r="Y448" s="300"/>
      <c r="Z448" s="300"/>
      <c r="AA448" s="301"/>
      <c r="AB448" s="299"/>
      <c r="AC448" s="302"/>
      <c r="AD448" s="303"/>
      <c r="AE448" s="297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1"/>
      <c r="AT448" s="181"/>
      <c r="AU448" s="181"/>
      <c r="AV448" s="181"/>
      <c r="AW448" s="182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299"/>
      <c r="W449" s="300"/>
      <c r="X449" s="299"/>
      <c r="Y449" s="300"/>
      <c r="Z449" s="300"/>
      <c r="AA449" s="301"/>
      <c r="AB449" s="299"/>
      <c r="AC449" s="302"/>
      <c r="AD449" s="303"/>
      <c r="AE449" s="297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181"/>
      <c r="AT449" s="181"/>
      <c r="AU449" s="181"/>
      <c r="AV449" s="181"/>
      <c r="AW449" s="182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299"/>
      <c r="W450" s="300"/>
      <c r="X450" s="299"/>
      <c r="Y450" s="300"/>
      <c r="Z450" s="300"/>
      <c r="AA450" s="301"/>
      <c r="AB450" s="299"/>
      <c r="AC450" s="302"/>
      <c r="AD450" s="303"/>
      <c r="AE450" s="297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1"/>
      <c r="AT450" s="181"/>
      <c r="AU450" s="181"/>
      <c r="AV450" s="181"/>
      <c r="AW450" s="182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299"/>
      <c r="W451" s="300"/>
      <c r="X451" s="299"/>
      <c r="Y451" s="300"/>
      <c r="Z451" s="300"/>
      <c r="AA451" s="301"/>
      <c r="AB451" s="299"/>
      <c r="AC451" s="302"/>
      <c r="AD451" s="303"/>
      <c r="AE451" s="297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1"/>
      <c r="AT451" s="181"/>
      <c r="AU451" s="181"/>
      <c r="AV451" s="181"/>
      <c r="AW451" s="182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299"/>
      <c r="W452" s="300"/>
      <c r="X452" s="299"/>
      <c r="Y452" s="300"/>
      <c r="Z452" s="300"/>
      <c r="AA452" s="301"/>
      <c r="AB452" s="299"/>
      <c r="AC452" s="302"/>
      <c r="AD452" s="303"/>
      <c r="AE452" s="297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1"/>
      <c r="AT452" s="181"/>
      <c r="AU452" s="181"/>
      <c r="AV452" s="181"/>
      <c r="AW452" s="182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299"/>
      <c r="W453" s="300"/>
      <c r="X453" s="299"/>
      <c r="Y453" s="300"/>
      <c r="Z453" s="300"/>
      <c r="AA453" s="301"/>
      <c r="AB453" s="299"/>
      <c r="AC453" s="302"/>
      <c r="AD453" s="303"/>
      <c r="AE453" s="297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2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300"/>
      <c r="X454" s="299"/>
      <c r="Y454" s="300"/>
      <c r="Z454" s="300"/>
      <c r="AA454" s="301"/>
      <c r="AB454" s="299"/>
      <c r="AC454" s="302"/>
      <c r="AD454" s="303"/>
      <c r="AE454" s="297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2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300"/>
      <c r="X455" s="299"/>
      <c r="Y455" s="300"/>
      <c r="Z455" s="300"/>
      <c r="AA455" s="301"/>
      <c r="AB455" s="299"/>
      <c r="AC455" s="302"/>
      <c r="AD455" s="303"/>
      <c r="AE455" s="297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181"/>
      <c r="AT455" s="181"/>
      <c r="AU455" s="181"/>
      <c r="AV455" s="181"/>
      <c r="AW455" s="182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300"/>
      <c r="X456" s="299"/>
      <c r="Y456" s="300"/>
      <c r="Z456" s="300"/>
      <c r="AA456" s="301"/>
      <c r="AB456" s="299"/>
      <c r="AC456" s="302"/>
      <c r="AD456" s="303"/>
      <c r="AE456" s="297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181"/>
      <c r="AT456" s="181"/>
      <c r="AU456" s="181"/>
      <c r="AV456" s="181"/>
      <c r="AW456" s="182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300"/>
      <c r="X457" s="299"/>
      <c r="Y457" s="300"/>
      <c r="Z457" s="300"/>
      <c r="AA457" s="301"/>
      <c r="AB457" s="299"/>
      <c r="AC457" s="302"/>
      <c r="AD457" s="303"/>
      <c r="AE457" s="297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181"/>
      <c r="AT457" s="181"/>
      <c r="AU457" s="181"/>
      <c r="AV457" s="181"/>
      <c r="AW457" s="182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300"/>
      <c r="X458" s="299"/>
      <c r="Y458" s="300"/>
      <c r="Z458" s="300"/>
      <c r="AA458" s="301"/>
      <c r="AB458" s="299"/>
      <c r="AC458" s="302"/>
      <c r="AD458" s="303"/>
      <c r="AE458" s="297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181"/>
      <c r="AT458" s="181"/>
      <c r="AU458" s="181"/>
      <c r="AV458" s="181"/>
      <c r="AW458" s="182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299"/>
      <c r="W459" s="300"/>
      <c r="X459" s="299"/>
      <c r="Y459" s="300"/>
      <c r="Z459" s="300"/>
      <c r="AA459" s="301"/>
      <c r="AB459" s="299"/>
      <c r="AC459" s="302"/>
      <c r="AD459" s="303"/>
      <c r="AE459" s="297"/>
      <c r="AF459" s="181"/>
      <c r="AG459" s="181"/>
      <c r="AH459" s="181"/>
      <c r="AI459" s="181"/>
      <c r="AJ459" s="181"/>
      <c r="AK459" s="181"/>
      <c r="AL459" s="181"/>
      <c r="AM459" s="181"/>
      <c r="AN459" s="181"/>
      <c r="AO459" s="181"/>
      <c r="AP459" s="181"/>
      <c r="AQ459" s="181"/>
      <c r="AR459" s="181"/>
      <c r="AS459" s="181"/>
      <c r="AT459" s="181"/>
      <c r="AU459" s="181"/>
      <c r="AV459" s="181"/>
      <c r="AW459" s="182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300"/>
      <c r="X460" s="299"/>
      <c r="Y460" s="300"/>
      <c r="Z460" s="300"/>
      <c r="AA460" s="301"/>
      <c r="AB460" s="299"/>
      <c r="AC460" s="302"/>
      <c r="AD460" s="303"/>
      <c r="AE460" s="297"/>
      <c r="AF460" s="181"/>
      <c r="AG460" s="181"/>
      <c r="AH460" s="181"/>
      <c r="AI460" s="181"/>
      <c r="AJ460" s="181"/>
      <c r="AK460" s="181"/>
      <c r="AL460" s="181"/>
      <c r="AM460" s="181"/>
      <c r="AN460" s="181"/>
      <c r="AO460" s="181"/>
      <c r="AP460" s="181"/>
      <c r="AQ460" s="181"/>
      <c r="AR460" s="181"/>
      <c r="AS460" s="181"/>
      <c r="AT460" s="181"/>
      <c r="AU460" s="181"/>
      <c r="AV460" s="181"/>
      <c r="AW460" s="182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299"/>
      <c r="W461" s="300"/>
      <c r="X461" s="299"/>
      <c r="Y461" s="300"/>
      <c r="Z461" s="300"/>
      <c r="AA461" s="301"/>
      <c r="AB461" s="299"/>
      <c r="AC461" s="302"/>
      <c r="AD461" s="303"/>
      <c r="AE461" s="297"/>
      <c r="AF461" s="181"/>
      <c r="AG461" s="181"/>
      <c r="AH461" s="181"/>
      <c r="AI461" s="181"/>
      <c r="AJ461" s="181"/>
      <c r="AK461" s="181"/>
      <c r="AL461" s="181"/>
      <c r="AM461" s="181"/>
      <c r="AN461" s="181"/>
      <c r="AO461" s="181"/>
      <c r="AP461" s="181"/>
      <c r="AQ461" s="181"/>
      <c r="AR461" s="181"/>
      <c r="AS461" s="181"/>
      <c r="AT461" s="181"/>
      <c r="AU461" s="181"/>
      <c r="AV461" s="181"/>
      <c r="AW461" s="182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299"/>
      <c r="W462" s="300"/>
      <c r="X462" s="299"/>
      <c r="Y462" s="300"/>
      <c r="Z462" s="300"/>
      <c r="AA462" s="301"/>
      <c r="AB462" s="299"/>
      <c r="AC462" s="302"/>
      <c r="AD462" s="303"/>
      <c r="AE462" s="297"/>
      <c r="AF462" s="181"/>
      <c r="AG462" s="181"/>
      <c r="AH462" s="181"/>
      <c r="AI462" s="181"/>
      <c r="AJ462" s="181"/>
      <c r="AK462" s="181"/>
      <c r="AL462" s="181"/>
      <c r="AM462" s="181"/>
      <c r="AN462" s="181"/>
      <c r="AO462" s="181"/>
      <c r="AP462" s="181"/>
      <c r="AQ462" s="181"/>
      <c r="AR462" s="181"/>
      <c r="AS462" s="181"/>
      <c r="AT462" s="181"/>
      <c r="AU462" s="181"/>
      <c r="AV462" s="181"/>
      <c r="AW462" s="182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299"/>
      <c r="W463" s="300"/>
      <c r="X463" s="299"/>
      <c r="Y463" s="300"/>
      <c r="Z463" s="300"/>
      <c r="AA463" s="301"/>
      <c r="AB463" s="299"/>
      <c r="AC463" s="302"/>
      <c r="AD463" s="303"/>
      <c r="AE463" s="297"/>
      <c r="AF463" s="181"/>
      <c r="AG463" s="181"/>
      <c r="AH463" s="181"/>
      <c r="AI463" s="181"/>
      <c r="AJ463" s="181"/>
      <c r="AK463" s="181"/>
      <c r="AL463" s="181"/>
      <c r="AM463" s="181"/>
      <c r="AN463" s="181"/>
      <c r="AO463" s="181"/>
      <c r="AP463" s="181"/>
      <c r="AQ463" s="181"/>
      <c r="AR463" s="181"/>
      <c r="AS463" s="181"/>
      <c r="AT463" s="181"/>
      <c r="AU463" s="181"/>
      <c r="AV463" s="181"/>
      <c r="AW463" s="182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299"/>
      <c r="W464" s="300"/>
      <c r="X464" s="299"/>
      <c r="Y464" s="300"/>
      <c r="Z464" s="300"/>
      <c r="AA464" s="301"/>
      <c r="AB464" s="299"/>
      <c r="AC464" s="302"/>
      <c r="AD464" s="303"/>
      <c r="AE464" s="297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181"/>
      <c r="AT464" s="181"/>
      <c r="AU464" s="181"/>
      <c r="AV464" s="181"/>
      <c r="AW464" s="182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300"/>
      <c r="X465" s="299"/>
      <c r="Y465" s="300"/>
      <c r="Z465" s="300"/>
      <c r="AA465" s="301"/>
      <c r="AB465" s="299"/>
      <c r="AC465" s="302"/>
      <c r="AD465" s="303"/>
      <c r="AE465" s="297"/>
      <c r="AF465" s="181"/>
      <c r="AG465" s="181"/>
      <c r="AH465" s="181"/>
      <c r="AI465" s="181"/>
      <c r="AJ465" s="181"/>
      <c r="AK465" s="181"/>
      <c r="AL465" s="181"/>
      <c r="AM465" s="181"/>
      <c r="AN465" s="181"/>
      <c r="AO465" s="181"/>
      <c r="AP465" s="181"/>
      <c r="AQ465" s="181"/>
      <c r="AR465" s="181"/>
      <c r="AS465" s="181"/>
      <c r="AT465" s="181"/>
      <c r="AU465" s="181"/>
      <c r="AV465" s="181"/>
      <c r="AW465" s="182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299"/>
      <c r="W466" s="300"/>
      <c r="X466" s="299"/>
      <c r="Y466" s="300"/>
      <c r="Z466" s="300"/>
      <c r="AA466" s="301"/>
      <c r="AB466" s="299"/>
      <c r="AC466" s="302"/>
      <c r="AD466" s="303"/>
      <c r="AE466" s="297"/>
      <c r="AF466" s="181"/>
      <c r="AG466" s="181"/>
      <c r="AH466" s="181"/>
      <c r="AI466" s="181"/>
      <c r="AJ466" s="181"/>
      <c r="AK466" s="181"/>
      <c r="AL466" s="181"/>
      <c r="AM466" s="181"/>
      <c r="AN466" s="181"/>
      <c r="AO466" s="181"/>
      <c r="AP466" s="181"/>
      <c r="AQ466" s="181"/>
      <c r="AR466" s="181"/>
      <c r="AS466" s="181"/>
      <c r="AT466" s="181"/>
      <c r="AU466" s="181"/>
      <c r="AV466" s="181"/>
      <c r="AW466" s="182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299"/>
      <c r="W467" s="300"/>
      <c r="X467" s="299"/>
      <c r="Y467" s="300"/>
      <c r="Z467" s="300"/>
      <c r="AA467" s="301"/>
      <c r="AB467" s="299"/>
      <c r="AC467" s="302"/>
      <c r="AD467" s="303"/>
      <c r="AE467" s="297"/>
      <c r="AF467" s="181"/>
      <c r="AG467" s="181"/>
      <c r="AH467" s="181"/>
      <c r="AI467" s="181"/>
      <c r="AJ467" s="181"/>
      <c r="AK467" s="181"/>
      <c r="AL467" s="181"/>
      <c r="AM467" s="181"/>
      <c r="AN467" s="181"/>
      <c r="AO467" s="181"/>
      <c r="AP467" s="181"/>
      <c r="AQ467" s="181"/>
      <c r="AR467" s="181"/>
      <c r="AS467" s="181"/>
      <c r="AT467" s="181"/>
      <c r="AU467" s="181"/>
      <c r="AV467" s="181"/>
      <c r="AW467" s="182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299"/>
      <c r="W468" s="300"/>
      <c r="X468" s="299"/>
      <c r="Y468" s="300"/>
      <c r="Z468" s="300"/>
      <c r="AA468" s="301"/>
      <c r="AB468" s="299"/>
      <c r="AC468" s="302"/>
      <c r="AD468" s="303"/>
      <c r="AE468" s="297"/>
      <c r="AF468" s="181"/>
      <c r="AG468" s="181"/>
      <c r="AH468" s="181"/>
      <c r="AI468" s="181"/>
      <c r="AJ468" s="181"/>
      <c r="AK468" s="181"/>
      <c r="AL468" s="181"/>
      <c r="AM468" s="181"/>
      <c r="AN468" s="181"/>
      <c r="AO468" s="181"/>
      <c r="AP468" s="181"/>
      <c r="AQ468" s="181"/>
      <c r="AR468" s="181"/>
      <c r="AS468" s="181"/>
      <c r="AT468" s="181"/>
      <c r="AU468" s="181"/>
      <c r="AV468" s="181"/>
      <c r="AW468" s="182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299"/>
      <c r="W469" s="300"/>
      <c r="X469" s="299"/>
      <c r="Y469" s="300"/>
      <c r="Z469" s="300"/>
      <c r="AA469" s="301"/>
      <c r="AB469" s="299"/>
      <c r="AC469" s="302"/>
      <c r="AD469" s="303"/>
      <c r="AE469" s="297"/>
      <c r="AF469" s="181"/>
      <c r="AG469" s="181"/>
      <c r="AH469" s="181"/>
      <c r="AI469" s="181"/>
      <c r="AJ469" s="181"/>
      <c r="AK469" s="181"/>
      <c r="AL469" s="181"/>
      <c r="AM469" s="181"/>
      <c r="AN469" s="181"/>
      <c r="AO469" s="181"/>
      <c r="AP469" s="181"/>
      <c r="AQ469" s="181"/>
      <c r="AR469" s="181"/>
      <c r="AS469" s="181"/>
      <c r="AT469" s="181"/>
      <c r="AU469" s="181"/>
      <c r="AV469" s="181"/>
      <c r="AW469" s="182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299"/>
      <c r="W470" s="300"/>
      <c r="X470" s="299"/>
      <c r="Y470" s="300"/>
      <c r="Z470" s="300"/>
      <c r="AA470" s="301"/>
      <c r="AB470" s="299"/>
      <c r="AC470" s="302"/>
      <c r="AD470" s="303"/>
      <c r="AE470" s="297"/>
      <c r="AF470" s="181"/>
      <c r="AG470" s="181"/>
      <c r="AH470" s="181"/>
      <c r="AI470" s="181"/>
      <c r="AJ470" s="181"/>
      <c r="AK470" s="181"/>
      <c r="AL470" s="181"/>
      <c r="AM470" s="181"/>
      <c r="AN470" s="181"/>
      <c r="AO470" s="181"/>
      <c r="AP470" s="181"/>
      <c r="AQ470" s="181"/>
      <c r="AR470" s="181"/>
      <c r="AS470" s="181"/>
      <c r="AT470" s="181"/>
      <c r="AU470" s="181"/>
      <c r="AV470" s="181"/>
      <c r="AW470" s="182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299"/>
      <c r="W471" s="300"/>
      <c r="X471" s="299"/>
      <c r="Y471" s="300"/>
      <c r="Z471" s="300"/>
      <c r="AA471" s="301"/>
      <c r="AB471" s="299"/>
      <c r="AC471" s="302"/>
      <c r="AD471" s="303"/>
      <c r="AE471" s="297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1"/>
      <c r="AT471" s="181"/>
      <c r="AU471" s="181"/>
      <c r="AV471" s="181"/>
      <c r="AW471" s="182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299"/>
      <c r="W472" s="300"/>
      <c r="X472" s="299"/>
      <c r="Y472" s="300"/>
      <c r="Z472" s="300"/>
      <c r="AA472" s="301"/>
      <c r="AB472" s="299"/>
      <c r="AC472" s="302"/>
      <c r="AD472" s="303"/>
      <c r="AE472" s="297"/>
      <c r="AF472" s="181"/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299"/>
      <c r="W473" s="300"/>
      <c r="X473" s="299"/>
      <c r="Y473" s="300"/>
      <c r="Z473" s="300"/>
      <c r="AA473" s="301"/>
      <c r="AB473" s="299"/>
      <c r="AC473" s="302"/>
      <c r="AD473" s="303"/>
      <c r="AE473" s="297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181"/>
      <c r="AT473" s="181"/>
      <c r="AU473" s="181"/>
      <c r="AV473" s="181"/>
      <c r="AW473" s="182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299"/>
      <c r="W474" s="300"/>
      <c r="X474" s="299"/>
      <c r="Y474" s="300"/>
      <c r="Z474" s="300"/>
      <c r="AA474" s="301"/>
      <c r="AB474" s="299"/>
      <c r="AC474" s="302"/>
      <c r="AD474" s="303"/>
      <c r="AE474" s="297"/>
      <c r="AF474" s="181"/>
      <c r="AG474" s="181"/>
      <c r="AH474" s="181"/>
      <c r="AI474" s="181"/>
      <c r="AJ474" s="181"/>
      <c r="AK474" s="181"/>
      <c r="AL474" s="181"/>
      <c r="AM474" s="181"/>
      <c r="AN474" s="181"/>
      <c r="AO474" s="181"/>
      <c r="AP474" s="181"/>
      <c r="AQ474" s="181"/>
      <c r="AR474" s="181"/>
      <c r="AS474" s="181"/>
      <c r="AT474" s="181"/>
      <c r="AU474" s="181"/>
      <c r="AV474" s="181"/>
      <c r="AW474" s="182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299"/>
      <c r="W475" s="300"/>
      <c r="X475" s="299"/>
      <c r="Y475" s="300"/>
      <c r="Z475" s="300"/>
      <c r="AA475" s="301"/>
      <c r="AB475" s="299"/>
      <c r="AC475" s="302"/>
      <c r="AD475" s="303"/>
      <c r="AE475" s="297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181"/>
      <c r="AT475" s="181"/>
      <c r="AU475" s="181"/>
      <c r="AV475" s="181"/>
      <c r="AW475" s="182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299"/>
      <c r="W476" s="300"/>
      <c r="X476" s="299"/>
      <c r="Y476" s="300"/>
      <c r="Z476" s="300"/>
      <c r="AA476" s="301"/>
      <c r="AB476" s="299"/>
      <c r="AC476" s="302"/>
      <c r="AD476" s="303"/>
      <c r="AE476" s="297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181"/>
      <c r="AT476" s="181"/>
      <c r="AU476" s="181"/>
      <c r="AV476" s="181"/>
      <c r="AW476" s="182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299"/>
      <c r="W477" s="300"/>
      <c r="X477" s="299"/>
      <c r="Y477" s="300"/>
      <c r="Z477" s="300"/>
      <c r="AA477" s="301"/>
      <c r="AB477" s="299"/>
      <c r="AC477" s="302"/>
      <c r="AD477" s="303"/>
      <c r="AE477" s="297"/>
      <c r="AF477" s="181"/>
      <c r="AG477" s="181"/>
      <c r="AH477" s="181"/>
      <c r="AI477" s="181"/>
      <c r="AJ477" s="181"/>
      <c r="AK477" s="181"/>
      <c r="AL477" s="181"/>
      <c r="AM477" s="181"/>
      <c r="AN477" s="181"/>
      <c r="AO477" s="181"/>
      <c r="AP477" s="181"/>
      <c r="AQ477" s="181"/>
      <c r="AR477" s="181"/>
      <c r="AS477" s="181"/>
      <c r="AT477" s="181"/>
      <c r="AU477" s="181"/>
      <c r="AV477" s="181"/>
      <c r="AW477" s="182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299"/>
      <c r="W478" s="300"/>
      <c r="X478" s="299"/>
      <c r="Y478" s="300"/>
      <c r="Z478" s="300"/>
      <c r="AA478" s="301"/>
      <c r="AB478" s="299"/>
      <c r="AC478" s="302"/>
      <c r="AD478" s="303"/>
      <c r="AE478" s="297"/>
      <c r="AF478" s="181"/>
      <c r="AG478" s="181"/>
      <c r="AH478" s="181"/>
      <c r="AI478" s="181"/>
      <c r="AJ478" s="181"/>
      <c r="AK478" s="181"/>
      <c r="AL478" s="181"/>
      <c r="AM478" s="181"/>
      <c r="AN478" s="181"/>
      <c r="AO478" s="181"/>
      <c r="AP478" s="181"/>
      <c r="AQ478" s="181"/>
      <c r="AR478" s="181"/>
      <c r="AS478" s="181"/>
      <c r="AT478" s="181"/>
      <c r="AU478" s="181"/>
      <c r="AV478" s="181"/>
      <c r="AW478" s="182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299"/>
      <c r="W479" s="300"/>
      <c r="X479" s="299"/>
      <c r="Y479" s="300"/>
      <c r="Z479" s="300"/>
      <c r="AA479" s="301"/>
      <c r="AB479" s="299"/>
      <c r="AC479" s="302"/>
      <c r="AD479" s="303"/>
      <c r="AE479" s="297"/>
      <c r="AF479" s="181"/>
      <c r="AG479" s="181"/>
      <c r="AH479" s="181"/>
      <c r="AI479" s="181"/>
      <c r="AJ479" s="181"/>
      <c r="AK479" s="181"/>
      <c r="AL479" s="181"/>
      <c r="AM479" s="181"/>
      <c r="AN479" s="181"/>
      <c r="AO479" s="181"/>
      <c r="AP479" s="181"/>
      <c r="AQ479" s="181"/>
      <c r="AR479" s="181"/>
      <c r="AS479" s="181"/>
      <c r="AT479" s="181"/>
      <c r="AU479" s="181"/>
      <c r="AV479" s="181"/>
      <c r="AW479" s="182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299"/>
      <c r="W480" s="300"/>
      <c r="X480" s="299"/>
      <c r="Y480" s="300"/>
      <c r="Z480" s="300"/>
      <c r="AA480" s="301"/>
      <c r="AB480" s="299"/>
      <c r="AC480" s="302"/>
      <c r="AD480" s="303"/>
      <c r="AE480" s="297"/>
      <c r="AF480" s="181"/>
      <c r="AG480" s="181"/>
      <c r="AH480" s="181"/>
      <c r="AI480" s="181"/>
      <c r="AJ480" s="181"/>
      <c r="AK480" s="181"/>
      <c r="AL480" s="181"/>
      <c r="AM480" s="181"/>
      <c r="AN480" s="181"/>
      <c r="AO480" s="181"/>
      <c r="AP480" s="181"/>
      <c r="AQ480" s="181"/>
      <c r="AR480" s="181"/>
      <c r="AS480" s="181"/>
      <c r="AT480" s="181"/>
      <c r="AU480" s="181"/>
      <c r="AV480" s="181"/>
      <c r="AW480" s="182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299"/>
      <c r="W481" s="300"/>
      <c r="X481" s="299"/>
      <c r="Y481" s="300"/>
      <c r="Z481" s="300"/>
      <c r="AA481" s="301"/>
      <c r="AB481" s="299"/>
      <c r="AC481" s="302"/>
      <c r="AD481" s="303"/>
      <c r="AE481" s="297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2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299"/>
      <c r="W482" s="300"/>
      <c r="X482" s="299"/>
      <c r="Y482" s="300"/>
      <c r="Z482" s="300"/>
      <c r="AA482" s="301"/>
      <c r="AB482" s="299"/>
      <c r="AC482" s="302"/>
      <c r="AD482" s="303"/>
      <c r="AE482" s="297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2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299"/>
      <c r="W483" s="300"/>
      <c r="X483" s="299"/>
      <c r="Y483" s="300"/>
      <c r="Z483" s="300"/>
      <c r="AA483" s="301"/>
      <c r="AB483" s="299"/>
      <c r="AC483" s="302"/>
      <c r="AD483" s="303"/>
      <c r="AE483" s="297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2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299"/>
      <c r="W484" s="300"/>
      <c r="X484" s="299"/>
      <c r="Y484" s="300"/>
      <c r="Z484" s="300"/>
      <c r="AA484" s="301"/>
      <c r="AB484" s="299"/>
      <c r="AC484" s="302"/>
      <c r="AD484" s="303"/>
      <c r="AE484" s="297"/>
      <c r="AF484" s="181"/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299"/>
      <c r="W485" s="300"/>
      <c r="X485" s="299"/>
      <c r="Y485" s="300"/>
      <c r="Z485" s="300"/>
      <c r="AA485" s="301"/>
      <c r="AB485" s="299"/>
      <c r="AC485" s="302"/>
      <c r="AD485" s="303"/>
      <c r="AE485" s="297"/>
      <c r="AF485" s="181"/>
      <c r="AG485" s="181"/>
      <c r="AH485" s="181"/>
      <c r="AI485" s="181"/>
      <c r="AJ485" s="181"/>
      <c r="AK485" s="181"/>
      <c r="AL485" s="181"/>
      <c r="AM485" s="181"/>
      <c r="AN485" s="181"/>
      <c r="AO485" s="181"/>
      <c r="AP485" s="181"/>
      <c r="AQ485" s="181"/>
      <c r="AR485" s="181"/>
      <c r="AS485" s="181"/>
      <c r="AT485" s="181"/>
      <c r="AU485" s="181"/>
      <c r="AV485" s="181"/>
      <c r="AW485" s="182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299"/>
      <c r="W486" s="300"/>
      <c r="X486" s="299"/>
      <c r="Y486" s="300"/>
      <c r="Z486" s="300"/>
      <c r="AA486" s="301"/>
      <c r="AB486" s="299"/>
      <c r="AC486" s="302"/>
      <c r="AD486" s="303"/>
      <c r="AE486" s="297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2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300"/>
      <c r="X487" s="299"/>
      <c r="Y487" s="300"/>
      <c r="Z487" s="300"/>
      <c r="AA487" s="301"/>
      <c r="AB487" s="299"/>
      <c r="AC487" s="302"/>
      <c r="AD487" s="303"/>
      <c r="AE487" s="297"/>
      <c r="AF487" s="181"/>
      <c r="AG487" s="181"/>
      <c r="AH487" s="181"/>
      <c r="AI487" s="181"/>
      <c r="AJ487" s="181"/>
      <c r="AK487" s="181"/>
      <c r="AL487" s="181"/>
      <c r="AM487" s="181"/>
      <c r="AN487" s="181"/>
      <c r="AO487" s="181"/>
      <c r="AP487" s="181"/>
      <c r="AQ487" s="181"/>
      <c r="AR487" s="181"/>
      <c r="AS487" s="181"/>
      <c r="AT487" s="181"/>
      <c r="AU487" s="181"/>
      <c r="AV487" s="181"/>
      <c r="AW487" s="182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299"/>
      <c r="W488" s="300"/>
      <c r="X488" s="299"/>
      <c r="Y488" s="300"/>
      <c r="Z488" s="300"/>
      <c r="AA488" s="301"/>
      <c r="AB488" s="299"/>
      <c r="AC488" s="302"/>
      <c r="AD488" s="303"/>
      <c r="AE488" s="297"/>
      <c r="AF488" s="181"/>
      <c r="AG488" s="181"/>
      <c r="AH488" s="181"/>
      <c r="AI488" s="181"/>
      <c r="AJ488" s="181"/>
      <c r="AK488" s="181"/>
      <c r="AL488" s="181"/>
      <c r="AM488" s="181"/>
      <c r="AN488" s="181"/>
      <c r="AO488" s="181"/>
      <c r="AP488" s="181"/>
      <c r="AQ488" s="181"/>
      <c r="AR488" s="181"/>
      <c r="AS488" s="181"/>
      <c r="AT488" s="181"/>
      <c r="AU488" s="181"/>
      <c r="AV488" s="181"/>
      <c r="AW488" s="182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299"/>
      <c r="W489" s="300"/>
      <c r="X489" s="299"/>
      <c r="Y489" s="300"/>
      <c r="Z489" s="300"/>
      <c r="AA489" s="301"/>
      <c r="AB489" s="299"/>
      <c r="AC489" s="302"/>
      <c r="AD489" s="303"/>
      <c r="AE489" s="297"/>
      <c r="AF489" s="181"/>
      <c r="AG489" s="181"/>
      <c r="AH489" s="181"/>
      <c r="AI489" s="181"/>
      <c r="AJ489" s="181"/>
      <c r="AK489" s="181"/>
      <c r="AL489" s="181"/>
      <c r="AM489" s="181"/>
      <c r="AN489" s="181"/>
      <c r="AO489" s="181"/>
      <c r="AP489" s="181"/>
      <c r="AQ489" s="181"/>
      <c r="AR489" s="181"/>
      <c r="AS489" s="181"/>
      <c r="AT489" s="181"/>
      <c r="AU489" s="181"/>
      <c r="AV489" s="181"/>
      <c r="AW489" s="182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299"/>
      <c r="W490" s="300"/>
      <c r="X490" s="299"/>
      <c r="Y490" s="300"/>
      <c r="Z490" s="300"/>
      <c r="AA490" s="301"/>
      <c r="AB490" s="299"/>
      <c r="AC490" s="302"/>
      <c r="AD490" s="303"/>
      <c r="AE490" s="297"/>
      <c r="AF490" s="181"/>
      <c r="AG490" s="181"/>
      <c r="AH490" s="181"/>
      <c r="AI490" s="181"/>
      <c r="AJ490" s="181"/>
      <c r="AK490" s="181"/>
      <c r="AL490" s="181"/>
      <c r="AM490" s="181"/>
      <c r="AN490" s="181"/>
      <c r="AO490" s="181"/>
      <c r="AP490" s="181"/>
      <c r="AQ490" s="181"/>
      <c r="AR490" s="181"/>
      <c r="AS490" s="181"/>
      <c r="AT490" s="181"/>
      <c r="AU490" s="181"/>
      <c r="AV490" s="181"/>
      <c r="AW490" s="182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299"/>
      <c r="W491" s="300"/>
      <c r="X491" s="299"/>
      <c r="Y491" s="300"/>
      <c r="Z491" s="300"/>
      <c r="AA491" s="301"/>
      <c r="AB491" s="299"/>
      <c r="AC491" s="302"/>
      <c r="AD491" s="303"/>
      <c r="AE491" s="297"/>
      <c r="AF491" s="181"/>
      <c r="AG491" s="181"/>
      <c r="AH491" s="181"/>
      <c r="AI491" s="181"/>
      <c r="AJ491" s="181"/>
      <c r="AK491" s="181"/>
      <c r="AL491" s="181"/>
      <c r="AM491" s="181"/>
      <c r="AN491" s="181"/>
      <c r="AO491" s="181"/>
      <c r="AP491" s="181"/>
      <c r="AQ491" s="181"/>
      <c r="AR491" s="181"/>
      <c r="AS491" s="181"/>
      <c r="AT491" s="181"/>
      <c r="AU491" s="181"/>
      <c r="AV491" s="181"/>
      <c r="AW491" s="182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299"/>
      <c r="W492" s="300"/>
      <c r="X492" s="299"/>
      <c r="Y492" s="300"/>
      <c r="Z492" s="300"/>
      <c r="AA492" s="301"/>
      <c r="AB492" s="299"/>
      <c r="AC492" s="302"/>
      <c r="AD492" s="303"/>
      <c r="AE492" s="297"/>
      <c r="AF492" s="181"/>
      <c r="AG492" s="181"/>
      <c r="AH492" s="181"/>
      <c r="AI492" s="181"/>
      <c r="AJ492" s="181"/>
      <c r="AK492" s="181"/>
      <c r="AL492" s="181"/>
      <c r="AM492" s="181"/>
      <c r="AN492" s="181"/>
      <c r="AO492" s="181"/>
      <c r="AP492" s="181"/>
      <c r="AQ492" s="181"/>
      <c r="AR492" s="181"/>
      <c r="AS492" s="181"/>
      <c r="AT492" s="181"/>
      <c r="AU492" s="181"/>
      <c r="AV492" s="181"/>
      <c r="AW492" s="182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299"/>
      <c r="W493" s="300"/>
      <c r="X493" s="299"/>
      <c r="Y493" s="300"/>
      <c r="Z493" s="300"/>
      <c r="AA493" s="301"/>
      <c r="AB493" s="299"/>
      <c r="AC493" s="302"/>
      <c r="AD493" s="303"/>
      <c r="AE493" s="297"/>
      <c r="AF493" s="181"/>
      <c r="AG493" s="181"/>
      <c r="AH493" s="181"/>
      <c r="AI493" s="181"/>
      <c r="AJ493" s="181"/>
      <c r="AK493" s="181"/>
      <c r="AL493" s="181"/>
      <c r="AM493" s="181"/>
      <c r="AN493" s="181"/>
      <c r="AO493" s="181"/>
      <c r="AP493" s="181"/>
      <c r="AQ493" s="181"/>
      <c r="AR493" s="181"/>
      <c r="AS493" s="181"/>
      <c r="AT493" s="181"/>
      <c r="AU493" s="181"/>
      <c r="AV493" s="181"/>
      <c r="AW493" s="182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299"/>
      <c r="W494" s="300"/>
      <c r="X494" s="299"/>
      <c r="Y494" s="300"/>
      <c r="Z494" s="300"/>
      <c r="AA494" s="301"/>
      <c r="AB494" s="299"/>
      <c r="AC494" s="302"/>
      <c r="AD494" s="303"/>
      <c r="AE494" s="297"/>
      <c r="AF494" s="181"/>
      <c r="AG494" s="181"/>
      <c r="AH494" s="181"/>
      <c r="AI494" s="181"/>
      <c r="AJ494" s="181"/>
      <c r="AK494" s="181"/>
      <c r="AL494" s="181"/>
      <c r="AM494" s="181"/>
      <c r="AN494" s="181"/>
      <c r="AO494" s="181"/>
      <c r="AP494" s="181"/>
      <c r="AQ494" s="181"/>
      <c r="AR494" s="181"/>
      <c r="AS494" s="181"/>
      <c r="AT494" s="181"/>
      <c r="AU494" s="181"/>
      <c r="AV494" s="181"/>
      <c r="AW494" s="182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299"/>
      <c r="W495" s="300"/>
      <c r="X495" s="299"/>
      <c r="Y495" s="300"/>
      <c r="Z495" s="300"/>
      <c r="AA495" s="301"/>
      <c r="AB495" s="299"/>
      <c r="AC495" s="302"/>
      <c r="AD495" s="303"/>
      <c r="AE495" s="297"/>
      <c r="AF495" s="181"/>
      <c r="AG495" s="181"/>
      <c r="AH495" s="181"/>
      <c r="AI495" s="181"/>
      <c r="AJ495" s="181"/>
      <c r="AK495" s="181"/>
      <c r="AL495" s="181"/>
      <c r="AM495" s="181"/>
      <c r="AN495" s="181"/>
      <c r="AO495" s="181"/>
      <c r="AP495" s="181"/>
      <c r="AQ495" s="181"/>
      <c r="AR495" s="181"/>
      <c r="AS495" s="181"/>
      <c r="AT495" s="181"/>
      <c r="AU495" s="181"/>
      <c r="AV495" s="181"/>
      <c r="AW495" s="182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299"/>
      <c r="W496" s="300"/>
      <c r="X496" s="299"/>
      <c r="Y496" s="300"/>
      <c r="Z496" s="300"/>
      <c r="AA496" s="301"/>
      <c r="AB496" s="299"/>
      <c r="AC496" s="302"/>
      <c r="AD496" s="303"/>
      <c r="AE496" s="297"/>
      <c r="AF496" s="181"/>
      <c r="AG496" s="181"/>
      <c r="AH496" s="181"/>
      <c r="AI496" s="181"/>
      <c r="AJ496" s="181"/>
      <c r="AK496" s="181"/>
      <c r="AL496" s="181"/>
      <c r="AM496" s="181"/>
      <c r="AN496" s="181"/>
      <c r="AO496" s="181"/>
      <c r="AP496" s="181"/>
      <c r="AQ496" s="181"/>
      <c r="AR496" s="181"/>
      <c r="AS496" s="181"/>
      <c r="AT496" s="181"/>
      <c r="AU496" s="181"/>
      <c r="AV496" s="181"/>
      <c r="AW496" s="182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299"/>
      <c r="W497" s="300"/>
      <c r="X497" s="299"/>
      <c r="Y497" s="300"/>
      <c r="Z497" s="300"/>
      <c r="AA497" s="301"/>
      <c r="AB497" s="299"/>
      <c r="AC497" s="302"/>
      <c r="AD497" s="303"/>
      <c r="AE497" s="297"/>
      <c r="AF497" s="181"/>
      <c r="AG497" s="181"/>
      <c r="AH497" s="181"/>
      <c r="AI497" s="181"/>
      <c r="AJ497" s="181"/>
      <c r="AK497" s="181"/>
      <c r="AL497" s="181"/>
      <c r="AM497" s="181"/>
      <c r="AN497" s="181"/>
      <c r="AO497" s="181"/>
      <c r="AP497" s="181"/>
      <c r="AQ497" s="181"/>
      <c r="AR497" s="181"/>
      <c r="AS497" s="181"/>
      <c r="AT497" s="181"/>
      <c r="AU497" s="181"/>
      <c r="AV497" s="181"/>
      <c r="AW497" s="182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299"/>
      <c r="W498" s="300"/>
      <c r="X498" s="299"/>
      <c r="Y498" s="300"/>
      <c r="Z498" s="300"/>
      <c r="AA498" s="301"/>
      <c r="AB498" s="299"/>
      <c r="AC498" s="302"/>
      <c r="AD498" s="303"/>
      <c r="AE498" s="297"/>
      <c r="AF498" s="181"/>
      <c r="AG498" s="181"/>
      <c r="AH498" s="181"/>
      <c r="AI498" s="181"/>
      <c r="AJ498" s="181"/>
      <c r="AK498" s="181"/>
      <c r="AL498" s="181"/>
      <c r="AM498" s="181"/>
      <c r="AN498" s="181"/>
      <c r="AO498" s="181"/>
      <c r="AP498" s="181"/>
      <c r="AQ498" s="181"/>
      <c r="AR498" s="181"/>
      <c r="AS498" s="181"/>
      <c r="AT498" s="181"/>
      <c r="AU498" s="181"/>
      <c r="AV498" s="181"/>
      <c r="AW498" s="182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299"/>
      <c r="W499" s="300"/>
      <c r="X499" s="299"/>
      <c r="Y499" s="300"/>
      <c r="Z499" s="300"/>
      <c r="AA499" s="301"/>
      <c r="AB499" s="299"/>
      <c r="AC499" s="302"/>
      <c r="AD499" s="303"/>
      <c r="AE499" s="297"/>
      <c r="AF499" s="181"/>
      <c r="AG499" s="181"/>
      <c r="AH499" s="181"/>
      <c r="AI499" s="181"/>
      <c r="AJ499" s="181"/>
      <c r="AK499" s="181"/>
      <c r="AL499" s="181"/>
      <c r="AM499" s="181"/>
      <c r="AN499" s="181"/>
      <c r="AO499" s="181"/>
      <c r="AP499" s="181"/>
      <c r="AQ499" s="181"/>
      <c r="AR499" s="181"/>
      <c r="AS499" s="181"/>
      <c r="AT499" s="181"/>
      <c r="AU499" s="181"/>
      <c r="AV499" s="181"/>
      <c r="AW499" s="182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299"/>
      <c r="W500" s="300"/>
      <c r="X500" s="299"/>
      <c r="Y500" s="300"/>
      <c r="Z500" s="300"/>
      <c r="AA500" s="301"/>
      <c r="AB500" s="299"/>
      <c r="AC500" s="302"/>
      <c r="AD500" s="303"/>
      <c r="AE500" s="297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82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299"/>
      <c r="W501" s="300"/>
      <c r="X501" s="299"/>
      <c r="Y501" s="300"/>
      <c r="Z501" s="300"/>
      <c r="AA501" s="301"/>
      <c r="AB501" s="299"/>
      <c r="AC501" s="302"/>
      <c r="AD501" s="303"/>
      <c r="AE501" s="297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2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299"/>
      <c r="W502" s="300"/>
      <c r="X502" s="299"/>
      <c r="Y502" s="300"/>
      <c r="Z502" s="300"/>
      <c r="AA502" s="301"/>
      <c r="AB502" s="299"/>
      <c r="AC502" s="302"/>
      <c r="AD502" s="303"/>
      <c r="AE502" s="297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2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299"/>
      <c r="W503" s="300"/>
      <c r="X503" s="299"/>
      <c r="Y503" s="300"/>
      <c r="Z503" s="300"/>
      <c r="AA503" s="301"/>
      <c r="AB503" s="299"/>
      <c r="AC503" s="302"/>
      <c r="AD503" s="303"/>
      <c r="AE503" s="297"/>
      <c r="AF503" s="181"/>
      <c r="AG503" s="181"/>
      <c r="AH503" s="181"/>
      <c r="AI503" s="181"/>
      <c r="AJ503" s="181"/>
      <c r="AK503" s="181"/>
      <c r="AL503" s="181"/>
      <c r="AM503" s="181"/>
      <c r="AN503" s="181"/>
      <c r="AO503" s="181"/>
      <c r="AP503" s="181"/>
      <c r="AQ503" s="181"/>
      <c r="AR503" s="181"/>
      <c r="AS503" s="181"/>
      <c r="AT503" s="181"/>
      <c r="AU503" s="181"/>
      <c r="AV503" s="181"/>
      <c r="AW503" s="182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299"/>
      <c r="W504" s="300"/>
      <c r="X504" s="299"/>
      <c r="Y504" s="300"/>
      <c r="Z504" s="300"/>
      <c r="AA504" s="301"/>
      <c r="AB504" s="299"/>
      <c r="AC504" s="302"/>
      <c r="AD504" s="303"/>
      <c r="AE504" s="297"/>
      <c r="AF504" s="181"/>
      <c r="AG504" s="181"/>
      <c r="AH504" s="181"/>
      <c r="AI504" s="181"/>
      <c r="AJ504" s="181"/>
      <c r="AK504" s="181"/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82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299"/>
      <c r="W505" s="300"/>
      <c r="X505" s="299"/>
      <c r="Y505" s="300"/>
      <c r="Z505" s="300"/>
      <c r="AA505" s="301"/>
      <c r="AB505" s="299"/>
      <c r="AC505" s="302"/>
      <c r="AD505" s="303"/>
      <c r="AE505" s="297"/>
      <c r="AF505" s="181"/>
      <c r="AG505" s="181"/>
      <c r="AH505" s="181"/>
      <c r="AI505" s="181"/>
      <c r="AJ505" s="181"/>
      <c r="AK505" s="181"/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82"/>
    </row>
    <row r="506" ht="19.5" customHeight="1">
      <c r="A506" s="298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299"/>
      <c r="W506" s="300"/>
      <c r="X506" s="299"/>
      <c r="Y506" s="300"/>
      <c r="Z506" s="300"/>
      <c r="AA506" s="301"/>
      <c r="AB506" s="299"/>
      <c r="AC506" s="302"/>
      <c r="AD506" s="303"/>
      <c r="AE506" s="297"/>
      <c r="AF506" s="181"/>
      <c r="AG506" s="181"/>
      <c r="AH506" s="181"/>
      <c r="AI506" s="181"/>
      <c r="AJ506" s="181"/>
      <c r="AK506" s="181"/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82"/>
    </row>
    <row r="507" ht="19.5" customHeight="1">
      <c r="A507" s="298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299"/>
      <c r="W507" s="300"/>
      <c r="X507" s="299"/>
      <c r="Y507" s="300"/>
      <c r="Z507" s="300"/>
      <c r="AA507" s="301"/>
      <c r="AB507" s="299"/>
      <c r="AC507" s="302"/>
      <c r="AD507" s="303"/>
      <c r="AE507" s="297"/>
      <c r="AF507" s="181"/>
      <c r="AG507" s="181"/>
      <c r="AH507" s="181"/>
      <c r="AI507" s="181"/>
      <c r="AJ507" s="181"/>
      <c r="AK507" s="181"/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82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51" t="s">
        <v>405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3"/>
      <c r="W1" s="154"/>
      <c r="X1" s="155"/>
      <c r="Y1" s="156"/>
      <c r="Z1" s="156"/>
      <c r="AA1" s="157"/>
      <c r="AB1" s="156"/>
      <c r="AC1" s="158"/>
      <c r="AD1" s="159"/>
      <c r="AE1" s="160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2"/>
    </row>
    <row r="2" ht="21.75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7"/>
      <c r="O2" s="168" t="s">
        <v>66</v>
      </c>
      <c r="P2" s="169" t="s">
        <v>67</v>
      </c>
      <c r="Q2" s="170">
        <v>0.0</v>
      </c>
      <c r="R2" s="169" t="s">
        <v>68</v>
      </c>
      <c r="S2" s="171">
        <f>O3*Q2</f>
        <v>0</v>
      </c>
      <c r="T2" s="172"/>
      <c r="U2" s="172"/>
      <c r="V2" s="173"/>
      <c r="W2" s="174"/>
      <c r="X2" s="175"/>
      <c r="Y2" s="176"/>
      <c r="Z2" s="176"/>
      <c r="AA2" s="177"/>
      <c r="AB2" s="178"/>
      <c r="AC2" s="179"/>
      <c r="AD2" s="178"/>
      <c r="AE2" s="180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2"/>
    </row>
    <row r="3" ht="21.75" customHeight="1">
      <c r="A3" s="183"/>
      <c r="B3" s="184"/>
      <c r="C3" s="184"/>
      <c r="D3" s="184"/>
      <c r="E3" s="184"/>
      <c r="F3" s="184"/>
      <c r="G3" s="185"/>
      <c r="H3" s="186"/>
      <c r="I3" s="187"/>
      <c r="J3" s="187"/>
      <c r="K3" s="187"/>
      <c r="L3" s="187"/>
      <c r="M3" s="187"/>
      <c r="N3" s="188"/>
      <c r="O3" s="189">
        <f>'狀況1~3 資料與模擬結果'!B4</f>
        <v>1000000</v>
      </c>
      <c r="P3" s="306" t="s">
        <v>69</v>
      </c>
      <c r="Q3" s="307">
        <v>0.3</v>
      </c>
      <c r="R3" s="308" t="s">
        <v>406</v>
      </c>
      <c r="S3" s="193">
        <f>O3*Q4</f>
        <v>20000</v>
      </c>
      <c r="T3" s="194" t="s">
        <v>71</v>
      </c>
      <c r="U3" s="194" t="s">
        <v>72</v>
      </c>
      <c r="V3" s="195"/>
      <c r="W3" s="196"/>
      <c r="X3" s="197"/>
      <c r="Y3" s="176"/>
      <c r="Z3" s="176"/>
      <c r="AA3" s="177"/>
      <c r="AB3" s="178"/>
      <c r="AC3" s="179"/>
      <c r="AD3" s="178"/>
      <c r="AE3" s="180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2"/>
    </row>
    <row r="4" ht="33.0" customHeight="1">
      <c r="A4" s="198" t="s">
        <v>73</v>
      </c>
      <c r="B4" s="198" t="s">
        <v>74</v>
      </c>
      <c r="C4" s="198" t="s">
        <v>75</v>
      </c>
      <c r="D4" s="198" t="s">
        <v>76</v>
      </c>
      <c r="E4" s="198" t="s">
        <v>77</v>
      </c>
      <c r="F4" s="198" t="s">
        <v>78</v>
      </c>
      <c r="G4" s="198" t="s">
        <v>79</v>
      </c>
      <c r="H4" s="199" t="s">
        <v>73</v>
      </c>
      <c r="I4" s="199" t="s">
        <v>74</v>
      </c>
      <c r="J4" s="199" t="s">
        <v>75</v>
      </c>
      <c r="K4" s="199" t="s">
        <v>76</v>
      </c>
      <c r="L4" s="199" t="s">
        <v>77</v>
      </c>
      <c r="M4" s="199" t="s">
        <v>78</v>
      </c>
      <c r="N4" s="199" t="s">
        <v>79</v>
      </c>
      <c r="O4" s="4"/>
      <c r="P4" s="200" t="s">
        <v>80</v>
      </c>
      <c r="Q4" s="201">
        <f>'狀況1~3 資料與模擬結果'!B5</f>
        <v>0.02</v>
      </c>
      <c r="R4" s="202"/>
      <c r="S4" s="309" t="s">
        <v>81</v>
      </c>
      <c r="T4" s="203">
        <f>0</f>
        <v>0</v>
      </c>
      <c r="U4" s="204"/>
      <c r="V4" s="205" t="s">
        <v>82</v>
      </c>
      <c r="W4" s="206" t="s">
        <v>83</v>
      </c>
      <c r="X4" s="206" t="s">
        <v>84</v>
      </c>
      <c r="Y4" s="206" t="s">
        <v>85</v>
      </c>
      <c r="Z4" s="206" t="s">
        <v>86</v>
      </c>
      <c r="AA4" s="207" t="s">
        <v>87</v>
      </c>
      <c r="AB4" s="206" t="s">
        <v>88</v>
      </c>
      <c r="AC4" s="208" t="s">
        <v>89</v>
      </c>
      <c r="AD4" s="206" t="s">
        <v>90</v>
      </c>
      <c r="AE4" s="180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2"/>
    </row>
    <row r="5" ht="19.5" customHeight="1">
      <c r="A5" s="198"/>
      <c r="B5" s="198"/>
      <c r="C5" s="198"/>
      <c r="D5" s="198"/>
      <c r="E5" s="198"/>
      <c r="F5" s="198"/>
      <c r="G5" s="198"/>
      <c r="H5" s="199"/>
      <c r="I5" s="199"/>
      <c r="J5" s="199"/>
      <c r="K5" s="199"/>
      <c r="L5" s="199"/>
      <c r="M5" s="199"/>
      <c r="N5" s="209"/>
      <c r="O5" s="210" t="s">
        <v>91</v>
      </c>
      <c r="P5" s="310" t="s">
        <v>92</v>
      </c>
      <c r="Q5" s="310" t="s">
        <v>93</v>
      </c>
      <c r="R5" s="311" t="s">
        <v>94</v>
      </c>
      <c r="S5" s="213">
        <v>0.05</v>
      </c>
      <c r="T5" s="214"/>
      <c r="U5" s="214"/>
      <c r="V5" s="215"/>
      <c r="W5" s="176"/>
      <c r="X5" s="206"/>
      <c r="Y5" s="176"/>
      <c r="Z5" s="176"/>
      <c r="AA5" s="177"/>
      <c r="AB5" s="206"/>
      <c r="AC5" s="208"/>
      <c r="AD5" s="206"/>
      <c r="AE5" s="180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2"/>
    </row>
    <row r="6" ht="20.25" customHeight="1">
      <c r="A6" s="198"/>
      <c r="B6" s="198"/>
      <c r="C6" s="198"/>
      <c r="D6" s="198"/>
      <c r="E6" s="198"/>
      <c r="F6" s="198"/>
      <c r="G6" s="198"/>
      <c r="H6" s="199"/>
      <c r="I6" s="199"/>
      <c r="J6" s="199"/>
      <c r="K6" s="199"/>
      <c r="L6" s="199"/>
      <c r="M6" s="199"/>
      <c r="N6" s="209"/>
      <c r="O6" s="216">
        <v>1.0</v>
      </c>
      <c r="P6" s="304" t="s">
        <v>407</v>
      </c>
      <c r="Q6" s="304" t="s">
        <v>408</v>
      </c>
      <c r="R6" s="305" t="s">
        <v>408</v>
      </c>
      <c r="S6" s="194" t="s">
        <v>98</v>
      </c>
      <c r="T6" s="219"/>
      <c r="U6" s="220"/>
      <c r="V6" s="215"/>
      <c r="W6" s="176"/>
      <c r="X6" s="206"/>
      <c r="Y6" s="176"/>
      <c r="Z6" s="176"/>
      <c r="AA6" s="177"/>
      <c r="AB6" s="206"/>
      <c r="AC6" s="208"/>
      <c r="AD6" s="206"/>
      <c r="AE6" s="180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2"/>
    </row>
    <row r="7" ht="20.25" customHeight="1">
      <c r="A7" s="198"/>
      <c r="B7" s="198"/>
      <c r="C7" s="198"/>
      <c r="D7" s="198"/>
      <c r="E7" s="198"/>
      <c r="F7" s="198"/>
      <c r="G7" s="198"/>
      <c r="H7" s="199"/>
      <c r="I7" s="199"/>
      <c r="J7" s="199"/>
      <c r="K7" s="199"/>
      <c r="L7" s="199"/>
      <c r="M7" s="199"/>
      <c r="N7" s="209"/>
      <c r="O7" s="221"/>
      <c r="P7" s="222"/>
      <c r="Q7" s="222"/>
      <c r="R7" s="223"/>
      <c r="S7" s="224">
        <f>'狀況1~3 資料與模擬結果'!B6</f>
        <v>0.02</v>
      </c>
      <c r="T7" s="219" t="s">
        <v>99</v>
      </c>
      <c r="U7" s="220"/>
      <c r="V7" s="215"/>
      <c r="W7" s="176"/>
      <c r="X7" s="206"/>
      <c r="Y7" s="176"/>
      <c r="Z7" s="176"/>
      <c r="AA7" s="177"/>
      <c r="AB7" s="206"/>
      <c r="AC7" s="208"/>
      <c r="AD7" s="206"/>
      <c r="AE7" s="180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2"/>
    </row>
    <row r="8" ht="21.0" customHeight="1">
      <c r="A8" s="225"/>
      <c r="B8" s="225"/>
      <c r="C8" s="225"/>
      <c r="D8" s="225"/>
      <c r="E8" s="225"/>
      <c r="F8" s="225"/>
      <c r="G8" s="225"/>
      <c r="H8" s="226"/>
      <c r="I8" s="226"/>
      <c r="J8" s="226"/>
      <c r="K8" s="226"/>
      <c r="L8" s="226"/>
      <c r="M8" s="226"/>
      <c r="N8" s="227"/>
      <c r="O8" s="228">
        <f>O3+S2</f>
        <v>1000000</v>
      </c>
      <c r="P8" s="229">
        <f>(O8+T20*(2*T8))*P6</f>
        <v>400000</v>
      </c>
      <c r="Q8" s="229">
        <f>(O8+T4*(2*T8))*Q6</f>
        <v>300000</v>
      </c>
      <c r="R8" s="230">
        <f>(O8+T4*(2*T8))*R6-T4*(2*T8)</f>
        <v>300000</v>
      </c>
      <c r="S8" s="231">
        <f>O8*S7</f>
        <v>20000</v>
      </c>
      <c r="T8" s="232">
        <v>0.0</v>
      </c>
      <c r="U8" s="233"/>
      <c r="V8" s="234"/>
      <c r="W8" s="235"/>
      <c r="X8" s="236"/>
      <c r="Y8" s="235"/>
      <c r="Z8" s="235"/>
      <c r="AA8" s="237"/>
      <c r="AB8" s="236"/>
      <c r="AC8" s="238"/>
      <c r="AD8" s="236"/>
      <c r="AE8" s="180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2"/>
    </row>
    <row r="9" ht="20.25" customHeight="1">
      <c r="A9" s="239" t="s">
        <v>100</v>
      </c>
      <c r="B9" s="240">
        <v>54.0</v>
      </c>
      <c r="C9" s="241">
        <v>57.28125</v>
      </c>
      <c r="D9" s="241">
        <v>48.84375</v>
      </c>
      <c r="E9" s="241">
        <v>53.71875</v>
      </c>
      <c r="F9" s="241">
        <v>45.873295</v>
      </c>
      <c r="G9" s="241">
        <v>2.563664E8</v>
      </c>
      <c r="H9" s="241"/>
      <c r="I9" s="241">
        <f t="shared" ref="I9:N9" si="1">(I10/B10*B9)/B10*B9</f>
        <v>4.386246722</v>
      </c>
      <c r="J9" s="241">
        <f t="shared" si="1"/>
        <v>4.931286174</v>
      </c>
      <c r="K9" s="241">
        <f t="shared" si="1"/>
        <v>3.582794021</v>
      </c>
      <c r="L9" s="241">
        <f t="shared" si="1"/>
        <v>4.307744225</v>
      </c>
      <c r="M9" s="241">
        <f t="shared" si="1"/>
        <v>3.662290705</v>
      </c>
      <c r="N9" s="241">
        <f t="shared" si="1"/>
        <v>1456309.017</v>
      </c>
      <c r="O9" s="242"/>
      <c r="P9" s="243"/>
      <c r="Q9" s="243"/>
      <c r="R9" s="244"/>
      <c r="S9" s="245"/>
      <c r="T9" s="245"/>
      <c r="U9" s="245"/>
      <c r="V9" s="246"/>
      <c r="W9" s="247"/>
      <c r="X9" s="248"/>
      <c r="Y9" s="247"/>
      <c r="Z9" s="247"/>
      <c r="AA9" s="249"/>
      <c r="AB9" s="248"/>
      <c r="AC9" s="250"/>
      <c r="AD9" s="248"/>
      <c r="AE9" s="180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2"/>
    </row>
    <row r="10" ht="19.5" customHeight="1">
      <c r="A10" s="251" t="s">
        <v>101</v>
      </c>
      <c r="B10" s="252">
        <v>53.5625</v>
      </c>
      <c r="C10" s="253">
        <v>56.0</v>
      </c>
      <c r="D10" s="253">
        <v>48.9375</v>
      </c>
      <c r="E10" s="253">
        <v>52.03125</v>
      </c>
      <c r="F10" s="253">
        <v>44.432236</v>
      </c>
      <c r="G10" s="253">
        <v>2.593E8</v>
      </c>
      <c r="H10" s="253"/>
      <c r="I10" s="253">
        <f t="shared" ref="I10:N10" si="2">(I11/B11*B10)/B11*B10</f>
        <v>4.315461193</v>
      </c>
      <c r="J10" s="253">
        <f t="shared" si="2"/>
        <v>4.713150275</v>
      </c>
      <c r="K10" s="253">
        <f t="shared" si="2"/>
        <v>3.596560748</v>
      </c>
      <c r="L10" s="253">
        <f t="shared" si="2"/>
        <v>4.041351555</v>
      </c>
      <c r="M10" s="253">
        <f t="shared" si="2"/>
        <v>3.435811123</v>
      </c>
      <c r="N10" s="253">
        <f t="shared" si="2"/>
        <v>1489828.79</v>
      </c>
      <c r="O10" s="253"/>
      <c r="P10" s="254"/>
      <c r="Q10" s="254"/>
      <c r="R10" s="254"/>
      <c r="S10" s="255"/>
      <c r="T10" s="173"/>
      <c r="U10" s="256"/>
      <c r="V10" s="257"/>
      <c r="W10" s="254"/>
      <c r="X10" s="258"/>
      <c r="Y10" s="254"/>
      <c r="Z10" s="254"/>
      <c r="AA10" s="259"/>
      <c r="AB10" s="258"/>
      <c r="AC10" s="260"/>
      <c r="AD10" s="258"/>
      <c r="AE10" s="180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2"/>
    </row>
    <row r="11" ht="19.5" customHeight="1">
      <c r="A11" s="251" t="s">
        <v>102</v>
      </c>
      <c r="B11" s="252">
        <v>51.9375</v>
      </c>
      <c r="C11" s="253">
        <v>59.9375</v>
      </c>
      <c r="D11" s="253">
        <v>49.570313</v>
      </c>
      <c r="E11" s="253">
        <v>57.625</v>
      </c>
      <c r="F11" s="253">
        <v>49.209061</v>
      </c>
      <c r="G11" s="253">
        <v>2.478722E8</v>
      </c>
      <c r="H11" s="253"/>
      <c r="I11" s="253">
        <f t="shared" ref="I11:N11" si="3">(I12/B12*B11)/B12*B11</f>
        <v>4.057584934</v>
      </c>
      <c r="J11" s="253">
        <f t="shared" si="3"/>
        <v>5.399238129</v>
      </c>
      <c r="K11" s="253">
        <f t="shared" si="3"/>
        <v>3.690176711</v>
      </c>
      <c r="L11" s="253">
        <f t="shared" si="3"/>
        <v>4.957012213</v>
      </c>
      <c r="M11" s="253">
        <f t="shared" si="3"/>
        <v>4.214277204</v>
      </c>
      <c r="N11" s="253">
        <f t="shared" si="3"/>
        <v>1361403.841</v>
      </c>
      <c r="O11" s="253"/>
      <c r="P11" s="254"/>
      <c r="Q11" s="254"/>
      <c r="R11" s="254"/>
      <c r="S11" s="254"/>
      <c r="T11" s="254"/>
      <c r="U11" s="254"/>
      <c r="V11" s="257"/>
      <c r="W11" s="254"/>
      <c r="X11" s="258"/>
      <c r="Y11" s="254"/>
      <c r="Z11" s="254"/>
      <c r="AA11" s="259"/>
      <c r="AB11" s="258"/>
      <c r="AC11" s="260"/>
      <c r="AD11" s="258"/>
      <c r="AE11" s="180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2"/>
    </row>
    <row r="12" ht="19.5" customHeight="1">
      <c r="A12" s="251" t="s">
        <v>103</v>
      </c>
      <c r="B12" s="252">
        <v>57.8125</v>
      </c>
      <c r="C12" s="253">
        <v>61.71875</v>
      </c>
      <c r="D12" s="253">
        <v>55.78125</v>
      </c>
      <c r="E12" s="253">
        <v>56.59375</v>
      </c>
      <c r="F12" s="253">
        <v>48.328407</v>
      </c>
      <c r="G12" s="253">
        <v>1.957904E8</v>
      </c>
      <c r="H12" s="253"/>
      <c r="I12" s="253">
        <f t="shared" ref="I12:N12" si="4">(I13/B13*B12)/B13*B12</f>
        <v>5.027464784</v>
      </c>
      <c r="J12" s="253">
        <f t="shared" si="4"/>
        <v>5.724920714</v>
      </c>
      <c r="K12" s="253">
        <f t="shared" si="4"/>
        <v>4.672833703</v>
      </c>
      <c r="L12" s="253">
        <f t="shared" si="4"/>
        <v>4.781179581</v>
      </c>
      <c r="M12" s="253">
        <f t="shared" si="4"/>
        <v>4.064788033</v>
      </c>
      <c r="N12" s="253">
        <f t="shared" si="4"/>
        <v>849403.6368</v>
      </c>
      <c r="O12" s="253"/>
      <c r="P12" s="254"/>
      <c r="Q12" s="254"/>
      <c r="R12" s="254"/>
      <c r="S12" s="254"/>
      <c r="T12" s="254"/>
      <c r="U12" s="254"/>
      <c r="V12" s="257"/>
      <c r="W12" s="254"/>
      <c r="X12" s="258"/>
      <c r="Y12" s="254"/>
      <c r="Z12" s="254"/>
      <c r="AA12" s="259"/>
      <c r="AB12" s="258"/>
      <c r="AC12" s="260"/>
      <c r="AD12" s="258"/>
      <c r="AE12" s="180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2"/>
    </row>
    <row r="13" ht="19.5" customHeight="1">
      <c r="A13" s="251" t="s">
        <v>104</v>
      </c>
      <c r="B13" s="252">
        <v>56.6875</v>
      </c>
      <c r="C13" s="253">
        <v>61.75</v>
      </c>
      <c r="D13" s="253">
        <v>52.9375</v>
      </c>
      <c r="E13" s="253">
        <v>59.6875</v>
      </c>
      <c r="F13" s="253">
        <v>50.970333</v>
      </c>
      <c r="G13" s="253">
        <v>2.578806E8</v>
      </c>
      <c r="H13" s="253"/>
      <c r="I13" s="253">
        <f t="shared" ref="I13:N13" si="5">(I14/B14*B13)/B14*B13</f>
        <v>4.833705043</v>
      </c>
      <c r="J13" s="253">
        <f t="shared" si="5"/>
        <v>5.730719569</v>
      </c>
      <c r="K13" s="253">
        <f t="shared" si="5"/>
        <v>4.208532611</v>
      </c>
      <c r="L13" s="253">
        <f t="shared" si="5"/>
        <v>5.318202747</v>
      </c>
      <c r="M13" s="253">
        <f t="shared" si="5"/>
        <v>4.521347476</v>
      </c>
      <c r="N13" s="253">
        <f t="shared" si="5"/>
        <v>1473562.88</v>
      </c>
      <c r="O13" s="253"/>
      <c r="P13" s="254"/>
      <c r="Q13" s="254"/>
      <c r="R13" s="254"/>
      <c r="S13" s="254"/>
      <c r="T13" s="254"/>
      <c r="U13" s="254"/>
      <c r="V13" s="257"/>
      <c r="W13" s="254"/>
      <c r="X13" s="258"/>
      <c r="Y13" s="254"/>
      <c r="Z13" s="254"/>
      <c r="AA13" s="259"/>
      <c r="AB13" s="258"/>
      <c r="AC13" s="260"/>
      <c r="AD13" s="258"/>
      <c r="AE13" s="180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2"/>
    </row>
    <row r="14" ht="19.5" customHeight="1">
      <c r="A14" s="251" t="s">
        <v>105</v>
      </c>
      <c r="B14" s="252">
        <v>60.0625</v>
      </c>
      <c r="C14" s="253">
        <v>63.75</v>
      </c>
      <c r="D14" s="253">
        <v>58.625</v>
      </c>
      <c r="E14" s="253">
        <v>60.1875</v>
      </c>
      <c r="F14" s="253">
        <v>51.397312</v>
      </c>
      <c r="G14" s="253">
        <v>2.89632E8</v>
      </c>
      <c r="H14" s="253"/>
      <c r="I14" s="253">
        <f t="shared" ref="I14:N14" si="6">(I15/B15*B14)/B15*B14</f>
        <v>5.426406785</v>
      </c>
      <c r="J14" s="253">
        <f t="shared" si="6"/>
        <v>6.107951942</v>
      </c>
      <c r="K14" s="253">
        <f t="shared" si="6"/>
        <v>5.161424189</v>
      </c>
      <c r="L14" s="253">
        <f t="shared" si="6"/>
        <v>5.407676723</v>
      </c>
      <c r="M14" s="253">
        <f t="shared" si="6"/>
        <v>4.597415507</v>
      </c>
      <c r="N14" s="253">
        <f t="shared" si="6"/>
        <v>1858764.696</v>
      </c>
      <c r="O14" s="253"/>
      <c r="P14" s="254"/>
      <c r="Q14" s="254"/>
      <c r="R14" s="254"/>
      <c r="S14" s="254"/>
      <c r="T14" s="254"/>
      <c r="U14" s="254"/>
      <c r="V14" s="257"/>
      <c r="W14" s="254"/>
      <c r="X14" s="258"/>
      <c r="Y14" s="254"/>
      <c r="Z14" s="254"/>
      <c r="AA14" s="259"/>
      <c r="AB14" s="258"/>
      <c r="AC14" s="260"/>
      <c r="AD14" s="258"/>
      <c r="AE14" s="180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2"/>
    </row>
    <row r="15" ht="19.5" customHeight="1">
      <c r="A15" s="251" t="s">
        <v>106</v>
      </c>
      <c r="B15" s="252">
        <v>59.375</v>
      </c>
      <c r="C15" s="253">
        <v>66.25</v>
      </c>
      <c r="D15" s="253">
        <v>57.414063</v>
      </c>
      <c r="E15" s="253">
        <v>65.75</v>
      </c>
      <c r="F15" s="253">
        <v>56.147415</v>
      </c>
      <c r="G15" s="253">
        <v>4.154352E8</v>
      </c>
      <c r="H15" s="253"/>
      <c r="I15" s="253">
        <f t="shared" ref="I15:N15" si="7">(I16/B16*B15)/B16*B15</f>
        <v>5.302892</v>
      </c>
      <c r="J15" s="253">
        <f t="shared" si="7"/>
        <v>6.596400232</v>
      </c>
      <c r="K15" s="253">
        <f t="shared" si="7"/>
        <v>4.950401281</v>
      </c>
      <c r="L15" s="253">
        <f t="shared" si="7"/>
        <v>6.453415479</v>
      </c>
      <c r="M15" s="253">
        <f t="shared" si="7"/>
        <v>5.486463265</v>
      </c>
      <c r="N15" s="253">
        <f t="shared" si="7"/>
        <v>3824176.358</v>
      </c>
      <c r="O15" s="253"/>
      <c r="P15" s="254"/>
      <c r="Q15" s="254"/>
      <c r="R15" s="254"/>
      <c r="S15" s="254"/>
      <c r="T15" s="254"/>
      <c r="U15" s="254"/>
      <c r="V15" s="257"/>
      <c r="W15" s="254"/>
      <c r="X15" s="258"/>
      <c r="Y15" s="254"/>
      <c r="Z15" s="254"/>
      <c r="AA15" s="259"/>
      <c r="AB15" s="258"/>
      <c r="AC15" s="260"/>
      <c r="AD15" s="258"/>
      <c r="AE15" s="180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2"/>
    </row>
    <row r="16" ht="19.5" customHeight="1">
      <c r="A16" s="251" t="s">
        <v>107</v>
      </c>
      <c r="B16" s="252">
        <v>65.75</v>
      </c>
      <c r="C16" s="253">
        <v>78.78125</v>
      </c>
      <c r="D16" s="253">
        <v>65.195313</v>
      </c>
      <c r="E16" s="253">
        <v>73.5</v>
      </c>
      <c r="F16" s="253">
        <v>62.76556</v>
      </c>
      <c r="G16" s="253">
        <v>3.668192E8</v>
      </c>
      <c r="H16" s="253"/>
      <c r="I16" s="253">
        <f t="shared" ref="I16:N16" si="8">(I17/B17*B16)/B17*B16</f>
        <v>6.502749904</v>
      </c>
      <c r="J16" s="253">
        <f t="shared" si="8"/>
        <v>9.327837417</v>
      </c>
      <c r="K16" s="253">
        <f t="shared" si="8"/>
        <v>6.383172643</v>
      </c>
      <c r="L16" s="253">
        <f t="shared" si="8"/>
        <v>8.064413543</v>
      </c>
      <c r="M16" s="253">
        <f t="shared" si="8"/>
        <v>6.856078145</v>
      </c>
      <c r="N16" s="253">
        <f t="shared" si="8"/>
        <v>2981504.352</v>
      </c>
      <c r="O16" s="253"/>
      <c r="P16" s="254"/>
      <c r="Q16" s="254"/>
      <c r="R16" s="254"/>
      <c r="S16" s="254"/>
      <c r="T16" s="254"/>
      <c r="U16" s="254"/>
      <c r="V16" s="253"/>
      <c r="W16" s="254"/>
      <c r="X16" s="258"/>
      <c r="Y16" s="254"/>
      <c r="Z16" s="254"/>
      <c r="AA16" s="259"/>
      <c r="AB16" s="258"/>
      <c r="AC16" s="260"/>
      <c r="AD16" s="258"/>
      <c r="AE16" s="180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2"/>
    </row>
    <row r="17" ht="19.5" customHeight="1">
      <c r="A17" s="251" t="s">
        <v>108</v>
      </c>
      <c r="B17" s="252">
        <v>74.3125</v>
      </c>
      <c r="C17" s="253">
        <v>93.75</v>
      </c>
      <c r="D17" s="253">
        <v>73.75</v>
      </c>
      <c r="E17" s="253">
        <v>91.375</v>
      </c>
      <c r="F17" s="253">
        <v>78.029953</v>
      </c>
      <c r="G17" s="253">
        <v>4.653556E8</v>
      </c>
      <c r="H17" s="253"/>
      <c r="I17" s="253">
        <f t="shared" ref="I17:N17" si="9">(I18/B18*B17)/B18*B17</f>
        <v>8.30671444</v>
      </c>
      <c r="J17" s="253">
        <f t="shared" si="9"/>
        <v>13.20923863</v>
      </c>
      <c r="K17" s="253">
        <f t="shared" si="9"/>
        <v>8.168228733</v>
      </c>
      <c r="L17" s="253">
        <f t="shared" si="9"/>
        <v>12.46386947</v>
      </c>
      <c r="M17" s="253">
        <f t="shared" si="9"/>
        <v>10.59633387</v>
      </c>
      <c r="N17" s="253">
        <f t="shared" si="9"/>
        <v>4798452.696</v>
      </c>
      <c r="O17" s="261" t="s">
        <v>109</v>
      </c>
      <c r="P17" s="262">
        <f t="shared" ref="P17:U17" si="10">MAX(P20:P307)</f>
        <v>1616435.62</v>
      </c>
      <c r="Q17" s="263">
        <f t="shared" si="10"/>
        <v>2109943.388</v>
      </c>
      <c r="R17" s="263">
        <f t="shared" si="10"/>
        <v>1453900.163</v>
      </c>
      <c r="S17" s="263">
        <f t="shared" si="10"/>
        <v>-1666.666667</v>
      </c>
      <c r="T17" s="263">
        <f t="shared" si="10"/>
        <v>0</v>
      </c>
      <c r="U17" s="264">
        <f t="shared" si="10"/>
        <v>1.24498951</v>
      </c>
      <c r="V17" s="265"/>
      <c r="W17" s="263">
        <f>MIN(W20:W307)</f>
        <v>-924739.9698</v>
      </c>
      <c r="X17" s="266">
        <f t="shared" ref="X17:AD17" si="11">MAX(X20:X307)</f>
        <v>420</v>
      </c>
      <c r="Y17" s="263">
        <f t="shared" si="11"/>
        <v>2527249.091</v>
      </c>
      <c r="Z17" s="263">
        <f t="shared" si="11"/>
        <v>1602509.121</v>
      </c>
      <c r="AA17" s="267">
        <f t="shared" si="11"/>
        <v>4612361.974</v>
      </c>
      <c r="AB17" s="266">
        <f t="shared" si="11"/>
        <v>4.612361974</v>
      </c>
      <c r="AC17" s="268">
        <f t="shared" si="11"/>
        <v>3828301.138</v>
      </c>
      <c r="AD17" s="266">
        <f t="shared" si="11"/>
        <v>3.828301138</v>
      </c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2"/>
    </row>
    <row r="18" ht="19.5" customHeight="1">
      <c r="A18" s="251" t="s">
        <v>110</v>
      </c>
      <c r="B18" s="252">
        <v>96.1875</v>
      </c>
      <c r="C18" s="253">
        <v>97.625</v>
      </c>
      <c r="D18" s="253">
        <v>79.75</v>
      </c>
      <c r="E18" s="253">
        <v>89.6875</v>
      </c>
      <c r="F18" s="253">
        <v>76.588921</v>
      </c>
      <c r="G18" s="253">
        <v>5.834318E8</v>
      </c>
      <c r="H18" s="253"/>
      <c r="I18" s="253">
        <f t="shared" ref="I18:N18" si="12">(I19/B19*B18)/B19*B18</f>
        <v>13.91690977</v>
      </c>
      <c r="J18" s="253">
        <f t="shared" si="12"/>
        <v>14.3237696</v>
      </c>
      <c r="K18" s="253">
        <f t="shared" si="12"/>
        <v>9.551360231</v>
      </c>
      <c r="L18" s="253">
        <f t="shared" si="12"/>
        <v>12.00775861</v>
      </c>
      <c r="M18" s="253">
        <f t="shared" si="12"/>
        <v>10.20856845</v>
      </c>
      <c r="N18" s="253">
        <f t="shared" si="12"/>
        <v>7542434.063</v>
      </c>
      <c r="O18" s="269" t="s">
        <v>111</v>
      </c>
      <c r="P18" s="254">
        <f t="shared" ref="P18:U18" si="13">P307</f>
        <v>1616435.62</v>
      </c>
      <c r="Q18" s="254">
        <f t="shared" si="13"/>
        <v>1494979.05</v>
      </c>
      <c r="R18" s="254">
        <f t="shared" si="13"/>
        <v>1453900.163</v>
      </c>
      <c r="S18" s="254">
        <f t="shared" si="13"/>
        <v>-924739.9698</v>
      </c>
      <c r="T18" s="254">
        <f t="shared" si="13"/>
        <v>0</v>
      </c>
      <c r="U18" s="270">
        <f t="shared" si="13"/>
        <v>1.00899804</v>
      </c>
      <c r="V18" s="257"/>
      <c r="W18" s="254">
        <f t="shared" ref="W18:AD18" si="14">W307</f>
        <v>-924739.9698</v>
      </c>
      <c r="X18" s="271">
        <f t="shared" si="14"/>
        <v>3.320215286</v>
      </c>
      <c r="Y18" s="254">
        <f t="shared" si="14"/>
        <v>2527249.091</v>
      </c>
      <c r="Z18" s="254">
        <f t="shared" si="14"/>
        <v>1602509.121</v>
      </c>
      <c r="AA18" s="254">
        <f t="shared" si="14"/>
        <v>4565314.834</v>
      </c>
      <c r="AB18" s="271">
        <f t="shared" si="14"/>
        <v>4.565314834</v>
      </c>
      <c r="AC18" s="254">
        <f t="shared" si="14"/>
        <v>3640574.864</v>
      </c>
      <c r="AD18" s="271">
        <f t="shared" si="14"/>
        <v>3.640574864</v>
      </c>
      <c r="AE18" s="180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2"/>
    </row>
    <row r="19" ht="19.5" customHeight="1">
      <c r="A19" s="251" t="s">
        <v>112</v>
      </c>
      <c r="B19" s="252">
        <v>89.53125</v>
      </c>
      <c r="C19" s="253">
        <v>107.5</v>
      </c>
      <c r="D19" s="253">
        <v>88.4375</v>
      </c>
      <c r="E19" s="253">
        <v>106.75</v>
      </c>
      <c r="F19" s="253">
        <v>91.159492</v>
      </c>
      <c r="G19" s="253">
        <v>5.751698E8</v>
      </c>
      <c r="H19" s="253"/>
      <c r="I19" s="253">
        <f t="shared" ref="I19:N19" si="15">(I20/B20*B19)/B20*B19</f>
        <v>12.05743232</v>
      </c>
      <c r="J19" s="253">
        <f t="shared" si="15"/>
        <v>17.36809403</v>
      </c>
      <c r="K19" s="253">
        <f t="shared" si="15"/>
        <v>11.74564189</v>
      </c>
      <c r="L19" s="253">
        <f t="shared" si="15"/>
        <v>17.01115805</v>
      </c>
      <c r="M19" s="253">
        <f t="shared" si="15"/>
        <v>14.46227901</v>
      </c>
      <c r="N19" s="253">
        <f t="shared" si="15"/>
        <v>7330329.191</v>
      </c>
      <c r="O19" s="269" t="s">
        <v>113</v>
      </c>
      <c r="P19" s="254">
        <f t="shared" ref="P19:U19" si="16">MIN(P20:P307)</f>
        <v>78257.42574</v>
      </c>
      <c r="Q19" s="254">
        <f t="shared" si="16"/>
        <v>19421.23593</v>
      </c>
      <c r="R19" s="254">
        <f t="shared" si="16"/>
        <v>260466.8692</v>
      </c>
      <c r="S19" s="254">
        <f t="shared" si="16"/>
        <v>-924739.9698</v>
      </c>
      <c r="T19" s="254">
        <f t="shared" si="16"/>
        <v>0</v>
      </c>
      <c r="U19" s="272">
        <f t="shared" si="16"/>
        <v>0.3111050248</v>
      </c>
      <c r="V19" s="257"/>
      <c r="W19" s="254">
        <f>(S20+T20)</f>
        <v>-1666.666667</v>
      </c>
      <c r="X19" s="257">
        <f t="shared" ref="X19:AD19" si="17">MIN(X20:X307)</f>
        <v>1.753631822</v>
      </c>
      <c r="Y19" s="254">
        <f t="shared" si="17"/>
        <v>315218.6332</v>
      </c>
      <c r="Z19" s="254">
        <f t="shared" si="17"/>
        <v>148935.3881</v>
      </c>
      <c r="AA19" s="273">
        <f t="shared" si="17"/>
        <v>376399.8915</v>
      </c>
      <c r="AB19" s="257">
        <f t="shared" si="17"/>
        <v>0.3763998915</v>
      </c>
      <c r="AC19" s="274">
        <f t="shared" si="17"/>
        <v>234063.4542</v>
      </c>
      <c r="AD19" s="257">
        <f t="shared" si="17"/>
        <v>0.2340634542</v>
      </c>
      <c r="AE19" s="180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2"/>
    </row>
    <row r="20" ht="19.5" customHeight="1">
      <c r="A20" s="251" t="s">
        <v>114</v>
      </c>
      <c r="B20" s="252">
        <v>107.25</v>
      </c>
      <c r="C20" s="253">
        <v>120.5</v>
      </c>
      <c r="D20" s="253">
        <v>101.0</v>
      </c>
      <c r="E20" s="253">
        <v>109.5</v>
      </c>
      <c r="F20" s="253">
        <v>93.507858</v>
      </c>
      <c r="G20" s="253">
        <v>7.211069E8</v>
      </c>
      <c r="H20" s="253"/>
      <c r="I20" s="253">
        <f t="shared" ref="I20:N20" si="18">(I21/B21*B20)/B21*B20</f>
        <v>17.30215263</v>
      </c>
      <c r="J20" s="253">
        <f t="shared" si="18"/>
        <v>21.82274244</v>
      </c>
      <c r="K20" s="253">
        <f t="shared" si="18"/>
        <v>15.31957048</v>
      </c>
      <c r="L20" s="253">
        <f t="shared" si="18"/>
        <v>17.89890036</v>
      </c>
      <c r="M20" s="253">
        <f t="shared" si="18"/>
        <v>15.21700419</v>
      </c>
      <c r="N20" s="253">
        <f t="shared" si="18"/>
        <v>11522073.23</v>
      </c>
      <c r="O20" s="253"/>
      <c r="P20" s="254">
        <f t="shared" ref="P20:R20" si="19">P8</f>
        <v>400000</v>
      </c>
      <c r="Q20" s="254">
        <f t="shared" si="19"/>
        <v>300000</v>
      </c>
      <c r="R20" s="254">
        <f t="shared" si="19"/>
        <v>300000</v>
      </c>
      <c r="S20" s="254">
        <f>-$S$8/12</f>
        <v>-1666.666667</v>
      </c>
      <c r="T20" s="254">
        <f>T4</f>
        <v>0</v>
      </c>
      <c r="U20" s="272">
        <f t="shared" ref="U20:U307" si="21">(Q20*2+P20)/(P20+Q20+R20)</f>
        <v>1</v>
      </c>
      <c r="V20" s="257"/>
      <c r="W20" s="254">
        <f t="shared" ref="W20:W307" si="22">S20+T20</f>
        <v>-1666.666667</v>
      </c>
      <c r="X20" s="257">
        <f t="shared" ref="X20:X307" si="23">IF(S20+T20=0,"NA",((P20+R20)/-(S20+T20)))</f>
        <v>420</v>
      </c>
      <c r="Y20" s="254">
        <f t="shared" ref="Y20:Y307" si="24">P20*0.7+R20*0.96</f>
        <v>568000</v>
      </c>
      <c r="Z20" s="254">
        <f t="shared" ref="Z20:Z307" si="25">Y20+S20+T20</f>
        <v>566333.3333</v>
      </c>
      <c r="AA20" s="259">
        <f t="shared" ref="AA20:AA307" si="26">P20+Q20+R20</f>
        <v>1000000</v>
      </c>
      <c r="AB20" s="258">
        <f t="shared" ref="AB20:AB307" si="27">AA20/($O$8)</f>
        <v>1</v>
      </c>
      <c r="AC20" s="275">
        <f t="shared" ref="AC20:AC307" si="28">SUM(P20:T20)</f>
        <v>998333.3333</v>
      </c>
      <c r="AD20" s="257">
        <f t="shared" ref="AD20:AD307" si="29">AC20/($O$8)</f>
        <v>0.9983333333</v>
      </c>
      <c r="AE20" s="180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2"/>
    </row>
    <row r="21" ht="19.5" customHeight="1">
      <c r="A21" s="251" t="s">
        <v>115</v>
      </c>
      <c r="B21" s="252">
        <v>107.765625</v>
      </c>
      <c r="C21" s="253">
        <v>109.125</v>
      </c>
      <c r="D21" s="253">
        <v>78.0</v>
      </c>
      <c r="E21" s="253">
        <v>94.75</v>
      </c>
      <c r="F21" s="253">
        <v>80.912041</v>
      </c>
      <c r="G21" s="253">
        <v>6.784114E8</v>
      </c>
      <c r="H21" s="253"/>
      <c r="I21" s="253">
        <f t="shared" ref="I21:N21" si="20">(I22/B22*B21)/B22*B21</f>
        <v>17.4689194</v>
      </c>
      <c r="J21" s="253">
        <f t="shared" si="20"/>
        <v>17.89714458</v>
      </c>
      <c r="K21" s="253">
        <f t="shared" si="20"/>
        <v>9.136777452</v>
      </c>
      <c r="L21" s="253">
        <f t="shared" si="20"/>
        <v>13.40159685</v>
      </c>
      <c r="M21" s="253">
        <f t="shared" si="20"/>
        <v>11.39355507</v>
      </c>
      <c r="N21" s="253">
        <f t="shared" si="20"/>
        <v>10198060.95</v>
      </c>
      <c r="O21" s="253"/>
      <c r="P21" s="254">
        <f t="shared" ref="P21:P307" si="31">P20*D21/D20</f>
        <v>308910.8911</v>
      </c>
      <c r="Q21" s="254">
        <f t="shared" ref="Q21:Q29" si="32">Q20*K21/K20</f>
        <v>178923.6349</v>
      </c>
      <c r="R21" s="254">
        <f t="shared" ref="R21:R29" si="33">R20*(1+$S$5/2/12)</f>
        <v>300625</v>
      </c>
      <c r="S21" s="254">
        <f t="shared" ref="S21:S307" si="34">S20*(1+$S$5/12)+$S$20</f>
        <v>-3340.277778</v>
      </c>
      <c r="T21" s="254">
        <f t="shared" ref="T21:T307" si="35">T20*(1+$S$5/12)</f>
        <v>0</v>
      </c>
      <c r="U21" s="272">
        <f t="shared" si="21"/>
        <v>0.8456466552</v>
      </c>
      <c r="V21" s="257"/>
      <c r="W21" s="254">
        <f t="shared" si="22"/>
        <v>-3340.277778</v>
      </c>
      <c r="X21" s="257">
        <f t="shared" si="23"/>
        <v>182.4805994</v>
      </c>
      <c r="Y21" s="254">
        <f t="shared" si="24"/>
        <v>504837.6238</v>
      </c>
      <c r="Z21" s="254">
        <f t="shared" si="25"/>
        <v>501497.346</v>
      </c>
      <c r="AA21" s="259">
        <f t="shared" si="26"/>
        <v>788459.526</v>
      </c>
      <c r="AB21" s="258">
        <f t="shared" si="27"/>
        <v>0.788459526</v>
      </c>
      <c r="AC21" s="275">
        <f t="shared" si="28"/>
        <v>785119.2482</v>
      </c>
      <c r="AD21" s="257">
        <f t="shared" si="29"/>
        <v>0.7851192482</v>
      </c>
      <c r="AE21" s="180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2"/>
    </row>
    <row r="22" ht="19.5" customHeight="1">
      <c r="A22" s="251" t="s">
        <v>116</v>
      </c>
      <c r="B22" s="252">
        <v>95.75</v>
      </c>
      <c r="C22" s="253">
        <v>96.875</v>
      </c>
      <c r="D22" s="253">
        <v>72.25</v>
      </c>
      <c r="E22" s="253">
        <v>83.125</v>
      </c>
      <c r="F22" s="253">
        <v>70.98484</v>
      </c>
      <c r="G22" s="253">
        <v>5.631893E8</v>
      </c>
      <c r="H22" s="253"/>
      <c r="I22" s="253">
        <f t="shared" ref="I22:N22" si="30">(I23/B23*B22)/B23*B22</f>
        <v>13.79059811</v>
      </c>
      <c r="J22" s="253">
        <f t="shared" si="30"/>
        <v>14.10453147</v>
      </c>
      <c r="K22" s="253">
        <f t="shared" si="30"/>
        <v>7.839340787</v>
      </c>
      <c r="L22" s="253">
        <f t="shared" si="30"/>
        <v>10.31481466</v>
      </c>
      <c r="M22" s="253">
        <f t="shared" si="30"/>
        <v>8.76928447</v>
      </c>
      <c r="N22" s="253">
        <f t="shared" si="30"/>
        <v>7028135.387</v>
      </c>
      <c r="O22" s="253"/>
      <c r="P22" s="254">
        <f t="shared" si="31"/>
        <v>286138.6139</v>
      </c>
      <c r="Q22" s="254">
        <f t="shared" si="32"/>
        <v>153516.1994</v>
      </c>
      <c r="R22" s="254">
        <f t="shared" si="33"/>
        <v>301251.3021</v>
      </c>
      <c r="S22" s="254">
        <f t="shared" si="34"/>
        <v>-5020.862269</v>
      </c>
      <c r="T22" s="254">
        <f t="shared" si="35"/>
        <v>0</v>
      </c>
      <c r="U22" s="272">
        <f t="shared" si="21"/>
        <v>0.8006021281</v>
      </c>
      <c r="V22" s="257"/>
      <c r="W22" s="254">
        <f t="shared" si="22"/>
        <v>-5020.862269</v>
      </c>
      <c r="X22" s="257">
        <f t="shared" si="23"/>
        <v>116.9898485</v>
      </c>
      <c r="Y22" s="254">
        <f t="shared" si="24"/>
        <v>489498.2797</v>
      </c>
      <c r="Z22" s="254">
        <f t="shared" si="25"/>
        <v>484477.4174</v>
      </c>
      <c r="AA22" s="259">
        <f t="shared" si="26"/>
        <v>740906.1153</v>
      </c>
      <c r="AB22" s="258">
        <f t="shared" si="27"/>
        <v>0.7409061153</v>
      </c>
      <c r="AC22" s="275">
        <f t="shared" si="28"/>
        <v>735885.2531</v>
      </c>
      <c r="AD22" s="257">
        <f t="shared" si="29"/>
        <v>0.7358852531</v>
      </c>
      <c r="AE22" s="180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2"/>
    </row>
    <row r="23" ht="19.5" customHeight="1">
      <c r="A23" s="251" t="s">
        <v>117</v>
      </c>
      <c r="B23" s="252">
        <v>85.1875</v>
      </c>
      <c r="C23" s="253">
        <v>99.71875</v>
      </c>
      <c r="D23" s="253">
        <v>82.5</v>
      </c>
      <c r="E23" s="253">
        <v>93.4375</v>
      </c>
      <c r="F23" s="253">
        <v>79.791245</v>
      </c>
      <c r="G23" s="253">
        <v>4.695167E8</v>
      </c>
      <c r="H23" s="253"/>
      <c r="I23" s="253">
        <f t="shared" ref="I23:N23" si="36">(I24/B24*B23)/B24*B23</f>
        <v>10.91584307</v>
      </c>
      <c r="J23" s="253">
        <f t="shared" si="36"/>
        <v>14.94475793</v>
      </c>
      <c r="K23" s="253">
        <f t="shared" si="36"/>
        <v>10.22143188</v>
      </c>
      <c r="L23" s="253">
        <f t="shared" si="36"/>
        <v>13.03288407</v>
      </c>
      <c r="M23" s="253">
        <f t="shared" si="36"/>
        <v>11.08009352</v>
      </c>
      <c r="N23" s="253">
        <f t="shared" si="36"/>
        <v>4884649.621</v>
      </c>
      <c r="O23" s="253"/>
      <c r="P23" s="254">
        <f t="shared" si="31"/>
        <v>326732.6733</v>
      </c>
      <c r="Q23" s="254">
        <f t="shared" si="32"/>
        <v>200164.1996</v>
      </c>
      <c r="R23" s="254">
        <f t="shared" si="33"/>
        <v>301878.909</v>
      </c>
      <c r="S23" s="254">
        <f t="shared" si="34"/>
        <v>-6708.449195</v>
      </c>
      <c r="T23" s="254">
        <f t="shared" si="35"/>
        <v>0</v>
      </c>
      <c r="U23" s="272">
        <f t="shared" si="21"/>
        <v>0.877271137</v>
      </c>
      <c r="V23" s="257"/>
      <c r="W23" s="254">
        <f t="shared" si="22"/>
        <v>-6708.449195</v>
      </c>
      <c r="X23" s="257">
        <f t="shared" si="23"/>
        <v>93.70445598</v>
      </c>
      <c r="Y23" s="254">
        <f t="shared" si="24"/>
        <v>518516.6239</v>
      </c>
      <c r="Z23" s="254">
        <f t="shared" si="25"/>
        <v>511808.1747</v>
      </c>
      <c r="AA23" s="259">
        <f t="shared" si="26"/>
        <v>828775.7818</v>
      </c>
      <c r="AB23" s="258">
        <f t="shared" si="27"/>
        <v>0.8287757818</v>
      </c>
      <c r="AC23" s="275">
        <f t="shared" si="28"/>
        <v>822067.3326</v>
      </c>
      <c r="AD23" s="257">
        <f t="shared" si="29"/>
        <v>0.8220673326</v>
      </c>
      <c r="AE23" s="180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2"/>
    </row>
    <row r="24" ht="19.5" customHeight="1">
      <c r="A24" s="251" t="s">
        <v>118</v>
      </c>
      <c r="B24" s="252">
        <v>93.5</v>
      </c>
      <c r="C24" s="253">
        <v>102.0625</v>
      </c>
      <c r="D24" s="253">
        <v>85.71875</v>
      </c>
      <c r="E24" s="253">
        <v>89.4375</v>
      </c>
      <c r="F24" s="253">
        <v>76.375443</v>
      </c>
      <c r="G24" s="253">
        <v>3.817581E8</v>
      </c>
      <c r="H24" s="253"/>
      <c r="I24" s="253">
        <f t="shared" ref="I24:N24" si="37">(I25/B25*B24)/B25*B24</f>
        <v>13.15009102</v>
      </c>
      <c r="J24" s="253">
        <f t="shared" si="37"/>
        <v>15.65552504</v>
      </c>
      <c r="K24" s="253">
        <f t="shared" si="37"/>
        <v>11.03457218</v>
      </c>
      <c r="L24" s="253">
        <f t="shared" si="37"/>
        <v>11.94090971</v>
      </c>
      <c r="M24" s="253">
        <f t="shared" si="37"/>
        <v>10.15173863</v>
      </c>
      <c r="N24" s="253">
        <f t="shared" si="37"/>
        <v>3229295.965</v>
      </c>
      <c r="O24" s="253"/>
      <c r="P24" s="254">
        <f t="shared" si="31"/>
        <v>339480.198</v>
      </c>
      <c r="Q24" s="254">
        <f t="shared" si="32"/>
        <v>216087.7591</v>
      </c>
      <c r="R24" s="254">
        <f t="shared" si="33"/>
        <v>302507.8234</v>
      </c>
      <c r="S24" s="254">
        <f t="shared" si="34"/>
        <v>-8403.067733</v>
      </c>
      <c r="T24" s="254">
        <f t="shared" si="35"/>
        <v>0</v>
      </c>
      <c r="U24" s="272">
        <f t="shared" si="21"/>
        <v>0.8992862096</v>
      </c>
      <c r="V24" s="257"/>
      <c r="W24" s="254">
        <f t="shared" si="22"/>
        <v>-8403.067733</v>
      </c>
      <c r="X24" s="257">
        <f t="shared" si="23"/>
        <v>76.39924392</v>
      </c>
      <c r="Y24" s="254">
        <f t="shared" si="24"/>
        <v>528043.649</v>
      </c>
      <c r="Z24" s="254">
        <f t="shared" si="25"/>
        <v>519640.5813</v>
      </c>
      <c r="AA24" s="259">
        <f t="shared" si="26"/>
        <v>858075.7805</v>
      </c>
      <c r="AB24" s="258">
        <f t="shared" si="27"/>
        <v>0.8580757805</v>
      </c>
      <c r="AC24" s="275">
        <f t="shared" si="28"/>
        <v>849672.7127</v>
      </c>
      <c r="AD24" s="257">
        <f t="shared" si="29"/>
        <v>0.8496727127</v>
      </c>
      <c r="AE24" s="180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2"/>
    </row>
    <row r="25" ht="19.5" customHeight="1">
      <c r="A25" s="251" t="s">
        <v>119</v>
      </c>
      <c r="B25" s="252">
        <v>89.8125</v>
      </c>
      <c r="C25" s="253">
        <v>102.0</v>
      </c>
      <c r="D25" s="253">
        <v>83.3125</v>
      </c>
      <c r="E25" s="253">
        <v>101.625</v>
      </c>
      <c r="F25" s="253">
        <v>86.782974</v>
      </c>
      <c r="G25" s="253">
        <v>3.783124E8</v>
      </c>
      <c r="H25" s="253"/>
      <c r="I25" s="253">
        <f t="shared" ref="I25:N25" si="38">(I26/B26*B25)/B26*B25</f>
        <v>12.13330481</v>
      </c>
      <c r="J25" s="253">
        <f t="shared" si="38"/>
        <v>15.63635697</v>
      </c>
      <c r="K25" s="253">
        <f t="shared" si="38"/>
        <v>10.42375451</v>
      </c>
      <c r="L25" s="253">
        <f t="shared" si="38"/>
        <v>15.41697717</v>
      </c>
      <c r="M25" s="253">
        <f t="shared" si="38"/>
        <v>13.10696082</v>
      </c>
      <c r="N25" s="253">
        <f t="shared" si="38"/>
        <v>3171264.615</v>
      </c>
      <c r="O25" s="253"/>
      <c r="P25" s="254">
        <f t="shared" si="31"/>
        <v>329950.495</v>
      </c>
      <c r="Q25" s="254">
        <f t="shared" si="32"/>
        <v>204126.2422</v>
      </c>
      <c r="R25" s="254">
        <f t="shared" si="33"/>
        <v>303138.048</v>
      </c>
      <c r="S25" s="254">
        <f t="shared" si="34"/>
        <v>-10104.74718</v>
      </c>
      <c r="T25" s="254">
        <f t="shared" si="35"/>
        <v>0</v>
      </c>
      <c r="U25" s="272">
        <f t="shared" si="21"/>
        <v>0.8817366732</v>
      </c>
      <c r="V25" s="257"/>
      <c r="W25" s="254">
        <f t="shared" si="22"/>
        <v>-10104.74718</v>
      </c>
      <c r="X25" s="257">
        <f t="shared" si="23"/>
        <v>62.65258612</v>
      </c>
      <c r="Y25" s="254">
        <f t="shared" si="24"/>
        <v>521977.8726</v>
      </c>
      <c r="Z25" s="254">
        <f t="shared" si="25"/>
        <v>511873.1254</v>
      </c>
      <c r="AA25" s="259">
        <f t="shared" si="26"/>
        <v>837214.7853</v>
      </c>
      <c r="AB25" s="258">
        <f t="shared" si="27"/>
        <v>0.8372147853</v>
      </c>
      <c r="AC25" s="275">
        <f t="shared" si="28"/>
        <v>827110.0381</v>
      </c>
      <c r="AD25" s="257">
        <f t="shared" si="29"/>
        <v>0.8271100381</v>
      </c>
      <c r="AE25" s="180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2"/>
    </row>
    <row r="26" ht="19.5" customHeight="1">
      <c r="A26" s="251" t="s">
        <v>120</v>
      </c>
      <c r="B26" s="252">
        <v>103.0</v>
      </c>
      <c r="C26" s="253">
        <v>103.515625</v>
      </c>
      <c r="D26" s="253">
        <v>87.0</v>
      </c>
      <c r="E26" s="253">
        <v>88.75</v>
      </c>
      <c r="F26" s="253">
        <v>75.788368</v>
      </c>
      <c r="G26" s="253">
        <v>5.107067E8</v>
      </c>
      <c r="H26" s="253"/>
      <c r="I26" s="253">
        <f t="shared" ref="I26:N26" si="39">(I27/B27*B26)/B27*B26</f>
        <v>15.95805606</v>
      </c>
      <c r="J26" s="253">
        <f t="shared" si="39"/>
        <v>16.10449275</v>
      </c>
      <c r="K26" s="253">
        <f t="shared" si="39"/>
        <v>11.36690804</v>
      </c>
      <c r="L26" s="253">
        <f t="shared" si="39"/>
        <v>11.75803735</v>
      </c>
      <c r="M26" s="253">
        <f t="shared" si="39"/>
        <v>9.996271738</v>
      </c>
      <c r="N26" s="253">
        <f t="shared" si="39"/>
        <v>5779289.363</v>
      </c>
      <c r="O26" s="253"/>
      <c r="P26" s="254">
        <f t="shared" si="31"/>
        <v>344554.4554</v>
      </c>
      <c r="Q26" s="254">
        <f t="shared" si="32"/>
        <v>222595.8239</v>
      </c>
      <c r="R26" s="254">
        <f t="shared" si="33"/>
        <v>303769.5856</v>
      </c>
      <c r="S26" s="254">
        <f t="shared" si="34"/>
        <v>-11813.51696</v>
      </c>
      <c r="T26" s="254">
        <f t="shared" si="35"/>
        <v>0</v>
      </c>
      <c r="U26" s="272">
        <f t="shared" si="21"/>
        <v>0.9067953724</v>
      </c>
      <c r="V26" s="257"/>
      <c r="W26" s="254">
        <f t="shared" si="22"/>
        <v>-11813.51696</v>
      </c>
      <c r="X26" s="257">
        <f t="shared" si="23"/>
        <v>54.87985019</v>
      </c>
      <c r="Y26" s="254">
        <f t="shared" si="24"/>
        <v>532806.921</v>
      </c>
      <c r="Z26" s="254">
        <f t="shared" si="25"/>
        <v>520993.404</v>
      </c>
      <c r="AA26" s="259">
        <f t="shared" si="26"/>
        <v>870919.865</v>
      </c>
      <c r="AB26" s="258">
        <f t="shared" si="27"/>
        <v>0.870919865</v>
      </c>
      <c r="AC26" s="275">
        <f t="shared" si="28"/>
        <v>859106.348</v>
      </c>
      <c r="AD26" s="257">
        <f t="shared" si="29"/>
        <v>0.859106348</v>
      </c>
      <c r="AE26" s="180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2"/>
    </row>
    <row r="27" ht="19.5" customHeight="1">
      <c r="A27" s="276" t="s">
        <v>121</v>
      </c>
      <c r="B27" s="277">
        <v>90.25</v>
      </c>
      <c r="C27" s="278">
        <v>90.25</v>
      </c>
      <c r="D27" s="278">
        <v>73.625</v>
      </c>
      <c r="E27" s="278">
        <v>81.703125</v>
      </c>
      <c r="F27" s="278">
        <v>69.770638</v>
      </c>
      <c r="G27" s="278">
        <v>9.049254E8</v>
      </c>
      <c r="H27" s="278"/>
      <c r="I27" s="278">
        <f t="shared" ref="I27:N27" si="40">(I28/B28*B27)/B28*B27</f>
        <v>12.25180168</v>
      </c>
      <c r="J27" s="278">
        <f t="shared" si="40"/>
        <v>12.24135955</v>
      </c>
      <c r="K27" s="278">
        <f t="shared" si="40"/>
        <v>8.140563287</v>
      </c>
      <c r="L27" s="278">
        <f t="shared" si="40"/>
        <v>9.964957431</v>
      </c>
      <c r="M27" s="278">
        <f t="shared" si="40"/>
        <v>8.471851442</v>
      </c>
      <c r="N27" s="278">
        <f t="shared" si="40"/>
        <v>18144996.37</v>
      </c>
      <c r="O27" s="278"/>
      <c r="P27" s="254">
        <f t="shared" si="31"/>
        <v>291584.1584</v>
      </c>
      <c r="Q27" s="254">
        <f t="shared" si="32"/>
        <v>159414.9777</v>
      </c>
      <c r="R27" s="254">
        <f t="shared" si="33"/>
        <v>304402.4389</v>
      </c>
      <c r="S27" s="254">
        <f t="shared" si="34"/>
        <v>-13529.40662</v>
      </c>
      <c r="T27" s="254">
        <f t="shared" si="35"/>
        <v>0</v>
      </c>
      <c r="U27" s="272">
        <f t="shared" si="21"/>
        <v>0.808065715</v>
      </c>
      <c r="V27" s="257"/>
      <c r="W27" s="254">
        <f t="shared" si="22"/>
        <v>-13529.40662</v>
      </c>
      <c r="X27" s="257">
        <f t="shared" si="23"/>
        <v>44.05120004</v>
      </c>
      <c r="Y27" s="254">
        <f t="shared" si="24"/>
        <v>496335.2522</v>
      </c>
      <c r="Z27" s="254">
        <f t="shared" si="25"/>
        <v>482805.8456</v>
      </c>
      <c r="AA27" s="259">
        <f t="shared" si="26"/>
        <v>755401.575</v>
      </c>
      <c r="AB27" s="258">
        <f t="shared" si="27"/>
        <v>0.755401575</v>
      </c>
      <c r="AC27" s="275">
        <f t="shared" si="28"/>
        <v>741872.1684</v>
      </c>
      <c r="AD27" s="257">
        <f t="shared" si="29"/>
        <v>0.7418721684</v>
      </c>
      <c r="AE27" s="180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2"/>
    </row>
    <row r="28" ht="19.5" customHeight="1">
      <c r="A28" s="276" t="s">
        <v>122</v>
      </c>
      <c r="B28" s="277">
        <v>80.3125</v>
      </c>
      <c r="C28" s="278">
        <v>84.125</v>
      </c>
      <c r="D28" s="278">
        <v>60.5</v>
      </c>
      <c r="E28" s="278">
        <v>62.984375</v>
      </c>
      <c r="F28" s="278">
        <v>53.785721</v>
      </c>
      <c r="G28" s="278">
        <v>9.362076E8</v>
      </c>
      <c r="H28" s="278"/>
      <c r="I28" s="278">
        <f t="shared" ref="I28:N28" si="41">(I29/B29*B28)/B29*B28</f>
        <v>9.702235838</v>
      </c>
      <c r="J28" s="278">
        <f t="shared" si="41"/>
        <v>10.63617288</v>
      </c>
      <c r="K28" s="278">
        <f t="shared" si="41"/>
        <v>5.49685892</v>
      </c>
      <c r="L28" s="278">
        <f t="shared" si="41"/>
        <v>5.921936694</v>
      </c>
      <c r="M28" s="278">
        <f t="shared" si="41"/>
        <v>5.034622733</v>
      </c>
      <c r="N28" s="278">
        <f t="shared" si="41"/>
        <v>19421181.79</v>
      </c>
      <c r="O28" s="278"/>
      <c r="P28" s="254">
        <f t="shared" si="31"/>
        <v>239603.9604</v>
      </c>
      <c r="Q28" s="254">
        <f t="shared" si="32"/>
        <v>107643.8584</v>
      </c>
      <c r="R28" s="254">
        <f t="shared" si="33"/>
        <v>305036.6106</v>
      </c>
      <c r="S28" s="254">
        <f t="shared" si="34"/>
        <v>-15252.44581</v>
      </c>
      <c r="T28" s="254">
        <f t="shared" si="35"/>
        <v>0</v>
      </c>
      <c r="U28" s="272">
        <f t="shared" si="21"/>
        <v>0.6973823944</v>
      </c>
      <c r="V28" s="257"/>
      <c r="W28" s="254">
        <f t="shared" si="22"/>
        <v>-15252.44581</v>
      </c>
      <c r="X28" s="257">
        <f t="shared" si="23"/>
        <v>35.70840886</v>
      </c>
      <c r="Y28" s="254">
        <f t="shared" si="24"/>
        <v>460557.9185</v>
      </c>
      <c r="Z28" s="254">
        <f t="shared" si="25"/>
        <v>445305.4727</v>
      </c>
      <c r="AA28" s="259">
        <f t="shared" si="26"/>
        <v>652284.4295</v>
      </c>
      <c r="AB28" s="258">
        <f t="shared" si="27"/>
        <v>0.6522844295</v>
      </c>
      <c r="AC28" s="275">
        <f t="shared" si="28"/>
        <v>637031.9837</v>
      </c>
      <c r="AD28" s="257">
        <f t="shared" si="29"/>
        <v>0.6370319837</v>
      </c>
      <c r="AE28" s="180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2"/>
    </row>
    <row r="29" ht="19.5" customHeight="1">
      <c r="A29" s="279" t="s">
        <v>123</v>
      </c>
      <c r="B29" s="280">
        <v>64.0625</v>
      </c>
      <c r="C29" s="281">
        <v>74.78125</v>
      </c>
      <c r="D29" s="281">
        <v>54.25</v>
      </c>
      <c r="E29" s="281">
        <v>58.375</v>
      </c>
      <c r="F29" s="281">
        <v>49.849514</v>
      </c>
      <c r="G29" s="281">
        <v>1.0877885E9</v>
      </c>
      <c r="H29" s="281"/>
      <c r="I29" s="281">
        <f t="shared" ref="I29:N29" si="42">(I30/B30*B29)/B30*B29</f>
        <v>6.173242003</v>
      </c>
      <c r="J29" s="281">
        <f t="shared" si="42"/>
        <v>8.404670148</v>
      </c>
      <c r="K29" s="281">
        <f t="shared" si="42"/>
        <v>4.419807214</v>
      </c>
      <c r="L29" s="281">
        <f t="shared" si="42"/>
        <v>5.086884762</v>
      </c>
      <c r="M29" s="281">
        <f t="shared" si="42"/>
        <v>4.324688189</v>
      </c>
      <c r="N29" s="281">
        <f t="shared" si="42"/>
        <v>26219249.43</v>
      </c>
      <c r="O29" s="281"/>
      <c r="P29" s="254">
        <f t="shared" si="31"/>
        <v>214851.4851</v>
      </c>
      <c r="Q29" s="254">
        <f t="shared" si="32"/>
        <v>86552.17626</v>
      </c>
      <c r="R29" s="254">
        <f t="shared" si="33"/>
        <v>305672.1036</v>
      </c>
      <c r="S29" s="254">
        <f t="shared" si="34"/>
        <v>-16982.66433</v>
      </c>
      <c r="T29" s="254">
        <f t="shared" si="35"/>
        <v>0</v>
      </c>
      <c r="U29" s="272">
        <f t="shared" si="21"/>
        <v>0.6390567044</v>
      </c>
      <c r="V29" s="257">
        <f>(E29-B20)/B20</f>
        <v>-0.4557109557</v>
      </c>
      <c r="W29" s="254">
        <f t="shared" si="22"/>
        <v>-16982.66433</v>
      </c>
      <c r="X29" s="257">
        <f t="shared" si="23"/>
        <v>30.65029011</v>
      </c>
      <c r="Y29" s="254">
        <f t="shared" si="24"/>
        <v>443841.259</v>
      </c>
      <c r="Z29" s="254">
        <f t="shared" si="25"/>
        <v>426858.5947</v>
      </c>
      <c r="AA29" s="259">
        <f t="shared" si="26"/>
        <v>607075.765</v>
      </c>
      <c r="AB29" s="258">
        <f t="shared" si="27"/>
        <v>0.607075765</v>
      </c>
      <c r="AC29" s="275">
        <f t="shared" si="28"/>
        <v>590093.1006</v>
      </c>
      <c r="AD29" s="257">
        <f t="shared" si="29"/>
        <v>0.5900931006</v>
      </c>
      <c r="AE29" s="180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2"/>
    </row>
    <row r="30" ht="19.5" customHeight="1">
      <c r="A30" s="276" t="s">
        <v>124</v>
      </c>
      <c r="B30" s="277">
        <v>58.5625</v>
      </c>
      <c r="C30" s="278">
        <v>69.125</v>
      </c>
      <c r="D30" s="278">
        <v>52.15625</v>
      </c>
      <c r="E30" s="278">
        <v>64.300003</v>
      </c>
      <c r="F30" s="278">
        <v>54.909184</v>
      </c>
      <c r="G30" s="278">
        <v>1.1978067E9</v>
      </c>
      <c r="H30" s="278"/>
      <c r="I30" s="278">
        <f t="shared" ref="I30:N30" si="43">(I31/B31*B30)/B31*B30</f>
        <v>5.158753226</v>
      </c>
      <c r="J30" s="278">
        <f t="shared" si="43"/>
        <v>7.181340543</v>
      </c>
      <c r="K30" s="278">
        <f t="shared" si="43"/>
        <v>4.085230429</v>
      </c>
      <c r="L30" s="278">
        <f t="shared" si="43"/>
        <v>6.171917305</v>
      </c>
      <c r="M30" s="278">
        <f t="shared" si="43"/>
        <v>5.24714327</v>
      </c>
      <c r="N30" s="278">
        <f t="shared" si="43"/>
        <v>31791045.08</v>
      </c>
      <c r="O30" s="278"/>
      <c r="P30" s="254">
        <f t="shared" si="31"/>
        <v>206559.4059</v>
      </c>
      <c r="Q30" s="254">
        <f>(Q29+$S$3)*K30/K29</f>
        <v>98486.2397</v>
      </c>
      <c r="R30" s="254">
        <f>R29*(1+($S$5)/2/12)-$S$3</f>
        <v>286308.9205</v>
      </c>
      <c r="S30" s="254">
        <f t="shared" si="34"/>
        <v>-18720.0921</v>
      </c>
      <c r="T30" s="254">
        <f t="shared" si="35"/>
        <v>0</v>
      </c>
      <c r="U30" s="272">
        <f t="shared" si="21"/>
        <v>0.682385676</v>
      </c>
      <c r="V30" s="282"/>
      <c r="W30" s="254">
        <f t="shared" si="22"/>
        <v>-18720.0921</v>
      </c>
      <c r="X30" s="257">
        <f t="shared" si="23"/>
        <v>26.3283067</v>
      </c>
      <c r="Y30" s="254">
        <f t="shared" si="24"/>
        <v>419448.1478</v>
      </c>
      <c r="Z30" s="254">
        <f t="shared" si="25"/>
        <v>400728.0557</v>
      </c>
      <c r="AA30" s="259">
        <f t="shared" si="26"/>
        <v>591354.5661</v>
      </c>
      <c r="AB30" s="258">
        <f t="shared" si="27"/>
        <v>0.5913545661</v>
      </c>
      <c r="AC30" s="275">
        <f t="shared" si="28"/>
        <v>572634.474</v>
      </c>
      <c r="AD30" s="257">
        <f t="shared" si="29"/>
        <v>0.572634474</v>
      </c>
      <c r="AE30" s="180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2"/>
    </row>
    <row r="31" ht="19.5" customHeight="1">
      <c r="A31" s="276" t="s">
        <v>125</v>
      </c>
      <c r="B31" s="277">
        <v>64.550003</v>
      </c>
      <c r="C31" s="278">
        <v>65.610001</v>
      </c>
      <c r="D31" s="278">
        <v>46.860001</v>
      </c>
      <c r="E31" s="278">
        <v>47.450001</v>
      </c>
      <c r="F31" s="278">
        <v>40.520073</v>
      </c>
      <c r="G31" s="278">
        <v>1.2158712E9</v>
      </c>
      <c r="H31" s="278"/>
      <c r="I31" s="278">
        <f t="shared" ref="I31:N31" si="44">(I32/B32*B31)/B32*B31</f>
        <v>6.2675538</v>
      </c>
      <c r="J31" s="278">
        <f t="shared" si="44"/>
        <v>6.469568594</v>
      </c>
      <c r="K31" s="278">
        <f t="shared" si="44"/>
        <v>3.297679378</v>
      </c>
      <c r="L31" s="278">
        <f t="shared" si="44"/>
        <v>3.361015876</v>
      </c>
      <c r="M31" s="278">
        <f t="shared" si="44"/>
        <v>2.857415401</v>
      </c>
      <c r="N31" s="278">
        <f t="shared" si="44"/>
        <v>32757177.35</v>
      </c>
      <c r="O31" s="278"/>
      <c r="P31" s="254">
        <f t="shared" si="31"/>
        <v>185584.1624</v>
      </c>
      <c r="Q31" s="254">
        <f t="shared" ref="Q31:Q41" si="46">Q30*K31/K30</f>
        <v>79500.05449</v>
      </c>
      <c r="R31" s="254">
        <f t="shared" ref="R31:R41" si="47">R30*(1+$S$5/2/12)</f>
        <v>286905.3974</v>
      </c>
      <c r="S31" s="254">
        <f t="shared" si="34"/>
        <v>-20464.75915</v>
      </c>
      <c r="T31" s="254">
        <f t="shared" si="35"/>
        <v>0</v>
      </c>
      <c r="U31" s="272">
        <f t="shared" si="21"/>
        <v>0.6242586137</v>
      </c>
      <c r="V31" s="282"/>
      <c r="W31" s="254">
        <f t="shared" si="22"/>
        <v>-20464.75915</v>
      </c>
      <c r="X31" s="257">
        <f t="shared" si="23"/>
        <v>23.08796093</v>
      </c>
      <c r="Y31" s="254">
        <f t="shared" si="24"/>
        <v>405338.0951</v>
      </c>
      <c r="Z31" s="254">
        <f t="shared" si="25"/>
        <v>384873.336</v>
      </c>
      <c r="AA31" s="259">
        <f t="shared" si="26"/>
        <v>551989.6142</v>
      </c>
      <c r="AB31" s="258">
        <f t="shared" si="27"/>
        <v>0.5519896142</v>
      </c>
      <c r="AC31" s="275">
        <f t="shared" si="28"/>
        <v>531524.8551</v>
      </c>
      <c r="AD31" s="257">
        <f t="shared" si="29"/>
        <v>0.5315248551</v>
      </c>
      <c r="AE31" s="180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2"/>
    </row>
    <row r="32" ht="19.5" customHeight="1">
      <c r="A32" s="276" t="s">
        <v>126</v>
      </c>
      <c r="B32" s="277">
        <v>46.970001</v>
      </c>
      <c r="C32" s="278">
        <v>50.66</v>
      </c>
      <c r="D32" s="278">
        <v>38.0</v>
      </c>
      <c r="E32" s="278">
        <v>39.150002</v>
      </c>
      <c r="F32" s="278">
        <v>33.43227</v>
      </c>
      <c r="G32" s="278">
        <v>1.7249188E9</v>
      </c>
      <c r="H32" s="278"/>
      <c r="I32" s="278">
        <f t="shared" ref="I32:N32" si="45">(I33/B33*B32)/B33*B32</f>
        <v>3.31853709</v>
      </c>
      <c r="J32" s="278">
        <f t="shared" si="45"/>
        <v>3.85714179</v>
      </c>
      <c r="K32" s="278">
        <f t="shared" si="45"/>
        <v>2.168557962</v>
      </c>
      <c r="L32" s="278">
        <f t="shared" si="45"/>
        <v>2.288029867</v>
      </c>
      <c r="M32" s="278">
        <f t="shared" si="45"/>
        <v>1.945201851</v>
      </c>
      <c r="N32" s="278">
        <f t="shared" si="45"/>
        <v>65927808.56</v>
      </c>
      <c r="O32" s="278"/>
      <c r="P32" s="254">
        <f t="shared" si="31"/>
        <v>150495.0495</v>
      </c>
      <c r="Q32" s="254">
        <f t="shared" si="46"/>
        <v>52279.33233</v>
      </c>
      <c r="R32" s="254">
        <f t="shared" si="47"/>
        <v>287503.117</v>
      </c>
      <c r="S32" s="254">
        <f t="shared" si="34"/>
        <v>-22216.69565</v>
      </c>
      <c r="T32" s="254">
        <f t="shared" si="35"/>
        <v>0</v>
      </c>
      <c r="U32" s="272">
        <f t="shared" si="21"/>
        <v>0.5202231691</v>
      </c>
      <c r="V32" s="282"/>
      <c r="W32" s="254">
        <f t="shared" si="22"/>
        <v>-22216.69565</v>
      </c>
      <c r="X32" s="257">
        <f t="shared" si="23"/>
        <v>19.71482048</v>
      </c>
      <c r="Y32" s="254">
        <f t="shared" si="24"/>
        <v>381349.5269</v>
      </c>
      <c r="Z32" s="254">
        <f t="shared" si="25"/>
        <v>359132.8313</v>
      </c>
      <c r="AA32" s="259">
        <f t="shared" si="26"/>
        <v>490277.4988</v>
      </c>
      <c r="AB32" s="258">
        <f t="shared" si="27"/>
        <v>0.4902774988</v>
      </c>
      <c r="AC32" s="275">
        <f t="shared" si="28"/>
        <v>468060.8031</v>
      </c>
      <c r="AD32" s="257">
        <f t="shared" si="29"/>
        <v>0.4680608031</v>
      </c>
      <c r="AE32" s="180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2"/>
    </row>
    <row r="33" ht="19.5" customHeight="1">
      <c r="A33" s="276" t="s">
        <v>127</v>
      </c>
      <c r="B33" s="277">
        <v>39.169998</v>
      </c>
      <c r="C33" s="278">
        <v>49.439999</v>
      </c>
      <c r="D33" s="278">
        <v>33.599998</v>
      </c>
      <c r="E33" s="278">
        <v>46.150002</v>
      </c>
      <c r="F33" s="278">
        <v>39.409939</v>
      </c>
      <c r="G33" s="278">
        <v>1.6436822E9</v>
      </c>
      <c r="H33" s="278"/>
      <c r="I33" s="278">
        <f t="shared" ref="I33:N33" si="48">(I34/B34*B33)/B34*B33</f>
        <v>2.307876876</v>
      </c>
      <c r="J33" s="278">
        <f t="shared" si="48"/>
        <v>3.673602312</v>
      </c>
      <c r="K33" s="278">
        <f t="shared" si="48"/>
        <v>1.695439685</v>
      </c>
      <c r="L33" s="278">
        <f t="shared" si="48"/>
        <v>3.179373576</v>
      </c>
      <c r="M33" s="278">
        <f t="shared" si="48"/>
        <v>2.702990183</v>
      </c>
      <c r="N33" s="278">
        <f t="shared" si="48"/>
        <v>59864179.29</v>
      </c>
      <c r="O33" s="278"/>
      <c r="P33" s="254">
        <f t="shared" si="31"/>
        <v>133069.299</v>
      </c>
      <c r="Q33" s="254">
        <f t="shared" si="46"/>
        <v>40873.4543</v>
      </c>
      <c r="R33" s="254">
        <f t="shared" si="47"/>
        <v>288102.0818</v>
      </c>
      <c r="S33" s="254">
        <f t="shared" si="34"/>
        <v>-23975.93188</v>
      </c>
      <c r="T33" s="254">
        <f t="shared" si="35"/>
        <v>0</v>
      </c>
      <c r="U33" s="272">
        <f t="shared" si="21"/>
        <v>0.4649250274</v>
      </c>
      <c r="V33" s="282"/>
      <c r="W33" s="254">
        <f t="shared" si="22"/>
        <v>-23975.93188</v>
      </c>
      <c r="X33" s="257">
        <f t="shared" si="23"/>
        <v>17.56642382</v>
      </c>
      <c r="Y33" s="254">
        <f t="shared" si="24"/>
        <v>369726.5078</v>
      </c>
      <c r="Z33" s="254">
        <f t="shared" si="25"/>
        <v>345750.5759</v>
      </c>
      <c r="AA33" s="259">
        <f t="shared" si="26"/>
        <v>462044.8351</v>
      </c>
      <c r="AB33" s="258">
        <f t="shared" si="27"/>
        <v>0.4620448351</v>
      </c>
      <c r="AC33" s="275">
        <f t="shared" si="28"/>
        <v>438068.9032</v>
      </c>
      <c r="AD33" s="257">
        <f t="shared" si="29"/>
        <v>0.4380689032</v>
      </c>
      <c r="AE33" s="180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2"/>
    </row>
    <row r="34" ht="19.5" customHeight="1">
      <c r="A34" s="276" t="s">
        <v>128</v>
      </c>
      <c r="B34" s="277">
        <v>46.200001</v>
      </c>
      <c r="C34" s="278">
        <v>51.950001</v>
      </c>
      <c r="D34" s="278">
        <v>43.349998</v>
      </c>
      <c r="E34" s="278">
        <v>44.73</v>
      </c>
      <c r="F34" s="278">
        <v>38.197327</v>
      </c>
      <c r="G34" s="278">
        <v>1.3946903E9</v>
      </c>
      <c r="H34" s="278"/>
      <c r="I34" s="278">
        <f t="shared" ref="I34:N34" si="49">(I35/B35*B34)/B35*B34</f>
        <v>3.210624437</v>
      </c>
      <c r="J34" s="278">
        <f t="shared" si="49"/>
        <v>4.056078519</v>
      </c>
      <c r="K34" s="278">
        <f t="shared" si="49"/>
        <v>2.822162423</v>
      </c>
      <c r="L34" s="278">
        <f t="shared" si="49"/>
        <v>2.986729617</v>
      </c>
      <c r="M34" s="278">
        <f t="shared" si="49"/>
        <v>2.53921157</v>
      </c>
      <c r="N34" s="278">
        <f t="shared" si="49"/>
        <v>43100954.66</v>
      </c>
      <c r="O34" s="278"/>
      <c r="P34" s="254">
        <f t="shared" si="31"/>
        <v>171683.1604</v>
      </c>
      <c r="Q34" s="254">
        <f t="shared" si="46"/>
        <v>68036.3494</v>
      </c>
      <c r="R34" s="254">
        <f t="shared" si="47"/>
        <v>288702.2945</v>
      </c>
      <c r="S34" s="254">
        <f t="shared" si="34"/>
        <v>-25742.49826</v>
      </c>
      <c r="T34" s="254">
        <f t="shared" si="35"/>
        <v>0</v>
      </c>
      <c r="U34" s="272">
        <f t="shared" si="21"/>
        <v>0.5824056781</v>
      </c>
      <c r="V34" s="282"/>
      <c r="W34" s="254">
        <f t="shared" si="22"/>
        <v>-25742.49826</v>
      </c>
      <c r="X34" s="257">
        <f t="shared" si="23"/>
        <v>17.884257</v>
      </c>
      <c r="Y34" s="254">
        <f t="shared" si="24"/>
        <v>397332.415</v>
      </c>
      <c r="Z34" s="254">
        <f t="shared" si="25"/>
        <v>371589.9167</v>
      </c>
      <c r="AA34" s="259">
        <f t="shared" si="26"/>
        <v>528421.8043</v>
      </c>
      <c r="AB34" s="258">
        <f t="shared" si="27"/>
        <v>0.5284218043</v>
      </c>
      <c r="AC34" s="275">
        <f t="shared" si="28"/>
        <v>502679.306</v>
      </c>
      <c r="AD34" s="257">
        <f t="shared" si="29"/>
        <v>0.502679306</v>
      </c>
      <c r="AE34" s="180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2"/>
    </row>
    <row r="35" ht="19.5" customHeight="1">
      <c r="A35" s="276" t="s">
        <v>129</v>
      </c>
      <c r="B35" s="277">
        <v>45.540001</v>
      </c>
      <c r="C35" s="278">
        <v>49.490002</v>
      </c>
      <c r="D35" s="278">
        <v>41.259998</v>
      </c>
      <c r="E35" s="278">
        <v>45.700001</v>
      </c>
      <c r="F35" s="278">
        <v>39.025661</v>
      </c>
      <c r="G35" s="278">
        <v>1.3630503E9</v>
      </c>
      <c r="H35" s="278"/>
      <c r="I35" s="278">
        <f t="shared" ref="I35:N35" si="50">(I36/B36*B35)/B36*B35</f>
        <v>3.119547542</v>
      </c>
      <c r="J35" s="278">
        <f t="shared" si="50"/>
        <v>3.681036941</v>
      </c>
      <c r="K35" s="278">
        <f t="shared" si="50"/>
        <v>2.556596833</v>
      </c>
      <c r="L35" s="278">
        <f t="shared" si="50"/>
        <v>3.11767278</v>
      </c>
      <c r="M35" s="278">
        <f t="shared" si="50"/>
        <v>2.650534603</v>
      </c>
      <c r="N35" s="278">
        <f t="shared" si="50"/>
        <v>41167556.88</v>
      </c>
      <c r="O35" s="278"/>
      <c r="P35" s="254">
        <f t="shared" si="31"/>
        <v>163405.9327</v>
      </c>
      <c r="Q35" s="254">
        <f t="shared" si="46"/>
        <v>61634.12637</v>
      </c>
      <c r="R35" s="254">
        <f t="shared" si="47"/>
        <v>289303.7576</v>
      </c>
      <c r="S35" s="254">
        <f t="shared" si="34"/>
        <v>-27516.42534</v>
      </c>
      <c r="T35" s="254">
        <f t="shared" si="35"/>
        <v>0</v>
      </c>
      <c r="U35" s="272">
        <f t="shared" si="21"/>
        <v>0.5573590586</v>
      </c>
      <c r="V35" s="282"/>
      <c r="W35" s="254">
        <f t="shared" si="22"/>
        <v>-27516.42534</v>
      </c>
      <c r="X35" s="257">
        <f t="shared" si="23"/>
        <v>16.45234381</v>
      </c>
      <c r="Y35" s="254">
        <f t="shared" si="24"/>
        <v>392115.7601</v>
      </c>
      <c r="Z35" s="254">
        <f t="shared" si="25"/>
        <v>364599.3348</v>
      </c>
      <c r="AA35" s="259">
        <f t="shared" si="26"/>
        <v>514343.8166</v>
      </c>
      <c r="AB35" s="258">
        <f t="shared" si="27"/>
        <v>0.5143438166</v>
      </c>
      <c r="AC35" s="275">
        <f t="shared" si="28"/>
        <v>486827.3913</v>
      </c>
      <c r="AD35" s="257">
        <f t="shared" si="29"/>
        <v>0.4868273913</v>
      </c>
      <c r="AE35" s="180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2"/>
    </row>
    <row r="36" ht="19.5" customHeight="1">
      <c r="A36" s="276" t="s">
        <v>130</v>
      </c>
      <c r="B36" s="277">
        <v>45.650002</v>
      </c>
      <c r="C36" s="278">
        <v>46.48</v>
      </c>
      <c r="D36" s="278">
        <v>39.310001</v>
      </c>
      <c r="E36" s="278">
        <v>41.759998</v>
      </c>
      <c r="F36" s="278">
        <v>35.661087</v>
      </c>
      <c r="G36" s="278">
        <v>1.1983925E9</v>
      </c>
      <c r="H36" s="278"/>
      <c r="I36" s="278">
        <f t="shared" ref="I36:N36" si="51">(I37/B37*B36)/B37*B36</f>
        <v>3.134636158</v>
      </c>
      <c r="J36" s="278">
        <f t="shared" si="51"/>
        <v>3.246889224</v>
      </c>
      <c r="K36" s="278">
        <f t="shared" si="51"/>
        <v>2.320651635</v>
      </c>
      <c r="L36" s="278">
        <f t="shared" si="51"/>
        <v>2.603269022</v>
      </c>
      <c r="M36" s="278">
        <f t="shared" si="51"/>
        <v>2.213207315</v>
      </c>
      <c r="N36" s="278">
        <f t="shared" si="51"/>
        <v>31822148.17</v>
      </c>
      <c r="O36" s="278"/>
      <c r="P36" s="254">
        <f t="shared" si="31"/>
        <v>155683.1723</v>
      </c>
      <c r="Q36" s="254">
        <f t="shared" si="46"/>
        <v>55945.98815</v>
      </c>
      <c r="R36" s="254">
        <f t="shared" si="47"/>
        <v>289906.4737</v>
      </c>
      <c r="S36" s="254">
        <f t="shared" si="34"/>
        <v>-29297.74378</v>
      </c>
      <c r="T36" s="254">
        <f t="shared" si="35"/>
        <v>0</v>
      </c>
      <c r="U36" s="272">
        <f t="shared" si="21"/>
        <v>0.5335117395</v>
      </c>
      <c r="V36" s="282"/>
      <c r="W36" s="254">
        <f t="shared" si="22"/>
        <v>-29297.74378</v>
      </c>
      <c r="X36" s="257">
        <f t="shared" si="23"/>
        <v>15.2090089</v>
      </c>
      <c r="Y36" s="254">
        <f t="shared" si="24"/>
        <v>387288.4354</v>
      </c>
      <c r="Z36" s="254">
        <f t="shared" si="25"/>
        <v>357990.6916</v>
      </c>
      <c r="AA36" s="259">
        <f t="shared" si="26"/>
        <v>501535.6342</v>
      </c>
      <c r="AB36" s="258">
        <f t="shared" si="27"/>
        <v>0.5015356342</v>
      </c>
      <c r="AC36" s="275">
        <f t="shared" si="28"/>
        <v>472237.8904</v>
      </c>
      <c r="AD36" s="257">
        <f t="shared" si="29"/>
        <v>0.4722378904</v>
      </c>
      <c r="AE36" s="180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2"/>
    </row>
    <row r="37" ht="19.5" customHeight="1">
      <c r="A37" s="276" t="s">
        <v>131</v>
      </c>
      <c r="B37" s="277">
        <v>42.630001</v>
      </c>
      <c r="C37" s="278">
        <v>44.0</v>
      </c>
      <c r="D37" s="278">
        <v>35.75</v>
      </c>
      <c r="E37" s="278">
        <v>36.630001</v>
      </c>
      <c r="F37" s="278">
        <v>31.280291</v>
      </c>
      <c r="G37" s="278">
        <v>1.3134117E9</v>
      </c>
      <c r="H37" s="278"/>
      <c r="I37" s="278">
        <f t="shared" ref="I37:N37" si="52">(I38/B38*B37)/B38*B37</f>
        <v>2.733607911</v>
      </c>
      <c r="J37" s="278">
        <f t="shared" si="52"/>
        <v>2.909648894</v>
      </c>
      <c r="K37" s="278">
        <f t="shared" si="52"/>
        <v>1.919357763</v>
      </c>
      <c r="L37" s="278">
        <f t="shared" si="52"/>
        <v>2.002958602</v>
      </c>
      <c r="M37" s="278">
        <f t="shared" si="52"/>
        <v>1.702842623</v>
      </c>
      <c r="N37" s="278">
        <f t="shared" si="52"/>
        <v>38223732.25</v>
      </c>
      <c r="O37" s="278"/>
      <c r="P37" s="254">
        <f t="shared" si="31"/>
        <v>141584.1584</v>
      </c>
      <c r="Q37" s="254">
        <f t="shared" si="46"/>
        <v>46271.64417</v>
      </c>
      <c r="R37" s="254">
        <f t="shared" si="47"/>
        <v>290510.4455</v>
      </c>
      <c r="S37" s="254">
        <f t="shared" si="34"/>
        <v>-31086.48438</v>
      </c>
      <c r="T37" s="254">
        <f t="shared" si="35"/>
        <v>0</v>
      </c>
      <c r="U37" s="272">
        <f t="shared" si="21"/>
        <v>0.489431367</v>
      </c>
      <c r="V37" s="282"/>
      <c r="W37" s="254">
        <f t="shared" si="22"/>
        <v>-31086.48438</v>
      </c>
      <c r="X37" s="257">
        <f t="shared" si="23"/>
        <v>13.89975781</v>
      </c>
      <c r="Y37" s="254">
        <f t="shared" si="24"/>
        <v>377998.9386</v>
      </c>
      <c r="Z37" s="254">
        <f t="shared" si="25"/>
        <v>346912.4542</v>
      </c>
      <c r="AA37" s="259">
        <f t="shared" si="26"/>
        <v>478366.2481</v>
      </c>
      <c r="AB37" s="258">
        <f t="shared" si="27"/>
        <v>0.4783662481</v>
      </c>
      <c r="AC37" s="275">
        <f t="shared" si="28"/>
        <v>447279.7638</v>
      </c>
      <c r="AD37" s="257">
        <f t="shared" si="29"/>
        <v>0.4472797638</v>
      </c>
      <c r="AE37" s="180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2"/>
    </row>
    <row r="38" ht="19.5" customHeight="1">
      <c r="A38" s="276" t="s">
        <v>132</v>
      </c>
      <c r="B38" s="277">
        <v>36.509998</v>
      </c>
      <c r="C38" s="278">
        <v>37.5</v>
      </c>
      <c r="D38" s="278">
        <v>27.200001</v>
      </c>
      <c r="E38" s="278">
        <v>28.98</v>
      </c>
      <c r="F38" s="278">
        <v>24.747557</v>
      </c>
      <c r="G38" s="278">
        <v>1.3021162E9</v>
      </c>
      <c r="H38" s="278"/>
      <c r="I38" s="278">
        <f t="shared" ref="I38:N38" si="53">(I39/B39*B38)/B39*B38</f>
        <v>2.005068228</v>
      </c>
      <c r="J38" s="278">
        <f t="shared" si="53"/>
        <v>2.11347818</v>
      </c>
      <c r="K38" s="278">
        <f t="shared" si="53"/>
        <v>1.111070665</v>
      </c>
      <c r="L38" s="278">
        <f t="shared" si="53"/>
        <v>1.253703604</v>
      </c>
      <c r="M38" s="278">
        <f t="shared" si="53"/>
        <v>1.06585373</v>
      </c>
      <c r="N38" s="278">
        <f t="shared" si="53"/>
        <v>37569101.88</v>
      </c>
      <c r="O38" s="278"/>
      <c r="P38" s="254">
        <f t="shared" si="31"/>
        <v>107722.7762</v>
      </c>
      <c r="Q38" s="254">
        <f t="shared" si="46"/>
        <v>26785.55684</v>
      </c>
      <c r="R38" s="254">
        <f t="shared" si="47"/>
        <v>291115.6756</v>
      </c>
      <c r="S38" s="254">
        <f t="shared" si="34"/>
        <v>-32882.67806</v>
      </c>
      <c r="T38" s="254">
        <f t="shared" si="35"/>
        <v>0</v>
      </c>
      <c r="U38" s="272">
        <f t="shared" si="21"/>
        <v>0.3789586269</v>
      </c>
      <c r="V38" s="282"/>
      <c r="W38" s="254">
        <f t="shared" si="22"/>
        <v>-32882.67806</v>
      </c>
      <c r="X38" s="257">
        <f t="shared" si="23"/>
        <v>12.12913532</v>
      </c>
      <c r="Y38" s="254">
        <f t="shared" si="24"/>
        <v>354876.992</v>
      </c>
      <c r="Z38" s="254">
        <f t="shared" si="25"/>
        <v>321994.3139</v>
      </c>
      <c r="AA38" s="259">
        <f t="shared" si="26"/>
        <v>425624.0087</v>
      </c>
      <c r="AB38" s="258">
        <f t="shared" si="27"/>
        <v>0.4256240087</v>
      </c>
      <c r="AC38" s="275">
        <f t="shared" si="28"/>
        <v>392741.3307</v>
      </c>
      <c r="AD38" s="257">
        <f t="shared" si="29"/>
        <v>0.3927413307</v>
      </c>
      <c r="AE38" s="180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2"/>
    </row>
    <row r="39" ht="19.5" customHeight="1">
      <c r="A39" s="276" t="s">
        <v>133</v>
      </c>
      <c r="B39" s="277">
        <v>28.85</v>
      </c>
      <c r="C39" s="278">
        <v>37.060001</v>
      </c>
      <c r="D39" s="278">
        <v>27.85</v>
      </c>
      <c r="E39" s="278">
        <v>33.900002</v>
      </c>
      <c r="F39" s="278">
        <v>28.949011</v>
      </c>
      <c r="G39" s="278">
        <v>2.1601468E9</v>
      </c>
      <c r="H39" s="278"/>
      <c r="I39" s="278">
        <f t="shared" ref="I39:N39" si="54">(I40/B40*B39)/B40*B39</f>
        <v>1.251979368</v>
      </c>
      <c r="J39" s="278">
        <f t="shared" si="54"/>
        <v>2.064172969</v>
      </c>
      <c r="K39" s="278">
        <f t="shared" si="54"/>
        <v>1.16480772</v>
      </c>
      <c r="L39" s="278">
        <f t="shared" si="54"/>
        <v>1.715527008</v>
      </c>
      <c r="M39" s="278">
        <f t="shared" si="54"/>
        <v>1.458479757</v>
      </c>
      <c r="N39" s="278">
        <f t="shared" si="54"/>
        <v>103394600.9</v>
      </c>
      <c r="O39" s="278"/>
      <c r="P39" s="254">
        <f t="shared" si="31"/>
        <v>110297.0297</v>
      </c>
      <c r="Q39" s="254">
        <f t="shared" si="46"/>
        <v>28081.04324</v>
      </c>
      <c r="R39" s="254">
        <f t="shared" si="47"/>
        <v>291722.1666</v>
      </c>
      <c r="S39" s="254">
        <f t="shared" si="34"/>
        <v>-34686.35589</v>
      </c>
      <c r="T39" s="254">
        <f t="shared" si="35"/>
        <v>0</v>
      </c>
      <c r="U39" s="272">
        <f t="shared" si="21"/>
        <v>0.3870240025</v>
      </c>
      <c r="V39" s="282"/>
      <c r="W39" s="254">
        <f t="shared" si="22"/>
        <v>-34686.35589</v>
      </c>
      <c r="X39" s="257">
        <f t="shared" si="23"/>
        <v>11.59012488</v>
      </c>
      <c r="Y39" s="254">
        <f t="shared" si="24"/>
        <v>357261.2008</v>
      </c>
      <c r="Z39" s="254">
        <f t="shared" si="25"/>
        <v>322574.8449</v>
      </c>
      <c r="AA39" s="259">
        <f t="shared" si="26"/>
        <v>430100.2396</v>
      </c>
      <c r="AB39" s="258">
        <f t="shared" si="27"/>
        <v>0.4301002396</v>
      </c>
      <c r="AC39" s="275">
        <f t="shared" si="28"/>
        <v>395413.8837</v>
      </c>
      <c r="AD39" s="257">
        <f t="shared" si="29"/>
        <v>0.3954138837</v>
      </c>
      <c r="AE39" s="180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2"/>
    </row>
    <row r="40" ht="19.5" customHeight="1">
      <c r="A40" s="276" t="s">
        <v>134</v>
      </c>
      <c r="B40" s="277">
        <v>34.439999</v>
      </c>
      <c r="C40" s="278">
        <v>40.970001</v>
      </c>
      <c r="D40" s="278">
        <v>33.779999</v>
      </c>
      <c r="E40" s="278">
        <v>39.650002</v>
      </c>
      <c r="F40" s="278">
        <v>33.859234</v>
      </c>
      <c r="G40" s="278">
        <v>1.7210984E9</v>
      </c>
      <c r="H40" s="278"/>
      <c r="I40" s="278">
        <f t="shared" ref="I40:N40" si="55">(I41/B41*B40)/B41*B40</f>
        <v>1.784151779</v>
      </c>
      <c r="J40" s="278">
        <f t="shared" si="55"/>
        <v>2.522709149</v>
      </c>
      <c r="K40" s="278">
        <f t="shared" si="55"/>
        <v>1.71365387</v>
      </c>
      <c r="L40" s="278">
        <f t="shared" si="55"/>
        <v>2.346845714</v>
      </c>
      <c r="M40" s="278">
        <f t="shared" si="55"/>
        <v>1.995203512</v>
      </c>
      <c r="N40" s="278">
        <f t="shared" si="55"/>
        <v>65636094.34</v>
      </c>
      <c r="O40" s="278"/>
      <c r="P40" s="254">
        <f t="shared" si="31"/>
        <v>133782.1743</v>
      </c>
      <c r="Q40" s="254">
        <f t="shared" si="46"/>
        <v>41312.55966</v>
      </c>
      <c r="R40" s="254">
        <f t="shared" si="47"/>
        <v>292329.9211</v>
      </c>
      <c r="S40" s="254">
        <f t="shared" si="34"/>
        <v>-36497.54904</v>
      </c>
      <c r="T40" s="254">
        <f t="shared" si="35"/>
        <v>0</v>
      </c>
      <c r="U40" s="272">
        <f t="shared" si="21"/>
        <v>0.4629779179</v>
      </c>
      <c r="V40" s="282"/>
      <c r="W40" s="254">
        <f t="shared" si="22"/>
        <v>-36497.54904</v>
      </c>
      <c r="X40" s="257">
        <f t="shared" si="23"/>
        <v>11.67508796</v>
      </c>
      <c r="Y40" s="254">
        <f t="shared" si="24"/>
        <v>374284.2463</v>
      </c>
      <c r="Z40" s="254">
        <f t="shared" si="25"/>
        <v>337786.6972</v>
      </c>
      <c r="AA40" s="259">
        <f t="shared" si="26"/>
        <v>467424.6551</v>
      </c>
      <c r="AB40" s="258">
        <f t="shared" si="27"/>
        <v>0.4674246551</v>
      </c>
      <c r="AC40" s="275">
        <f t="shared" si="28"/>
        <v>430927.106</v>
      </c>
      <c r="AD40" s="257">
        <f t="shared" si="29"/>
        <v>0.430927106</v>
      </c>
      <c r="AE40" s="180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2"/>
    </row>
    <row r="41" ht="19.5" customHeight="1">
      <c r="A41" s="279" t="s">
        <v>135</v>
      </c>
      <c r="B41" s="280">
        <v>39.290001</v>
      </c>
      <c r="C41" s="281">
        <v>43.240002</v>
      </c>
      <c r="D41" s="281">
        <v>38.439999</v>
      </c>
      <c r="E41" s="281">
        <v>38.91</v>
      </c>
      <c r="F41" s="281">
        <v>33.227325</v>
      </c>
      <c r="G41" s="281">
        <v>1.2777654E9</v>
      </c>
      <c r="H41" s="281"/>
      <c r="I41" s="281">
        <f t="shared" ref="I41:N41" si="56">(I42/B42*B41)/B42*B41</f>
        <v>2.322039572</v>
      </c>
      <c r="J41" s="281">
        <f t="shared" si="56"/>
        <v>2.810002096</v>
      </c>
      <c r="K41" s="281">
        <f t="shared" si="56"/>
        <v>2.219067826</v>
      </c>
      <c r="L41" s="281">
        <f t="shared" si="56"/>
        <v>2.260063147</v>
      </c>
      <c r="M41" s="281">
        <f t="shared" si="56"/>
        <v>1.921426171</v>
      </c>
      <c r="N41" s="281">
        <f t="shared" si="56"/>
        <v>36177085.53</v>
      </c>
      <c r="O41" s="281"/>
      <c r="P41" s="254">
        <f t="shared" si="31"/>
        <v>152237.6198</v>
      </c>
      <c r="Q41" s="254">
        <f t="shared" si="46"/>
        <v>53497.01802</v>
      </c>
      <c r="R41" s="254">
        <f t="shared" si="47"/>
        <v>292938.9418</v>
      </c>
      <c r="S41" s="254">
        <f t="shared" si="34"/>
        <v>-38316.28883</v>
      </c>
      <c r="T41" s="254">
        <f t="shared" si="35"/>
        <v>0</v>
      </c>
      <c r="U41" s="272">
        <f t="shared" si="21"/>
        <v>0.5198423707</v>
      </c>
      <c r="V41" s="257">
        <f>(E41-B30)/B30</f>
        <v>-0.3355816435</v>
      </c>
      <c r="W41" s="254">
        <f t="shared" si="22"/>
        <v>-38316.28883</v>
      </c>
      <c r="X41" s="257">
        <f t="shared" si="23"/>
        <v>11.61846764</v>
      </c>
      <c r="Y41" s="254">
        <f t="shared" si="24"/>
        <v>387787.718</v>
      </c>
      <c r="Z41" s="254">
        <f t="shared" si="25"/>
        <v>349471.4292</v>
      </c>
      <c r="AA41" s="259">
        <f t="shared" si="26"/>
        <v>498673.5796</v>
      </c>
      <c r="AB41" s="258">
        <f t="shared" si="27"/>
        <v>0.4986735796</v>
      </c>
      <c r="AC41" s="275">
        <f t="shared" si="28"/>
        <v>460357.2908</v>
      </c>
      <c r="AD41" s="257">
        <f t="shared" si="29"/>
        <v>0.4603572908</v>
      </c>
      <c r="AE41" s="180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2"/>
    </row>
    <row r="42" ht="19.5" customHeight="1">
      <c r="A42" s="276" t="s">
        <v>136</v>
      </c>
      <c r="B42" s="277">
        <v>39.57</v>
      </c>
      <c r="C42" s="278">
        <v>42.599998</v>
      </c>
      <c r="D42" s="278">
        <v>36.849998</v>
      </c>
      <c r="E42" s="278">
        <v>38.509998</v>
      </c>
      <c r="F42" s="278">
        <v>32.885727</v>
      </c>
      <c r="G42" s="278">
        <v>1.5794246E9</v>
      </c>
      <c r="H42" s="278"/>
      <c r="I42" s="278">
        <f t="shared" ref="I42:N42" si="57">(I43/B43*B42)/B43*B42</f>
        <v>2.35525339</v>
      </c>
      <c r="J42" s="278">
        <f t="shared" si="57"/>
        <v>2.727434882</v>
      </c>
      <c r="K42" s="278">
        <f t="shared" si="57"/>
        <v>2.039289009</v>
      </c>
      <c r="L42" s="278">
        <f t="shared" si="57"/>
        <v>2.213834261</v>
      </c>
      <c r="M42" s="278">
        <f t="shared" si="57"/>
        <v>1.882122287</v>
      </c>
      <c r="N42" s="278">
        <f t="shared" si="57"/>
        <v>55275047.54</v>
      </c>
      <c r="O42" s="278"/>
      <c r="P42" s="254">
        <f t="shared" si="31"/>
        <v>145940.5861</v>
      </c>
      <c r="Q42" s="254">
        <f>(Q41+$S$3)*K42/K41</f>
        <v>67542.62275</v>
      </c>
      <c r="R42" s="254">
        <f>R41*(1+($S$5)/2/12)-$S$3</f>
        <v>273549.2313</v>
      </c>
      <c r="S42" s="254">
        <f t="shared" si="34"/>
        <v>-40142.6067</v>
      </c>
      <c r="T42" s="254">
        <f t="shared" si="35"/>
        <v>0</v>
      </c>
      <c r="U42" s="272">
        <f t="shared" si="21"/>
        <v>0.5770166594</v>
      </c>
      <c r="V42" s="282"/>
      <c r="W42" s="254">
        <f t="shared" si="22"/>
        <v>-40142.6067</v>
      </c>
      <c r="X42" s="257">
        <f t="shared" si="23"/>
        <v>10.44998947</v>
      </c>
      <c r="Y42" s="254">
        <f t="shared" si="24"/>
        <v>364765.6723</v>
      </c>
      <c r="Z42" s="254">
        <f t="shared" si="25"/>
        <v>324623.0656</v>
      </c>
      <c r="AA42" s="259">
        <f t="shared" si="26"/>
        <v>487032.4402</v>
      </c>
      <c r="AB42" s="258">
        <f t="shared" si="27"/>
        <v>0.4870324402</v>
      </c>
      <c r="AC42" s="275">
        <f t="shared" si="28"/>
        <v>446889.8335</v>
      </c>
      <c r="AD42" s="257">
        <f t="shared" si="29"/>
        <v>0.4468898335</v>
      </c>
      <c r="AE42" s="180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2"/>
    </row>
    <row r="43" ht="19.5" customHeight="1">
      <c r="A43" s="276" t="s">
        <v>137</v>
      </c>
      <c r="B43" s="277">
        <v>38.400002</v>
      </c>
      <c r="C43" s="278">
        <v>38.880001</v>
      </c>
      <c r="D43" s="278">
        <v>33.09</v>
      </c>
      <c r="E43" s="278">
        <v>33.779999</v>
      </c>
      <c r="F43" s="278">
        <v>28.846529</v>
      </c>
      <c r="G43" s="278">
        <v>1.597517E9</v>
      </c>
      <c r="H43" s="278"/>
      <c r="I43" s="278">
        <f t="shared" ref="I43:N43" si="58">(I44/B44*B43)/B44*B43</f>
        <v>2.218033141</v>
      </c>
      <c r="J43" s="278">
        <f t="shared" si="58"/>
        <v>2.271892448</v>
      </c>
      <c r="K43" s="278">
        <f t="shared" si="58"/>
        <v>1.644361787</v>
      </c>
      <c r="L43" s="278">
        <f t="shared" si="58"/>
        <v>1.703402879</v>
      </c>
      <c r="M43" s="278">
        <f t="shared" si="58"/>
        <v>1.448171746</v>
      </c>
      <c r="N43" s="278">
        <f t="shared" si="58"/>
        <v>56548658.37</v>
      </c>
      <c r="O43" s="278"/>
      <c r="P43" s="254">
        <f t="shared" si="31"/>
        <v>131049.505</v>
      </c>
      <c r="Q43" s="254">
        <f t="shared" ref="Q43:Q53" si="60">Q42*K43/K42</f>
        <v>54462.36768</v>
      </c>
      <c r="R43" s="254">
        <f t="shared" ref="R43:R53" si="61">R42*(1+$S$5/2/12)</f>
        <v>274119.1255</v>
      </c>
      <c r="S43" s="254">
        <f t="shared" si="34"/>
        <v>-41976.53422</v>
      </c>
      <c r="T43" s="254">
        <f t="shared" si="35"/>
        <v>0</v>
      </c>
      <c r="U43" s="272">
        <f t="shared" si="21"/>
        <v>0.5221019498</v>
      </c>
      <c r="V43" s="282"/>
      <c r="W43" s="254">
        <f t="shared" si="22"/>
        <v>-41976.53422</v>
      </c>
      <c r="X43" s="257">
        <f t="shared" si="23"/>
        <v>9.652264961</v>
      </c>
      <c r="Y43" s="254">
        <f t="shared" si="24"/>
        <v>354889.014</v>
      </c>
      <c r="Z43" s="254">
        <f t="shared" si="25"/>
        <v>312912.4797</v>
      </c>
      <c r="AA43" s="259">
        <f t="shared" si="26"/>
        <v>459630.9981</v>
      </c>
      <c r="AB43" s="258">
        <f t="shared" si="27"/>
        <v>0.4596309981</v>
      </c>
      <c r="AC43" s="275">
        <f t="shared" si="28"/>
        <v>417654.4639</v>
      </c>
      <c r="AD43" s="257">
        <f t="shared" si="29"/>
        <v>0.4176544639</v>
      </c>
      <c r="AE43" s="180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2"/>
    </row>
    <row r="44" ht="19.5" customHeight="1">
      <c r="A44" s="276" t="s">
        <v>138</v>
      </c>
      <c r="B44" s="277">
        <v>34.150002</v>
      </c>
      <c r="C44" s="278">
        <v>39.189999</v>
      </c>
      <c r="D44" s="278">
        <v>34.09</v>
      </c>
      <c r="E44" s="278">
        <v>36.060001</v>
      </c>
      <c r="F44" s="278">
        <v>30.793545</v>
      </c>
      <c r="G44" s="278">
        <v>1.5516643E9</v>
      </c>
      <c r="H44" s="278"/>
      <c r="I44" s="278">
        <f t="shared" ref="I44:N44" si="59">(I45/B45*B44)/B45*B44</f>
        <v>1.754231899</v>
      </c>
      <c r="J44" s="278">
        <f t="shared" si="59"/>
        <v>2.30826538</v>
      </c>
      <c r="K44" s="278">
        <f t="shared" si="59"/>
        <v>1.745250792</v>
      </c>
      <c r="L44" s="278">
        <f t="shared" si="59"/>
        <v>1.94110747</v>
      </c>
      <c r="M44" s="278">
        <f t="shared" si="59"/>
        <v>1.650259798</v>
      </c>
      <c r="N44" s="278">
        <f t="shared" si="59"/>
        <v>53349071.49</v>
      </c>
      <c r="O44" s="278"/>
      <c r="P44" s="254">
        <f t="shared" si="31"/>
        <v>135009.901</v>
      </c>
      <c r="Q44" s="254">
        <f t="shared" si="60"/>
        <v>57803.87936</v>
      </c>
      <c r="R44" s="254">
        <f t="shared" si="61"/>
        <v>274690.207</v>
      </c>
      <c r="S44" s="254">
        <f t="shared" si="34"/>
        <v>-43818.10312</v>
      </c>
      <c r="T44" s="254">
        <f t="shared" si="35"/>
        <v>0</v>
      </c>
      <c r="U44" s="272">
        <f t="shared" si="21"/>
        <v>0.5360759833</v>
      </c>
      <c r="V44" s="282"/>
      <c r="W44" s="254">
        <f t="shared" si="22"/>
        <v>-43818.10312</v>
      </c>
      <c r="X44" s="257">
        <f t="shared" si="23"/>
        <v>9.350019259</v>
      </c>
      <c r="Y44" s="254">
        <f t="shared" si="24"/>
        <v>358209.5294</v>
      </c>
      <c r="Z44" s="254">
        <f t="shared" si="25"/>
        <v>314391.4263</v>
      </c>
      <c r="AA44" s="259">
        <f t="shared" si="26"/>
        <v>467503.9874</v>
      </c>
      <c r="AB44" s="258">
        <f t="shared" si="27"/>
        <v>0.4675039874</v>
      </c>
      <c r="AC44" s="275">
        <f t="shared" si="28"/>
        <v>423685.8843</v>
      </c>
      <c r="AD44" s="257">
        <f t="shared" si="29"/>
        <v>0.4236858843</v>
      </c>
      <c r="AE44" s="180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2"/>
    </row>
    <row r="45" ht="19.5" customHeight="1">
      <c r="A45" s="276" t="s">
        <v>139</v>
      </c>
      <c r="B45" s="277">
        <v>35.799999</v>
      </c>
      <c r="C45" s="278">
        <v>36.900002</v>
      </c>
      <c r="D45" s="278">
        <v>30.559999</v>
      </c>
      <c r="E45" s="278">
        <v>31.73</v>
      </c>
      <c r="F45" s="278">
        <v>27.095928</v>
      </c>
      <c r="G45" s="278">
        <v>1.7583156E9</v>
      </c>
      <c r="H45" s="278"/>
      <c r="I45" s="278">
        <f t="shared" ref="I45:N45" si="62">(I46/B46*B45)/B46*B45</f>
        <v>1.92784257</v>
      </c>
      <c r="J45" s="278">
        <f t="shared" si="62"/>
        <v>2.046388151</v>
      </c>
      <c r="K45" s="278">
        <f t="shared" si="62"/>
        <v>1.402524682</v>
      </c>
      <c r="L45" s="278">
        <f t="shared" si="62"/>
        <v>1.502928279</v>
      </c>
      <c r="M45" s="278">
        <f t="shared" si="62"/>
        <v>1.277735621</v>
      </c>
      <c r="N45" s="278">
        <f t="shared" si="62"/>
        <v>68505428.52</v>
      </c>
      <c r="O45" s="278"/>
      <c r="P45" s="254">
        <f t="shared" si="31"/>
        <v>121029.699</v>
      </c>
      <c r="Q45" s="254">
        <f t="shared" si="60"/>
        <v>46452.56021</v>
      </c>
      <c r="R45" s="254">
        <f t="shared" si="61"/>
        <v>275262.4783</v>
      </c>
      <c r="S45" s="254">
        <f t="shared" si="34"/>
        <v>-45667.34521</v>
      </c>
      <c r="T45" s="254">
        <f t="shared" si="35"/>
        <v>0</v>
      </c>
      <c r="U45" s="272">
        <f t="shared" si="21"/>
        <v>0.4832012699</v>
      </c>
      <c r="V45" s="282"/>
      <c r="W45" s="254">
        <f t="shared" si="22"/>
        <v>-45667.34521</v>
      </c>
      <c r="X45" s="257">
        <f t="shared" si="23"/>
        <v>8.677801949</v>
      </c>
      <c r="Y45" s="254">
        <f t="shared" si="24"/>
        <v>348972.7685</v>
      </c>
      <c r="Z45" s="254">
        <f t="shared" si="25"/>
        <v>303305.4233</v>
      </c>
      <c r="AA45" s="259">
        <f t="shared" si="26"/>
        <v>442744.7375</v>
      </c>
      <c r="AB45" s="258">
        <f t="shared" si="27"/>
        <v>0.4427447375</v>
      </c>
      <c r="AC45" s="275">
        <f t="shared" si="28"/>
        <v>397077.3923</v>
      </c>
      <c r="AD45" s="257">
        <f t="shared" si="29"/>
        <v>0.3970773923</v>
      </c>
      <c r="AE45" s="180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2"/>
    </row>
    <row r="46" ht="19.5" customHeight="1">
      <c r="A46" s="276" t="s">
        <v>140</v>
      </c>
      <c r="B46" s="277">
        <v>31.67</v>
      </c>
      <c r="C46" s="278">
        <v>33.630001</v>
      </c>
      <c r="D46" s="278">
        <v>28.42</v>
      </c>
      <c r="E46" s="278">
        <v>30.040001</v>
      </c>
      <c r="F46" s="278">
        <v>25.652744</v>
      </c>
      <c r="G46" s="278">
        <v>2.0957427E9</v>
      </c>
      <c r="H46" s="278"/>
      <c r="I46" s="278">
        <f t="shared" ref="I46:N46" si="63">(I47/B47*B46)/B47*B46</f>
        <v>1.508695739</v>
      </c>
      <c r="J46" s="278">
        <f t="shared" si="63"/>
        <v>1.699765435</v>
      </c>
      <c r="K46" s="278">
        <f t="shared" si="63"/>
        <v>1.212975387</v>
      </c>
      <c r="L46" s="278">
        <f t="shared" si="63"/>
        <v>1.347094298</v>
      </c>
      <c r="M46" s="278">
        <f t="shared" si="63"/>
        <v>1.145250783</v>
      </c>
      <c r="N46" s="278">
        <f t="shared" si="63"/>
        <v>97321154.67</v>
      </c>
      <c r="O46" s="278"/>
      <c r="P46" s="254">
        <f t="shared" si="31"/>
        <v>112554.4554</v>
      </c>
      <c r="Q46" s="254">
        <f t="shared" si="60"/>
        <v>40174.56016</v>
      </c>
      <c r="R46" s="254">
        <f t="shared" si="61"/>
        <v>275835.9418</v>
      </c>
      <c r="S46" s="254">
        <f t="shared" si="34"/>
        <v>-47524.29248</v>
      </c>
      <c r="T46" s="254">
        <f t="shared" si="35"/>
        <v>0</v>
      </c>
      <c r="U46" s="272">
        <f t="shared" si="21"/>
        <v>0.4501151399</v>
      </c>
      <c r="V46" s="282"/>
      <c r="W46" s="254">
        <f t="shared" si="22"/>
        <v>-47524.29248</v>
      </c>
      <c r="X46" s="257">
        <f t="shared" si="23"/>
        <v>8.172460376</v>
      </c>
      <c r="Y46" s="254">
        <f t="shared" si="24"/>
        <v>343590.6229</v>
      </c>
      <c r="Z46" s="254">
        <f t="shared" si="25"/>
        <v>296066.3304</v>
      </c>
      <c r="AA46" s="259">
        <f t="shared" si="26"/>
        <v>428564.9574</v>
      </c>
      <c r="AB46" s="258">
        <f t="shared" si="27"/>
        <v>0.4285649574</v>
      </c>
      <c r="AC46" s="275">
        <f t="shared" si="28"/>
        <v>381040.6649</v>
      </c>
      <c r="AD46" s="257">
        <f t="shared" si="29"/>
        <v>0.3810406649</v>
      </c>
      <c r="AE46" s="180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2"/>
    </row>
    <row r="47" ht="19.5" customHeight="1">
      <c r="A47" s="276" t="s">
        <v>141</v>
      </c>
      <c r="B47" s="277">
        <v>30.0</v>
      </c>
      <c r="C47" s="278">
        <v>30.25</v>
      </c>
      <c r="D47" s="278">
        <v>24.389999</v>
      </c>
      <c r="E47" s="278">
        <v>26.1</v>
      </c>
      <c r="F47" s="278">
        <v>22.288183</v>
      </c>
      <c r="G47" s="278">
        <v>2.2629351E9</v>
      </c>
      <c r="H47" s="278"/>
      <c r="I47" s="278">
        <f t="shared" ref="I47:N47" si="64">(I48/B48*B47)/B48*B47</f>
        <v>1.353779853</v>
      </c>
      <c r="J47" s="278">
        <f t="shared" si="64"/>
        <v>1.375263735</v>
      </c>
      <c r="K47" s="278">
        <f t="shared" si="64"/>
        <v>0.893361858</v>
      </c>
      <c r="L47" s="278">
        <f t="shared" si="64"/>
        <v>1.016902059</v>
      </c>
      <c r="M47" s="278">
        <f t="shared" si="64"/>
        <v>0.8645343885</v>
      </c>
      <c r="N47" s="278">
        <f t="shared" si="64"/>
        <v>113468555.5</v>
      </c>
      <c r="O47" s="278"/>
      <c r="P47" s="254">
        <f t="shared" si="31"/>
        <v>96594.05545</v>
      </c>
      <c r="Q47" s="254">
        <f t="shared" si="60"/>
        <v>29588.74524</v>
      </c>
      <c r="R47" s="254">
        <f t="shared" si="61"/>
        <v>276410.6</v>
      </c>
      <c r="S47" s="254">
        <f t="shared" si="34"/>
        <v>-49388.97704</v>
      </c>
      <c r="T47" s="254">
        <f t="shared" si="35"/>
        <v>0</v>
      </c>
      <c r="U47" s="272">
        <f t="shared" si="21"/>
        <v>0.3869202666</v>
      </c>
      <c r="V47" s="282"/>
      <c r="W47" s="254">
        <f t="shared" si="22"/>
        <v>-49388.97704</v>
      </c>
      <c r="X47" s="257">
        <f t="shared" si="23"/>
        <v>7.552386744</v>
      </c>
      <c r="Y47" s="254">
        <f t="shared" si="24"/>
        <v>332970.0148</v>
      </c>
      <c r="Z47" s="254">
        <f t="shared" si="25"/>
        <v>283581.0378</v>
      </c>
      <c r="AA47" s="259">
        <f t="shared" si="26"/>
        <v>402593.4007</v>
      </c>
      <c r="AB47" s="258">
        <f t="shared" si="27"/>
        <v>0.4025934007</v>
      </c>
      <c r="AC47" s="275">
        <f t="shared" si="28"/>
        <v>353204.4236</v>
      </c>
      <c r="AD47" s="257">
        <f t="shared" si="29"/>
        <v>0.3532044236</v>
      </c>
      <c r="AE47" s="180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2"/>
    </row>
    <row r="48" ht="19.5" customHeight="1">
      <c r="A48" s="276" t="s">
        <v>142</v>
      </c>
      <c r="B48" s="277">
        <v>25.969999</v>
      </c>
      <c r="C48" s="278">
        <v>26.549999</v>
      </c>
      <c r="D48" s="278">
        <v>21.639999</v>
      </c>
      <c r="E48" s="278">
        <v>23.85</v>
      </c>
      <c r="F48" s="278">
        <v>20.366776</v>
      </c>
      <c r="G48" s="278">
        <v>2.6680491E9</v>
      </c>
      <c r="H48" s="278"/>
      <c r="I48" s="278">
        <f t="shared" ref="I48:N48" si="65">(I49/B49*B48)/B49*B48</f>
        <v>1.014493813</v>
      </c>
      <c r="J48" s="278">
        <f t="shared" si="65"/>
        <v>1.059410447</v>
      </c>
      <c r="K48" s="278">
        <f t="shared" si="65"/>
        <v>0.7032638828</v>
      </c>
      <c r="L48" s="278">
        <f t="shared" si="65"/>
        <v>0.8491313569</v>
      </c>
      <c r="M48" s="278">
        <f t="shared" si="65"/>
        <v>0.7219007896</v>
      </c>
      <c r="N48" s="278">
        <f t="shared" si="65"/>
        <v>157731692.7</v>
      </c>
      <c r="O48" s="278"/>
      <c r="P48" s="254">
        <f t="shared" si="31"/>
        <v>85702.96634</v>
      </c>
      <c r="Q48" s="254">
        <f t="shared" si="60"/>
        <v>23292.57252</v>
      </c>
      <c r="R48" s="254">
        <f t="shared" si="61"/>
        <v>276986.4554</v>
      </c>
      <c r="S48" s="254">
        <f t="shared" si="34"/>
        <v>-51261.43111</v>
      </c>
      <c r="T48" s="254">
        <f t="shared" si="35"/>
        <v>0</v>
      </c>
      <c r="U48" s="272">
        <f t="shared" si="21"/>
        <v>0.3427313018</v>
      </c>
      <c r="V48" s="282"/>
      <c r="W48" s="254">
        <f t="shared" si="22"/>
        <v>-51261.43111</v>
      </c>
      <c r="X48" s="257">
        <f t="shared" si="23"/>
        <v>7.075288651</v>
      </c>
      <c r="Y48" s="254">
        <f t="shared" si="24"/>
        <v>325899.0736</v>
      </c>
      <c r="Z48" s="254">
        <f t="shared" si="25"/>
        <v>274637.6425</v>
      </c>
      <c r="AA48" s="259">
        <f t="shared" si="26"/>
        <v>385981.9943</v>
      </c>
      <c r="AB48" s="258">
        <f t="shared" si="27"/>
        <v>0.3859819943</v>
      </c>
      <c r="AC48" s="275">
        <f t="shared" si="28"/>
        <v>334720.5632</v>
      </c>
      <c r="AD48" s="257">
        <f t="shared" si="29"/>
        <v>0.3347205632</v>
      </c>
      <c r="AE48" s="180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2"/>
    </row>
    <row r="49" ht="19.5" customHeight="1">
      <c r="A49" s="276" t="s">
        <v>143</v>
      </c>
      <c r="B49" s="277">
        <v>23.74</v>
      </c>
      <c r="C49" s="278">
        <v>26.209999</v>
      </c>
      <c r="D49" s="278">
        <v>21.299999</v>
      </c>
      <c r="E49" s="278">
        <v>23.49</v>
      </c>
      <c r="F49" s="278">
        <v>20.059364</v>
      </c>
      <c r="G49" s="278">
        <v>2.0438102E9</v>
      </c>
      <c r="H49" s="278"/>
      <c r="I49" s="278">
        <f t="shared" ref="I49:N49" si="66">(I50/B50*B49)/B50*B49</f>
        <v>0.8477483756</v>
      </c>
      <c r="J49" s="278">
        <f t="shared" si="66"/>
        <v>1.032450507</v>
      </c>
      <c r="K49" s="278">
        <f t="shared" si="66"/>
        <v>0.6813386215</v>
      </c>
      <c r="L49" s="278">
        <f t="shared" si="66"/>
        <v>0.823690668</v>
      </c>
      <c r="M49" s="278">
        <f t="shared" si="66"/>
        <v>0.7002728058</v>
      </c>
      <c r="N49" s="278">
        <f t="shared" si="66"/>
        <v>92557678.51</v>
      </c>
      <c r="O49" s="278"/>
      <c r="P49" s="254">
        <f t="shared" si="31"/>
        <v>84356.43168</v>
      </c>
      <c r="Q49" s="254">
        <f t="shared" si="60"/>
        <v>22566.39312</v>
      </c>
      <c r="R49" s="254">
        <f t="shared" si="61"/>
        <v>277563.5105</v>
      </c>
      <c r="S49" s="254">
        <f t="shared" si="34"/>
        <v>-53141.68707</v>
      </c>
      <c r="T49" s="254">
        <f t="shared" si="35"/>
        <v>0</v>
      </c>
      <c r="U49" s="272">
        <f t="shared" si="21"/>
        <v>0.3367849674</v>
      </c>
      <c r="V49" s="282"/>
      <c r="W49" s="254">
        <f t="shared" si="22"/>
        <v>-53141.68707</v>
      </c>
      <c r="X49" s="257">
        <f t="shared" si="23"/>
        <v>6.810471443</v>
      </c>
      <c r="Y49" s="254">
        <f t="shared" si="24"/>
        <v>325510.4723</v>
      </c>
      <c r="Z49" s="254">
        <f t="shared" si="25"/>
        <v>272368.7852</v>
      </c>
      <c r="AA49" s="259">
        <f t="shared" si="26"/>
        <v>384486.3353</v>
      </c>
      <c r="AB49" s="258">
        <f t="shared" si="27"/>
        <v>0.3844863353</v>
      </c>
      <c r="AC49" s="275">
        <f t="shared" si="28"/>
        <v>331344.6483</v>
      </c>
      <c r="AD49" s="257">
        <f t="shared" si="29"/>
        <v>0.3313446483</v>
      </c>
      <c r="AE49" s="180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2"/>
    </row>
    <row r="50" ht="19.5" customHeight="1">
      <c r="A50" s="276" t="s">
        <v>144</v>
      </c>
      <c r="B50" s="277">
        <v>23.059999</v>
      </c>
      <c r="C50" s="278">
        <v>24.35</v>
      </c>
      <c r="D50" s="278">
        <v>20.49</v>
      </c>
      <c r="E50" s="278">
        <v>20.719999</v>
      </c>
      <c r="F50" s="278">
        <v>17.693911</v>
      </c>
      <c r="G50" s="278">
        <v>1.6690474E9</v>
      </c>
      <c r="H50" s="278"/>
      <c r="I50" s="278">
        <f t="shared" ref="I50:N50" si="67">(I51/B51*B50)/B51*B50</f>
        <v>0.7998786506</v>
      </c>
      <c r="J50" s="278">
        <f t="shared" si="67"/>
        <v>0.8911137895</v>
      </c>
      <c r="K50" s="278">
        <f t="shared" si="67"/>
        <v>0.6305038723</v>
      </c>
      <c r="L50" s="278">
        <f t="shared" si="67"/>
        <v>0.6408812597</v>
      </c>
      <c r="M50" s="278">
        <f t="shared" si="67"/>
        <v>0.5448545976</v>
      </c>
      <c r="N50" s="278">
        <f t="shared" si="67"/>
        <v>61726076.1</v>
      </c>
      <c r="O50" s="278"/>
      <c r="P50" s="254">
        <f t="shared" si="31"/>
        <v>81148.51485</v>
      </c>
      <c r="Q50" s="254">
        <f t="shared" si="60"/>
        <v>20882.71206</v>
      </c>
      <c r="R50" s="254">
        <f t="shared" si="61"/>
        <v>278141.7678</v>
      </c>
      <c r="S50" s="254">
        <f t="shared" si="34"/>
        <v>-55029.77743</v>
      </c>
      <c r="T50" s="254">
        <f t="shared" si="35"/>
        <v>0</v>
      </c>
      <c r="U50" s="272">
        <f t="shared" si="21"/>
        <v>0.3233105472</v>
      </c>
      <c r="V50" s="282"/>
      <c r="W50" s="254">
        <f t="shared" si="22"/>
        <v>-55029.77743</v>
      </c>
      <c r="X50" s="257">
        <f t="shared" si="23"/>
        <v>6.529015734</v>
      </c>
      <c r="Y50" s="254">
        <f t="shared" si="24"/>
        <v>323820.0575</v>
      </c>
      <c r="Z50" s="254">
        <f t="shared" si="25"/>
        <v>268790.2801</v>
      </c>
      <c r="AA50" s="259">
        <f t="shared" si="26"/>
        <v>380172.9948</v>
      </c>
      <c r="AB50" s="258">
        <f t="shared" si="27"/>
        <v>0.3801729948</v>
      </c>
      <c r="AC50" s="275">
        <f t="shared" si="28"/>
        <v>325143.2173</v>
      </c>
      <c r="AD50" s="257">
        <f t="shared" si="29"/>
        <v>0.3251432173</v>
      </c>
      <c r="AE50" s="180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2"/>
    </row>
    <row r="51" ht="19.5" customHeight="1">
      <c r="A51" s="276" t="s">
        <v>145</v>
      </c>
      <c r="B51" s="277">
        <v>20.91</v>
      </c>
      <c r="C51" s="278">
        <v>25.040001</v>
      </c>
      <c r="D51" s="278">
        <v>19.76</v>
      </c>
      <c r="E51" s="278">
        <v>24.549999</v>
      </c>
      <c r="F51" s="278">
        <v>20.96455</v>
      </c>
      <c r="G51" s="278">
        <v>2.1291501E9</v>
      </c>
      <c r="H51" s="278"/>
      <c r="I51" s="278">
        <f t="shared" ref="I51:N51" si="68">(I52/B52*B51)/B52*B51</f>
        <v>0.6576784364</v>
      </c>
      <c r="J51" s="278">
        <f t="shared" si="68"/>
        <v>0.9423319513</v>
      </c>
      <c r="K51" s="278">
        <f t="shared" si="68"/>
        <v>0.5863780729</v>
      </c>
      <c r="L51" s="278">
        <f t="shared" si="68"/>
        <v>0.8997069383</v>
      </c>
      <c r="M51" s="278">
        <f t="shared" si="68"/>
        <v>0.7648988934</v>
      </c>
      <c r="N51" s="278">
        <f t="shared" si="68"/>
        <v>100448599.8</v>
      </c>
      <c r="O51" s="278"/>
      <c r="P51" s="254">
        <f t="shared" si="31"/>
        <v>78257.42574</v>
      </c>
      <c r="Q51" s="254">
        <f t="shared" si="60"/>
        <v>19421.23593</v>
      </c>
      <c r="R51" s="254">
        <f t="shared" si="61"/>
        <v>278721.2299</v>
      </c>
      <c r="S51" s="254">
        <f t="shared" si="34"/>
        <v>-56925.73484</v>
      </c>
      <c r="T51" s="254">
        <f t="shared" si="35"/>
        <v>0</v>
      </c>
      <c r="U51" s="272">
        <f t="shared" si="21"/>
        <v>0.3111050248</v>
      </c>
      <c r="V51" s="282"/>
      <c r="W51" s="254">
        <f t="shared" si="22"/>
        <v>-56925.73484</v>
      </c>
      <c r="X51" s="257">
        <f t="shared" si="23"/>
        <v>6.270953842</v>
      </c>
      <c r="Y51" s="254">
        <f t="shared" si="24"/>
        <v>322352.5787</v>
      </c>
      <c r="Z51" s="254">
        <f t="shared" si="25"/>
        <v>265426.8438</v>
      </c>
      <c r="AA51" s="259">
        <f t="shared" si="26"/>
        <v>376399.8915</v>
      </c>
      <c r="AB51" s="258">
        <f t="shared" si="27"/>
        <v>0.3763998915</v>
      </c>
      <c r="AC51" s="275">
        <f t="shared" si="28"/>
        <v>319474.1567</v>
      </c>
      <c r="AD51" s="257">
        <f t="shared" si="29"/>
        <v>0.3194741567</v>
      </c>
      <c r="AE51" s="180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2"/>
    </row>
    <row r="52" ht="19.5" customHeight="1">
      <c r="A52" s="276" t="s">
        <v>146</v>
      </c>
      <c r="B52" s="277">
        <v>24.370001</v>
      </c>
      <c r="C52" s="278">
        <v>28.290001</v>
      </c>
      <c r="D52" s="278">
        <v>24.139999</v>
      </c>
      <c r="E52" s="278">
        <v>27.719999</v>
      </c>
      <c r="F52" s="278">
        <v>23.671577</v>
      </c>
      <c r="G52" s="278">
        <v>1.6699547E9</v>
      </c>
      <c r="H52" s="278"/>
      <c r="I52" s="278">
        <f t="shared" ref="I52:N52" si="69">(I53/B53*B52)/B53*B52</f>
        <v>0.893339693</v>
      </c>
      <c r="J52" s="278">
        <f t="shared" si="69"/>
        <v>1.202821434</v>
      </c>
      <c r="K52" s="278">
        <f t="shared" si="69"/>
        <v>0.8751416168</v>
      </c>
      <c r="L52" s="278">
        <f t="shared" si="69"/>
        <v>1.147055767</v>
      </c>
      <c r="M52" s="278">
        <f t="shared" si="69"/>
        <v>0.9751857044</v>
      </c>
      <c r="N52" s="278">
        <f t="shared" si="69"/>
        <v>61793203.37</v>
      </c>
      <c r="O52" s="278"/>
      <c r="P52" s="254">
        <f t="shared" si="31"/>
        <v>95603.95644</v>
      </c>
      <c r="Q52" s="254">
        <f t="shared" si="60"/>
        <v>28985.2786</v>
      </c>
      <c r="R52" s="254">
        <f t="shared" si="61"/>
        <v>279301.8991</v>
      </c>
      <c r="S52" s="254">
        <f t="shared" si="34"/>
        <v>-58829.59207</v>
      </c>
      <c r="T52" s="254">
        <f t="shared" si="35"/>
        <v>0</v>
      </c>
      <c r="U52" s="272">
        <f t="shared" si="21"/>
        <v>0.3802373973</v>
      </c>
      <c r="V52" s="282"/>
      <c r="W52" s="254">
        <f t="shared" si="22"/>
        <v>-58829.59207</v>
      </c>
      <c r="X52" s="257">
        <f t="shared" si="23"/>
        <v>6.372742736</v>
      </c>
      <c r="Y52" s="254">
        <f t="shared" si="24"/>
        <v>335052.5926</v>
      </c>
      <c r="Z52" s="254">
        <f t="shared" si="25"/>
        <v>276223.0006</v>
      </c>
      <c r="AA52" s="259">
        <f t="shared" si="26"/>
        <v>403891.1341</v>
      </c>
      <c r="AB52" s="258">
        <f t="shared" si="27"/>
        <v>0.4038911341</v>
      </c>
      <c r="AC52" s="275">
        <f t="shared" si="28"/>
        <v>345061.5421</v>
      </c>
      <c r="AD52" s="257">
        <f t="shared" si="29"/>
        <v>0.3450615421</v>
      </c>
      <c r="AE52" s="180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2"/>
    </row>
    <row r="53" ht="19.5" customHeight="1">
      <c r="A53" s="279" t="s">
        <v>147</v>
      </c>
      <c r="B53" s="280">
        <v>28.42</v>
      </c>
      <c r="C53" s="281">
        <v>28.790001</v>
      </c>
      <c r="D53" s="281">
        <v>24.280001</v>
      </c>
      <c r="E53" s="281">
        <v>24.370001</v>
      </c>
      <c r="F53" s="281">
        <v>20.810835</v>
      </c>
      <c r="G53" s="281">
        <v>1.3970558E9</v>
      </c>
      <c r="H53" s="281"/>
      <c r="I53" s="281">
        <f t="shared" ref="I53:N53" si="70">(I54/B54*B53)/B54*B53</f>
        <v>1.214936793</v>
      </c>
      <c r="J53" s="281">
        <f t="shared" si="70"/>
        <v>1.24571471</v>
      </c>
      <c r="K53" s="281">
        <f t="shared" si="70"/>
        <v>0.8853219705</v>
      </c>
      <c r="L53" s="281">
        <f t="shared" si="70"/>
        <v>0.886562191</v>
      </c>
      <c r="M53" s="281">
        <f t="shared" si="70"/>
        <v>0.7537233241</v>
      </c>
      <c r="N53" s="281">
        <f t="shared" si="70"/>
        <v>43247283.59</v>
      </c>
      <c r="O53" s="281"/>
      <c r="P53" s="254">
        <f t="shared" si="31"/>
        <v>96158.4198</v>
      </c>
      <c r="Q53" s="254">
        <f t="shared" si="60"/>
        <v>29322.45876</v>
      </c>
      <c r="R53" s="254">
        <f t="shared" si="61"/>
        <v>279883.778</v>
      </c>
      <c r="S53" s="254">
        <f t="shared" si="34"/>
        <v>-60741.38203</v>
      </c>
      <c r="T53" s="254">
        <f t="shared" si="35"/>
        <v>0</v>
      </c>
      <c r="U53" s="272">
        <f t="shared" si="21"/>
        <v>0.3818866169</v>
      </c>
      <c r="V53" s="257">
        <f>(E53-B42)/B42</f>
        <v>-0.3841293657</v>
      </c>
      <c r="W53" s="254">
        <f t="shared" si="22"/>
        <v>-60741.38203</v>
      </c>
      <c r="X53" s="257">
        <f t="shared" si="23"/>
        <v>6.190873261</v>
      </c>
      <c r="Y53" s="254">
        <f t="shared" si="24"/>
        <v>335999.3208</v>
      </c>
      <c r="Z53" s="254">
        <f t="shared" si="25"/>
        <v>275257.9387</v>
      </c>
      <c r="AA53" s="259">
        <f t="shared" si="26"/>
        <v>405364.6566</v>
      </c>
      <c r="AB53" s="258">
        <f t="shared" si="27"/>
        <v>0.4053646566</v>
      </c>
      <c r="AC53" s="275">
        <f t="shared" si="28"/>
        <v>344623.2746</v>
      </c>
      <c r="AD53" s="257">
        <f t="shared" si="29"/>
        <v>0.3446232746</v>
      </c>
      <c r="AE53" s="180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2"/>
    </row>
    <row r="54" ht="19.5" customHeight="1">
      <c r="A54" s="276" t="s">
        <v>148</v>
      </c>
      <c r="B54" s="277">
        <v>24.719999</v>
      </c>
      <c r="C54" s="278">
        <v>27.469999</v>
      </c>
      <c r="D54" s="278">
        <v>24.01</v>
      </c>
      <c r="E54" s="278">
        <v>24.440001</v>
      </c>
      <c r="F54" s="278">
        <v>20.870619</v>
      </c>
      <c r="G54" s="278">
        <v>1.513988E9</v>
      </c>
      <c r="H54" s="278"/>
      <c r="I54" s="278">
        <f t="shared" ref="I54:N54" si="71">(I55/B55*B54)/B55*B54</f>
        <v>0.9191839548</v>
      </c>
      <c r="J54" s="278">
        <f t="shared" si="71"/>
        <v>1.134103055</v>
      </c>
      <c r="K54" s="278">
        <f t="shared" si="71"/>
        <v>0.8657413509</v>
      </c>
      <c r="L54" s="278">
        <f t="shared" si="71"/>
        <v>0.8916625997</v>
      </c>
      <c r="M54" s="278">
        <f t="shared" si="71"/>
        <v>0.758060038</v>
      </c>
      <c r="N54" s="278">
        <f t="shared" si="71"/>
        <v>50789763.98</v>
      </c>
      <c r="O54" s="278"/>
      <c r="P54" s="254">
        <f t="shared" si="31"/>
        <v>95089.10891</v>
      </c>
      <c r="Q54" s="254">
        <f>(Q53+$S$3)*K54/K53</f>
        <v>48231.59653</v>
      </c>
      <c r="R54" s="254">
        <f>R53*(1+($S$5)/2/12)-$S$3</f>
        <v>260466.8692</v>
      </c>
      <c r="S54" s="254">
        <f t="shared" si="34"/>
        <v>-62661.13779</v>
      </c>
      <c r="T54" s="254">
        <f t="shared" si="35"/>
        <v>0</v>
      </c>
      <c r="U54" s="272">
        <f t="shared" si="21"/>
        <v>0.4743887974</v>
      </c>
      <c r="V54" s="282"/>
      <c r="W54" s="254">
        <f t="shared" si="22"/>
        <v>-62661.13779</v>
      </c>
      <c r="X54" s="257">
        <f t="shared" si="23"/>
        <v>5.674266231</v>
      </c>
      <c r="Y54" s="254">
        <f t="shared" si="24"/>
        <v>316610.5707</v>
      </c>
      <c r="Z54" s="254">
        <f t="shared" si="25"/>
        <v>253949.4329</v>
      </c>
      <c r="AA54" s="259">
        <f t="shared" si="26"/>
        <v>403787.5747</v>
      </c>
      <c r="AB54" s="258">
        <f t="shared" si="27"/>
        <v>0.4037875747</v>
      </c>
      <c r="AC54" s="275">
        <f t="shared" si="28"/>
        <v>341126.4369</v>
      </c>
      <c r="AD54" s="257">
        <f t="shared" si="29"/>
        <v>0.3411264369</v>
      </c>
      <c r="AE54" s="180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2"/>
    </row>
    <row r="55" ht="19.5" customHeight="1">
      <c r="A55" s="276" t="s">
        <v>149</v>
      </c>
      <c r="B55" s="277">
        <v>24.52</v>
      </c>
      <c r="C55" s="278">
        <v>25.370001</v>
      </c>
      <c r="D55" s="278">
        <v>23.32</v>
      </c>
      <c r="E55" s="278">
        <v>25.16</v>
      </c>
      <c r="F55" s="278">
        <v>21.485462</v>
      </c>
      <c r="G55" s="278">
        <v>1.2766225E9</v>
      </c>
      <c r="H55" s="278"/>
      <c r="I55" s="278">
        <f t="shared" ref="I55:N55" si="72">(I56/B56*B55)/B56*B55</f>
        <v>0.9043706692</v>
      </c>
      <c r="J55" s="278">
        <f t="shared" si="72"/>
        <v>0.9673334411</v>
      </c>
      <c r="K55" s="278">
        <f t="shared" si="72"/>
        <v>0.8166969497</v>
      </c>
      <c r="L55" s="278">
        <f t="shared" si="72"/>
        <v>0.944972969</v>
      </c>
      <c r="M55" s="278">
        <f t="shared" si="72"/>
        <v>0.8033824429</v>
      </c>
      <c r="N55" s="278">
        <f t="shared" si="72"/>
        <v>36112397.13</v>
      </c>
      <c r="O55" s="278"/>
      <c r="P55" s="254">
        <f t="shared" si="31"/>
        <v>92356.43564</v>
      </c>
      <c r="Q55" s="254">
        <f t="shared" ref="Q55:Q65" si="74">Q54*K55/K54</f>
        <v>45499.26802</v>
      </c>
      <c r="R55" s="254">
        <f t="shared" ref="R55:R65" si="75">R54*(1+$S$5/2/12)</f>
        <v>261009.5086</v>
      </c>
      <c r="S55" s="254">
        <f t="shared" si="34"/>
        <v>-64588.89253</v>
      </c>
      <c r="T55" s="254">
        <f t="shared" si="35"/>
        <v>0</v>
      </c>
      <c r="U55" s="272">
        <f t="shared" si="21"/>
        <v>0.4596915601</v>
      </c>
      <c r="V55" s="282"/>
      <c r="W55" s="254">
        <f t="shared" si="22"/>
        <v>-64588.89253</v>
      </c>
      <c r="X55" s="257">
        <f t="shared" si="23"/>
        <v>5.471001752</v>
      </c>
      <c r="Y55" s="254">
        <f t="shared" si="24"/>
        <v>315218.6332</v>
      </c>
      <c r="Z55" s="254">
        <f t="shared" si="25"/>
        <v>250629.7406</v>
      </c>
      <c r="AA55" s="259">
        <f t="shared" si="26"/>
        <v>398865.2122</v>
      </c>
      <c r="AB55" s="258">
        <f t="shared" si="27"/>
        <v>0.3988652122</v>
      </c>
      <c r="AC55" s="275">
        <f t="shared" si="28"/>
        <v>334276.3197</v>
      </c>
      <c r="AD55" s="257">
        <f t="shared" si="29"/>
        <v>0.3342763197</v>
      </c>
      <c r="AE55" s="180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2"/>
    </row>
    <row r="56" ht="19.5" customHeight="1">
      <c r="A56" s="276" t="s">
        <v>150</v>
      </c>
      <c r="B56" s="277">
        <v>25.27</v>
      </c>
      <c r="C56" s="278">
        <v>27.379999</v>
      </c>
      <c r="D56" s="278">
        <v>23.540001</v>
      </c>
      <c r="E56" s="278">
        <v>25.25</v>
      </c>
      <c r="F56" s="278">
        <v>21.562315</v>
      </c>
      <c r="G56" s="278">
        <v>1.6707162E9</v>
      </c>
      <c r="H56" s="278"/>
      <c r="I56" s="278">
        <f t="shared" ref="I56:N56" si="73">(I57/B57*B56)/B57*B56</f>
        <v>0.9605412515</v>
      </c>
      <c r="J56" s="278">
        <f t="shared" si="73"/>
        <v>1.126683901</v>
      </c>
      <c r="K56" s="278">
        <f t="shared" si="73"/>
        <v>0.8321790826</v>
      </c>
      <c r="L56" s="278">
        <f t="shared" si="73"/>
        <v>0.9517455985</v>
      </c>
      <c r="M56" s="278">
        <f t="shared" si="73"/>
        <v>0.8091400828</v>
      </c>
      <c r="N56" s="278">
        <f t="shared" si="73"/>
        <v>61849571.67</v>
      </c>
      <c r="O56" s="278"/>
      <c r="P56" s="254">
        <f t="shared" si="31"/>
        <v>93227.72673</v>
      </c>
      <c r="Q56" s="254">
        <f t="shared" si="74"/>
        <v>46361.79813</v>
      </c>
      <c r="R56" s="254">
        <f t="shared" si="75"/>
        <v>261553.2784</v>
      </c>
      <c r="S56" s="254">
        <f t="shared" si="34"/>
        <v>-66524.67959</v>
      </c>
      <c r="T56" s="254">
        <f t="shared" si="35"/>
        <v>0</v>
      </c>
      <c r="U56" s="272">
        <f t="shared" si="21"/>
        <v>0.4635539302</v>
      </c>
      <c r="V56" s="282"/>
      <c r="W56" s="254">
        <f t="shared" si="22"/>
        <v>-66524.67959</v>
      </c>
      <c r="X56" s="257">
        <f t="shared" si="23"/>
        <v>5.33307349</v>
      </c>
      <c r="Y56" s="254">
        <f t="shared" si="24"/>
        <v>316350.5559</v>
      </c>
      <c r="Z56" s="254">
        <f t="shared" si="25"/>
        <v>249825.8764</v>
      </c>
      <c r="AA56" s="259">
        <f t="shared" si="26"/>
        <v>401142.8032</v>
      </c>
      <c r="AB56" s="258">
        <f t="shared" si="27"/>
        <v>0.4011428032</v>
      </c>
      <c r="AC56" s="275">
        <f t="shared" si="28"/>
        <v>334618.1236</v>
      </c>
      <c r="AD56" s="257">
        <f t="shared" si="29"/>
        <v>0.3346181236</v>
      </c>
      <c r="AE56" s="180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2"/>
    </row>
    <row r="57" ht="19.5" customHeight="1">
      <c r="A57" s="276" t="s">
        <v>151</v>
      </c>
      <c r="B57" s="277">
        <v>25.440001</v>
      </c>
      <c r="C57" s="278">
        <v>28.059999</v>
      </c>
      <c r="D57" s="278">
        <v>25.25</v>
      </c>
      <c r="E57" s="278">
        <v>27.450001</v>
      </c>
      <c r="F57" s="278">
        <v>23.44101</v>
      </c>
      <c r="G57" s="278">
        <v>1.4116208E9</v>
      </c>
      <c r="H57" s="278"/>
      <c r="I57" s="278">
        <f t="shared" ref="I57:N57" si="76">(I58/B58*B57)/B58*B57</f>
        <v>0.9735085836</v>
      </c>
      <c r="J57" s="278">
        <f t="shared" si="76"/>
        <v>1.183342699</v>
      </c>
      <c r="K57" s="278">
        <f t="shared" si="76"/>
        <v>0.9574731549</v>
      </c>
      <c r="L57" s="278">
        <f t="shared" si="76"/>
        <v>1.124819512</v>
      </c>
      <c r="M57" s="278">
        <f t="shared" si="76"/>
        <v>0.9562811239</v>
      </c>
      <c r="N57" s="278">
        <f t="shared" si="76"/>
        <v>44153732.97</v>
      </c>
      <c r="O57" s="278"/>
      <c r="P57" s="254">
        <f t="shared" si="31"/>
        <v>100000</v>
      </c>
      <c r="Q57" s="254">
        <f t="shared" si="74"/>
        <v>53342.09674</v>
      </c>
      <c r="R57" s="254">
        <f t="shared" si="75"/>
        <v>262098.181</v>
      </c>
      <c r="S57" s="254">
        <f t="shared" si="34"/>
        <v>-68468.53242</v>
      </c>
      <c r="T57" s="254">
        <f t="shared" si="35"/>
        <v>0</v>
      </c>
      <c r="U57" s="272">
        <f t="shared" si="21"/>
        <v>0.4975063915</v>
      </c>
      <c r="V57" s="282"/>
      <c r="W57" s="254">
        <f t="shared" si="22"/>
        <v>-68468.53242</v>
      </c>
      <c r="X57" s="257">
        <f t="shared" si="23"/>
        <v>5.288534284</v>
      </c>
      <c r="Y57" s="254">
        <f t="shared" si="24"/>
        <v>321614.2538</v>
      </c>
      <c r="Z57" s="254">
        <f t="shared" si="25"/>
        <v>253145.7214</v>
      </c>
      <c r="AA57" s="259">
        <f t="shared" si="26"/>
        <v>415440.2778</v>
      </c>
      <c r="AB57" s="258">
        <f t="shared" si="27"/>
        <v>0.4154402778</v>
      </c>
      <c r="AC57" s="275">
        <f t="shared" si="28"/>
        <v>346971.7453</v>
      </c>
      <c r="AD57" s="257">
        <f t="shared" si="29"/>
        <v>0.3469717453</v>
      </c>
      <c r="AE57" s="180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2"/>
    </row>
    <row r="58" ht="19.5" customHeight="1">
      <c r="A58" s="276" t="s">
        <v>152</v>
      </c>
      <c r="B58" s="277">
        <v>27.440001</v>
      </c>
      <c r="C58" s="278">
        <v>29.870001</v>
      </c>
      <c r="D58" s="278">
        <v>27.190001</v>
      </c>
      <c r="E58" s="278">
        <v>29.790001</v>
      </c>
      <c r="F58" s="278">
        <v>25.439266</v>
      </c>
      <c r="G58" s="278">
        <v>1.5257083E9</v>
      </c>
      <c r="H58" s="278"/>
      <c r="I58" s="278">
        <f t="shared" ref="I58:N58" si="77">(I59/B59*B58)/B59*B58</f>
        <v>1.132592764</v>
      </c>
      <c r="J58" s="278">
        <f t="shared" si="77"/>
        <v>1.340928766</v>
      </c>
      <c r="K58" s="278">
        <f t="shared" si="77"/>
        <v>1.110253852</v>
      </c>
      <c r="L58" s="278">
        <f t="shared" si="77"/>
        <v>1.324765921</v>
      </c>
      <c r="M58" s="278">
        <f t="shared" si="77"/>
        <v>1.12626891</v>
      </c>
      <c r="N58" s="278">
        <f t="shared" si="77"/>
        <v>51579169.67</v>
      </c>
      <c r="O58" s="278"/>
      <c r="P58" s="254">
        <f t="shared" si="31"/>
        <v>107683.1723</v>
      </c>
      <c r="Q58" s="254">
        <f t="shared" si="74"/>
        <v>61853.71157</v>
      </c>
      <c r="R58" s="254">
        <f t="shared" si="75"/>
        <v>262644.2189</v>
      </c>
      <c r="S58" s="254">
        <f t="shared" si="34"/>
        <v>-70420.48464</v>
      </c>
      <c r="T58" s="254">
        <f t="shared" si="35"/>
        <v>0</v>
      </c>
      <c r="U58" s="272">
        <f t="shared" si="21"/>
        <v>0.5354019274</v>
      </c>
      <c r="V58" s="282"/>
      <c r="W58" s="254">
        <f t="shared" si="22"/>
        <v>-70420.48464</v>
      </c>
      <c r="X58" s="257">
        <f t="shared" si="23"/>
        <v>5.258802082</v>
      </c>
      <c r="Y58" s="254">
        <f t="shared" si="24"/>
        <v>327516.6707</v>
      </c>
      <c r="Z58" s="254">
        <f t="shared" si="25"/>
        <v>257096.1861</v>
      </c>
      <c r="AA58" s="259">
        <f t="shared" si="26"/>
        <v>432181.1028</v>
      </c>
      <c r="AB58" s="258">
        <f t="shared" si="27"/>
        <v>0.4321811028</v>
      </c>
      <c r="AC58" s="275">
        <f t="shared" si="28"/>
        <v>361760.6181</v>
      </c>
      <c r="AD58" s="257">
        <f t="shared" si="29"/>
        <v>0.3617606181</v>
      </c>
      <c r="AE58" s="180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2"/>
    </row>
    <row r="59" ht="19.5" customHeight="1">
      <c r="A59" s="276" t="s">
        <v>153</v>
      </c>
      <c r="B59" s="277">
        <v>30.08</v>
      </c>
      <c r="C59" s="278">
        <v>31.469999</v>
      </c>
      <c r="D59" s="278">
        <v>29.309999</v>
      </c>
      <c r="E59" s="278">
        <v>29.950001</v>
      </c>
      <c r="F59" s="278">
        <v>25.575897</v>
      </c>
      <c r="G59" s="278">
        <v>1.7997557E9</v>
      </c>
      <c r="H59" s="278"/>
      <c r="I59" s="278">
        <f t="shared" ref="I59:N59" si="78">(I60/B60*B59)/B60*B59</f>
        <v>1.361009639</v>
      </c>
      <c r="J59" s="278">
        <f t="shared" si="78"/>
        <v>1.488430947</v>
      </c>
      <c r="K59" s="278">
        <f t="shared" si="78"/>
        <v>1.290135865</v>
      </c>
      <c r="L59" s="278">
        <f t="shared" si="78"/>
        <v>1.339034586</v>
      </c>
      <c r="M59" s="278">
        <f t="shared" si="78"/>
        <v>1.138399487</v>
      </c>
      <c r="N59" s="278">
        <f t="shared" si="78"/>
        <v>71772561.19</v>
      </c>
      <c r="O59" s="278"/>
      <c r="P59" s="254">
        <f t="shared" si="31"/>
        <v>116079.204</v>
      </c>
      <c r="Q59" s="254">
        <f t="shared" si="74"/>
        <v>71875.17663</v>
      </c>
      <c r="R59" s="254">
        <f t="shared" si="75"/>
        <v>263191.3944</v>
      </c>
      <c r="S59" s="254">
        <f t="shared" si="34"/>
        <v>-72380.56999</v>
      </c>
      <c r="T59" s="254">
        <f t="shared" si="35"/>
        <v>0</v>
      </c>
      <c r="U59" s="272">
        <f t="shared" si="21"/>
        <v>0.5759325957</v>
      </c>
      <c r="V59" s="282"/>
      <c r="W59" s="254">
        <f t="shared" si="22"/>
        <v>-72380.56999</v>
      </c>
      <c r="X59" s="257">
        <f t="shared" si="23"/>
        <v>5.239950423</v>
      </c>
      <c r="Y59" s="254">
        <f t="shared" si="24"/>
        <v>333919.1814</v>
      </c>
      <c r="Z59" s="254">
        <f t="shared" si="25"/>
        <v>261538.6114</v>
      </c>
      <c r="AA59" s="259">
        <f t="shared" si="26"/>
        <v>451145.775</v>
      </c>
      <c r="AB59" s="258">
        <f t="shared" si="27"/>
        <v>0.451145775</v>
      </c>
      <c r="AC59" s="275">
        <f t="shared" si="28"/>
        <v>378765.205</v>
      </c>
      <c r="AD59" s="257">
        <f t="shared" si="29"/>
        <v>0.378765205</v>
      </c>
      <c r="AE59" s="180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2"/>
    </row>
    <row r="60" ht="19.5" customHeight="1">
      <c r="A60" s="276" t="s">
        <v>154</v>
      </c>
      <c r="B60" s="277">
        <v>29.700001</v>
      </c>
      <c r="C60" s="278">
        <v>32.75</v>
      </c>
      <c r="D60" s="278">
        <v>29.26</v>
      </c>
      <c r="E60" s="278">
        <v>31.799999</v>
      </c>
      <c r="F60" s="278">
        <v>27.155716</v>
      </c>
      <c r="G60" s="278">
        <v>1.8215102E9</v>
      </c>
      <c r="H60" s="278"/>
      <c r="I60" s="278">
        <f t="shared" ref="I60:N60" si="79">(I61/B61*B60)/B61*B60</f>
        <v>1.326839723</v>
      </c>
      <c r="J60" s="278">
        <f t="shared" si="79"/>
        <v>1.611973291</v>
      </c>
      <c r="K60" s="278">
        <f t="shared" si="79"/>
        <v>1.285738016</v>
      </c>
      <c r="L60" s="278">
        <f t="shared" si="79"/>
        <v>1.509566762</v>
      </c>
      <c r="M60" s="278">
        <f t="shared" si="79"/>
        <v>1.283380568</v>
      </c>
      <c r="N60" s="278">
        <f t="shared" si="79"/>
        <v>73518145.58</v>
      </c>
      <c r="O60" s="278"/>
      <c r="P60" s="254">
        <f t="shared" si="31"/>
        <v>115881.1881</v>
      </c>
      <c r="Q60" s="254">
        <f t="shared" si="74"/>
        <v>71630.16661</v>
      </c>
      <c r="R60" s="254">
        <f t="shared" si="75"/>
        <v>263739.7098</v>
      </c>
      <c r="S60" s="254">
        <f t="shared" si="34"/>
        <v>-74348.82236</v>
      </c>
      <c r="T60" s="254">
        <f t="shared" si="35"/>
        <v>0</v>
      </c>
      <c r="U60" s="272">
        <f t="shared" si="21"/>
        <v>0.5742734848</v>
      </c>
      <c r="V60" s="282"/>
      <c r="W60" s="254">
        <f t="shared" si="22"/>
        <v>-74348.82236</v>
      </c>
      <c r="X60" s="257">
        <f t="shared" si="23"/>
        <v>5.105943656</v>
      </c>
      <c r="Y60" s="254">
        <f t="shared" si="24"/>
        <v>334306.9531</v>
      </c>
      <c r="Z60" s="254">
        <f t="shared" si="25"/>
        <v>259958.1307</v>
      </c>
      <c r="AA60" s="259">
        <f t="shared" si="26"/>
        <v>451251.0645</v>
      </c>
      <c r="AB60" s="258">
        <f t="shared" si="27"/>
        <v>0.4512510645</v>
      </c>
      <c r="AC60" s="275">
        <f t="shared" si="28"/>
        <v>376902.2421</v>
      </c>
      <c r="AD60" s="257">
        <f t="shared" si="29"/>
        <v>0.3769022421</v>
      </c>
      <c r="AE60" s="180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2"/>
    </row>
    <row r="61" ht="19.5" customHeight="1">
      <c r="A61" s="276" t="s">
        <v>155</v>
      </c>
      <c r="B61" s="277">
        <v>31.690001</v>
      </c>
      <c r="C61" s="278">
        <v>33.459999</v>
      </c>
      <c r="D61" s="278">
        <v>29.93</v>
      </c>
      <c r="E61" s="278">
        <v>33.389999</v>
      </c>
      <c r="F61" s="278">
        <v>28.513498</v>
      </c>
      <c r="G61" s="278">
        <v>1.4141862E9</v>
      </c>
      <c r="H61" s="278"/>
      <c r="I61" s="278">
        <f t="shared" ref="I61:N61" si="80">(I62/B62*B61)/B62*B61</f>
        <v>1.510601956</v>
      </c>
      <c r="J61" s="278">
        <f t="shared" si="80"/>
        <v>1.682624005</v>
      </c>
      <c r="K61" s="278">
        <f t="shared" si="80"/>
        <v>1.345294216</v>
      </c>
      <c r="L61" s="278">
        <f t="shared" si="80"/>
        <v>1.66429736</v>
      </c>
      <c r="M61" s="278">
        <f t="shared" si="80"/>
        <v>1.414926699</v>
      </c>
      <c r="N61" s="278">
        <f t="shared" si="80"/>
        <v>44314363.8</v>
      </c>
      <c r="O61" s="278"/>
      <c r="P61" s="254">
        <f t="shared" si="31"/>
        <v>118534.6535</v>
      </c>
      <c r="Q61" s="254">
        <f t="shared" si="74"/>
        <v>74948.12137</v>
      </c>
      <c r="R61" s="254">
        <f t="shared" si="75"/>
        <v>264289.1675</v>
      </c>
      <c r="S61" s="254">
        <f t="shared" si="34"/>
        <v>-76325.27579</v>
      </c>
      <c r="T61" s="254">
        <f t="shared" si="35"/>
        <v>0</v>
      </c>
      <c r="U61" s="272">
        <f t="shared" si="21"/>
        <v>0.5863856462</v>
      </c>
      <c r="V61" s="282"/>
      <c r="W61" s="254">
        <f t="shared" si="22"/>
        <v>-76325.27579</v>
      </c>
      <c r="X61" s="257">
        <f t="shared" si="23"/>
        <v>5.015688669</v>
      </c>
      <c r="Y61" s="254">
        <f t="shared" si="24"/>
        <v>336691.8582</v>
      </c>
      <c r="Z61" s="254">
        <f t="shared" si="25"/>
        <v>260366.5824</v>
      </c>
      <c r="AA61" s="259">
        <f t="shared" si="26"/>
        <v>457771.9423</v>
      </c>
      <c r="AB61" s="258">
        <f t="shared" si="27"/>
        <v>0.4577719423</v>
      </c>
      <c r="AC61" s="275">
        <f t="shared" si="28"/>
        <v>381446.6665</v>
      </c>
      <c r="AD61" s="257">
        <f t="shared" si="29"/>
        <v>0.3814466665</v>
      </c>
      <c r="AE61" s="180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2"/>
    </row>
    <row r="62" ht="19.5" customHeight="1">
      <c r="A62" s="276" t="s">
        <v>156</v>
      </c>
      <c r="B62" s="277">
        <v>33.490002</v>
      </c>
      <c r="C62" s="278">
        <v>34.860001</v>
      </c>
      <c r="D62" s="278">
        <v>32.360001</v>
      </c>
      <c r="E62" s="278">
        <v>32.419998</v>
      </c>
      <c r="F62" s="278">
        <v>27.685154</v>
      </c>
      <c r="G62" s="278">
        <v>1.9045651E9</v>
      </c>
      <c r="H62" s="278"/>
      <c r="I62" s="278">
        <f t="shared" ref="I62:N62" si="81">(I63/B63*B62)/B63*B62</f>
        <v>1.687080804</v>
      </c>
      <c r="J62" s="278">
        <f t="shared" si="81"/>
        <v>1.826375293</v>
      </c>
      <c r="K62" s="278">
        <f t="shared" si="81"/>
        <v>1.572609497</v>
      </c>
      <c r="L62" s="278">
        <f t="shared" si="81"/>
        <v>1.569004104</v>
      </c>
      <c r="M62" s="278">
        <f t="shared" si="81"/>
        <v>1.333910927</v>
      </c>
      <c r="N62" s="278">
        <f t="shared" si="81"/>
        <v>80375367.67</v>
      </c>
      <c r="O62" s="278"/>
      <c r="P62" s="254">
        <f t="shared" si="31"/>
        <v>128158.4198</v>
      </c>
      <c r="Q62" s="254">
        <f t="shared" si="74"/>
        <v>87612.15654</v>
      </c>
      <c r="R62" s="254">
        <f t="shared" si="75"/>
        <v>264839.7699</v>
      </c>
      <c r="S62" s="254">
        <f t="shared" si="34"/>
        <v>-78309.96444</v>
      </c>
      <c r="T62" s="254">
        <f t="shared" si="35"/>
        <v>0</v>
      </c>
      <c r="U62" s="272">
        <f t="shared" si="21"/>
        <v>0.631244698</v>
      </c>
      <c r="V62" s="282"/>
      <c r="W62" s="254">
        <f t="shared" si="22"/>
        <v>-78309.96444</v>
      </c>
      <c r="X62" s="257">
        <f t="shared" si="23"/>
        <v>5.018495316</v>
      </c>
      <c r="Y62" s="254">
        <f t="shared" si="24"/>
        <v>343957.073</v>
      </c>
      <c r="Z62" s="254">
        <f t="shared" si="25"/>
        <v>265647.1086</v>
      </c>
      <c r="AA62" s="259">
        <f t="shared" si="26"/>
        <v>480610.3463</v>
      </c>
      <c r="AB62" s="258">
        <f t="shared" si="27"/>
        <v>0.4806103463</v>
      </c>
      <c r="AC62" s="275">
        <f t="shared" si="28"/>
        <v>402300.3818</v>
      </c>
      <c r="AD62" s="257">
        <f t="shared" si="29"/>
        <v>0.4023003818</v>
      </c>
      <c r="AE62" s="180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2"/>
    </row>
    <row r="63" ht="19.5" customHeight="1">
      <c r="A63" s="276" t="s">
        <v>157</v>
      </c>
      <c r="B63" s="277">
        <v>32.610001</v>
      </c>
      <c r="C63" s="278">
        <v>36.0</v>
      </c>
      <c r="D63" s="278">
        <v>32.419998</v>
      </c>
      <c r="E63" s="278">
        <v>35.18</v>
      </c>
      <c r="F63" s="278">
        <v>30.04207</v>
      </c>
      <c r="G63" s="278">
        <v>1.9125647E9</v>
      </c>
      <c r="H63" s="278"/>
      <c r="I63" s="278">
        <f t="shared" ref="I63:N63" si="82">(I64/B64*B63)/B64*B63</f>
        <v>1.599584405</v>
      </c>
      <c r="J63" s="278">
        <f t="shared" si="82"/>
        <v>1.947781491</v>
      </c>
      <c r="K63" s="278">
        <f t="shared" si="82"/>
        <v>1.57844629</v>
      </c>
      <c r="L63" s="278">
        <f t="shared" si="82"/>
        <v>1.847522697</v>
      </c>
      <c r="M63" s="278">
        <f t="shared" si="82"/>
        <v>1.570697854</v>
      </c>
      <c r="N63" s="278">
        <f t="shared" si="82"/>
        <v>81051974.74</v>
      </c>
      <c r="O63" s="278"/>
      <c r="P63" s="254">
        <f t="shared" si="31"/>
        <v>128396.0317</v>
      </c>
      <c r="Q63" s="254">
        <f t="shared" si="74"/>
        <v>87937.33202</v>
      </c>
      <c r="R63" s="254">
        <f t="shared" si="75"/>
        <v>265391.5195</v>
      </c>
      <c r="S63" s="254">
        <f t="shared" si="34"/>
        <v>-80302.92262</v>
      </c>
      <c r="T63" s="254">
        <f t="shared" si="35"/>
        <v>0</v>
      </c>
      <c r="U63" s="272">
        <f t="shared" si="21"/>
        <v>0.6316275251</v>
      </c>
      <c r="V63" s="282"/>
      <c r="W63" s="254">
        <f t="shared" si="22"/>
        <v>-80302.92262</v>
      </c>
      <c r="X63" s="257">
        <f t="shared" si="23"/>
        <v>4.90377608</v>
      </c>
      <c r="Y63" s="254">
        <f t="shared" si="24"/>
        <v>344653.0809</v>
      </c>
      <c r="Z63" s="254">
        <f t="shared" si="25"/>
        <v>264350.1582</v>
      </c>
      <c r="AA63" s="259">
        <f t="shared" si="26"/>
        <v>481724.8832</v>
      </c>
      <c r="AB63" s="258">
        <f t="shared" si="27"/>
        <v>0.4817248832</v>
      </c>
      <c r="AC63" s="275">
        <f t="shared" si="28"/>
        <v>401421.9605</v>
      </c>
      <c r="AD63" s="257">
        <f t="shared" si="29"/>
        <v>0.4014219605</v>
      </c>
      <c r="AE63" s="180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2"/>
    </row>
    <row r="64" ht="19.5" customHeight="1">
      <c r="A64" s="276" t="s">
        <v>158</v>
      </c>
      <c r="B64" s="277">
        <v>35.43</v>
      </c>
      <c r="C64" s="278">
        <v>36.18</v>
      </c>
      <c r="D64" s="278">
        <v>33.73</v>
      </c>
      <c r="E64" s="278">
        <v>35.380001</v>
      </c>
      <c r="F64" s="278">
        <v>30.212864</v>
      </c>
      <c r="G64" s="278">
        <v>1.4970104E9</v>
      </c>
      <c r="H64" s="278"/>
      <c r="I64" s="278">
        <f t="shared" ref="I64:N64" si="83">(I65/B65*B64)/B65*B64</f>
        <v>1.888199341</v>
      </c>
      <c r="J64" s="278">
        <f t="shared" si="83"/>
        <v>1.967308001</v>
      </c>
      <c r="K64" s="278">
        <f t="shared" si="83"/>
        <v>1.708584742</v>
      </c>
      <c r="L64" s="278">
        <f t="shared" si="83"/>
        <v>1.868589025</v>
      </c>
      <c r="M64" s="278">
        <f t="shared" si="83"/>
        <v>1.588607961</v>
      </c>
      <c r="N64" s="278">
        <f t="shared" si="83"/>
        <v>49657055.5</v>
      </c>
      <c r="O64" s="278"/>
      <c r="P64" s="254">
        <f t="shared" si="31"/>
        <v>133584.1584</v>
      </c>
      <c r="Q64" s="254">
        <f t="shared" si="74"/>
        <v>95187.51741</v>
      </c>
      <c r="R64" s="254">
        <f t="shared" si="75"/>
        <v>265944.4184</v>
      </c>
      <c r="S64" s="254">
        <f t="shared" si="34"/>
        <v>-82304.1848</v>
      </c>
      <c r="T64" s="254">
        <f t="shared" si="35"/>
        <v>0</v>
      </c>
      <c r="U64" s="272">
        <f t="shared" si="21"/>
        <v>0.6548385973</v>
      </c>
      <c r="V64" s="282"/>
      <c r="W64" s="254">
        <f t="shared" si="22"/>
        <v>-82304.1848</v>
      </c>
      <c r="X64" s="257">
        <f t="shared" si="23"/>
        <v>4.854292377</v>
      </c>
      <c r="Y64" s="254">
        <f t="shared" si="24"/>
        <v>348815.5526</v>
      </c>
      <c r="Z64" s="254">
        <f t="shared" si="25"/>
        <v>266511.3678</v>
      </c>
      <c r="AA64" s="259">
        <f t="shared" si="26"/>
        <v>494716.0943</v>
      </c>
      <c r="AB64" s="258">
        <f t="shared" si="27"/>
        <v>0.4947160943</v>
      </c>
      <c r="AC64" s="275">
        <f t="shared" si="28"/>
        <v>412411.9095</v>
      </c>
      <c r="AD64" s="257">
        <f t="shared" si="29"/>
        <v>0.4124119095</v>
      </c>
      <c r="AE64" s="180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2"/>
    </row>
    <row r="65" ht="19.5" customHeight="1">
      <c r="A65" s="279" t="s">
        <v>159</v>
      </c>
      <c r="B65" s="280">
        <v>35.709999</v>
      </c>
      <c r="C65" s="281">
        <v>36.639999</v>
      </c>
      <c r="D65" s="281">
        <v>34.130001</v>
      </c>
      <c r="E65" s="281">
        <v>36.459999</v>
      </c>
      <c r="F65" s="281">
        <v>31.135128</v>
      </c>
      <c r="G65" s="281">
        <v>1.7408286E9</v>
      </c>
      <c r="H65" s="281"/>
      <c r="I65" s="281">
        <f t="shared" ref="I65:N65" si="84">(I66/B66*B65)/B66*B65</f>
        <v>1.918161691</v>
      </c>
      <c r="J65" s="281">
        <f t="shared" si="84"/>
        <v>2.017651429</v>
      </c>
      <c r="K65" s="281">
        <f t="shared" si="84"/>
        <v>1.749348929</v>
      </c>
      <c r="L65" s="281">
        <f t="shared" si="84"/>
        <v>1.984410046</v>
      </c>
      <c r="M65" s="281">
        <f t="shared" si="84"/>
        <v>1.687074472</v>
      </c>
      <c r="N65" s="281">
        <f t="shared" si="84"/>
        <v>67149588.4</v>
      </c>
      <c r="O65" s="281"/>
      <c r="P65" s="254">
        <f t="shared" si="31"/>
        <v>135168.3208</v>
      </c>
      <c r="Q65" s="254">
        <f t="shared" si="74"/>
        <v>97458.5442</v>
      </c>
      <c r="R65" s="254">
        <f t="shared" si="75"/>
        <v>266498.4693</v>
      </c>
      <c r="S65" s="254">
        <f t="shared" si="34"/>
        <v>-84313.78557</v>
      </c>
      <c r="T65" s="254">
        <f t="shared" si="35"/>
        <v>0</v>
      </c>
      <c r="U65" s="272">
        <f t="shared" si="21"/>
        <v>0.6613276997</v>
      </c>
      <c r="V65" s="257">
        <f>(E65-B54)/B54</f>
        <v>0.4749191131</v>
      </c>
      <c r="W65" s="254">
        <f t="shared" si="22"/>
        <v>-84313.78557</v>
      </c>
      <c r="X65" s="257">
        <f t="shared" si="23"/>
        <v>4.763951558</v>
      </c>
      <c r="Y65" s="254">
        <f t="shared" si="24"/>
        <v>350456.3551</v>
      </c>
      <c r="Z65" s="254">
        <f t="shared" si="25"/>
        <v>266142.5695</v>
      </c>
      <c r="AA65" s="259">
        <f t="shared" si="26"/>
        <v>499125.3343</v>
      </c>
      <c r="AB65" s="258">
        <f t="shared" si="27"/>
        <v>0.4991253343</v>
      </c>
      <c r="AC65" s="275">
        <f t="shared" si="28"/>
        <v>414811.5487</v>
      </c>
      <c r="AD65" s="257">
        <f t="shared" si="29"/>
        <v>0.4148115487</v>
      </c>
      <c r="AE65" s="180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2"/>
    </row>
    <row r="66" ht="19.5" customHeight="1">
      <c r="A66" s="276" t="s">
        <v>160</v>
      </c>
      <c r="B66" s="277">
        <v>36.66</v>
      </c>
      <c r="C66" s="278">
        <v>39.0</v>
      </c>
      <c r="D66" s="278">
        <v>36.220001</v>
      </c>
      <c r="E66" s="278">
        <v>37.07</v>
      </c>
      <c r="F66" s="278">
        <v>31.668415</v>
      </c>
      <c r="G66" s="278">
        <v>1.7593004E9</v>
      </c>
      <c r="H66" s="278"/>
      <c r="I66" s="278">
        <f t="shared" ref="I66:N66" si="85">(I67/B67*B66)/B67*B66</f>
        <v>2.021577793</v>
      </c>
      <c r="J66" s="278">
        <f t="shared" si="85"/>
        <v>2.285938</v>
      </c>
      <c r="K66" s="278">
        <f t="shared" si="85"/>
        <v>1.970156643</v>
      </c>
      <c r="L66" s="278">
        <f t="shared" si="85"/>
        <v>2.051366619</v>
      </c>
      <c r="M66" s="278">
        <f t="shared" si="85"/>
        <v>1.745362329</v>
      </c>
      <c r="N66" s="278">
        <f t="shared" si="85"/>
        <v>68582187.25</v>
      </c>
      <c r="O66" s="278"/>
      <c r="P66" s="254">
        <f t="shared" si="31"/>
        <v>143445.5485</v>
      </c>
      <c r="Q66" s="254">
        <f>(Q54+(Q65-Q54)*(1-$Q$3))*K66/K65</f>
        <v>93127.881</v>
      </c>
      <c r="R66" s="254">
        <f>R65*(1+($S$5/2/12))+(Q65-Q54)*($Q$3)</f>
        <v>281821.7588</v>
      </c>
      <c r="S66" s="254">
        <f t="shared" si="34"/>
        <v>-86331.75968</v>
      </c>
      <c r="T66" s="254">
        <f t="shared" si="35"/>
        <v>0</v>
      </c>
      <c r="U66" s="272">
        <f t="shared" si="21"/>
        <v>0.6360038017</v>
      </c>
      <c r="V66" s="282"/>
      <c r="W66" s="254">
        <f t="shared" si="22"/>
        <v>-86331.75968</v>
      </c>
      <c r="X66" s="257">
        <f t="shared" si="23"/>
        <v>4.925965935</v>
      </c>
      <c r="Y66" s="254">
        <f t="shared" si="24"/>
        <v>370960.7724</v>
      </c>
      <c r="Z66" s="254">
        <f t="shared" si="25"/>
        <v>284629.0127</v>
      </c>
      <c r="AA66" s="259">
        <f t="shared" si="26"/>
        <v>518395.1883</v>
      </c>
      <c r="AB66" s="258">
        <f t="shared" si="27"/>
        <v>0.5183951883</v>
      </c>
      <c r="AC66" s="275">
        <f t="shared" si="28"/>
        <v>432063.4286</v>
      </c>
      <c r="AD66" s="257">
        <f t="shared" si="29"/>
        <v>0.4320634286</v>
      </c>
      <c r="AE66" s="180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2"/>
    </row>
    <row r="67" ht="19.5" customHeight="1">
      <c r="A67" s="276" t="s">
        <v>161</v>
      </c>
      <c r="B67" s="277">
        <v>37.200001</v>
      </c>
      <c r="C67" s="278">
        <v>37.970001</v>
      </c>
      <c r="D67" s="278">
        <v>36.099998</v>
      </c>
      <c r="E67" s="278">
        <v>36.57</v>
      </c>
      <c r="F67" s="278">
        <v>31.241268</v>
      </c>
      <c r="G67" s="278">
        <v>1.7281108E9</v>
      </c>
      <c r="H67" s="278"/>
      <c r="I67" s="278">
        <f t="shared" ref="I67:N67" si="86">(I68/B68*B67)/B68*B67</f>
        <v>2.081572013</v>
      </c>
      <c r="J67" s="278">
        <f t="shared" si="86"/>
        <v>2.166788142</v>
      </c>
      <c r="K67" s="278">
        <f t="shared" si="86"/>
        <v>1.957123344</v>
      </c>
      <c r="L67" s="278">
        <f t="shared" si="86"/>
        <v>1.996402168</v>
      </c>
      <c r="M67" s="278">
        <f t="shared" si="86"/>
        <v>1.69859659</v>
      </c>
      <c r="N67" s="278">
        <f t="shared" si="86"/>
        <v>66172036.03</v>
      </c>
      <c r="O67" s="278"/>
      <c r="P67" s="254">
        <f t="shared" si="31"/>
        <v>142970.2891</v>
      </c>
      <c r="Q67" s="254">
        <f t="shared" ref="Q67:Q77" si="88">Q66*K67/K66</f>
        <v>92511.80637</v>
      </c>
      <c r="R67" s="254">
        <f t="shared" ref="R67:R77" si="89">R66*(1+$S$5/2/12)</f>
        <v>282408.8874</v>
      </c>
      <c r="S67" s="254">
        <f t="shared" si="34"/>
        <v>-88358.14201</v>
      </c>
      <c r="T67" s="254">
        <f t="shared" si="35"/>
        <v>0</v>
      </c>
      <c r="U67" s="272">
        <f t="shared" si="21"/>
        <v>0.6333261491</v>
      </c>
      <c r="V67" s="282"/>
      <c r="W67" s="254">
        <f t="shared" si="22"/>
        <v>-88358.14201</v>
      </c>
      <c r="X67" s="257">
        <f t="shared" si="23"/>
        <v>4.81426122</v>
      </c>
      <c r="Y67" s="254">
        <f t="shared" si="24"/>
        <v>371191.7343</v>
      </c>
      <c r="Z67" s="254">
        <f t="shared" si="25"/>
        <v>282833.5923</v>
      </c>
      <c r="AA67" s="259">
        <f t="shared" si="26"/>
        <v>517890.9829</v>
      </c>
      <c r="AB67" s="258">
        <f t="shared" si="27"/>
        <v>0.5178909829</v>
      </c>
      <c r="AC67" s="275">
        <f t="shared" si="28"/>
        <v>429532.8409</v>
      </c>
      <c r="AD67" s="257">
        <f t="shared" si="29"/>
        <v>0.4295328409</v>
      </c>
      <c r="AE67" s="180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2"/>
    </row>
    <row r="68" ht="19.5" customHeight="1">
      <c r="A68" s="276" t="s">
        <v>162</v>
      </c>
      <c r="B68" s="277">
        <v>36.68</v>
      </c>
      <c r="C68" s="278">
        <v>37.18</v>
      </c>
      <c r="D68" s="278">
        <v>34.009998</v>
      </c>
      <c r="E68" s="278">
        <v>35.84</v>
      </c>
      <c r="F68" s="278">
        <v>30.617641</v>
      </c>
      <c r="G68" s="278">
        <v>2.5094653E9</v>
      </c>
      <c r="H68" s="278"/>
      <c r="I68" s="278">
        <f t="shared" ref="I68:N68" si="87">(I69/B69*B68)/B69*B68</f>
        <v>2.023784154</v>
      </c>
      <c r="J68" s="278">
        <f t="shared" si="87"/>
        <v>2.077562052</v>
      </c>
      <c r="K68" s="278">
        <f t="shared" si="87"/>
        <v>1.737068937</v>
      </c>
      <c r="L68" s="278">
        <f t="shared" si="87"/>
        <v>1.917494443</v>
      </c>
      <c r="M68" s="278">
        <f t="shared" si="87"/>
        <v>1.631459872</v>
      </c>
      <c r="N68" s="278">
        <f t="shared" si="87"/>
        <v>139538393.4</v>
      </c>
      <c r="O68" s="278"/>
      <c r="P68" s="254">
        <f t="shared" si="31"/>
        <v>134693.0614</v>
      </c>
      <c r="Q68" s="254">
        <f t="shared" si="88"/>
        <v>82109.99357</v>
      </c>
      <c r="R68" s="254">
        <f t="shared" si="89"/>
        <v>282997.2393</v>
      </c>
      <c r="S68" s="254">
        <f t="shared" si="34"/>
        <v>-90392.9676</v>
      </c>
      <c r="T68" s="254">
        <f t="shared" si="35"/>
        <v>0</v>
      </c>
      <c r="U68" s="272">
        <f t="shared" si="21"/>
        <v>0.5980649711</v>
      </c>
      <c r="V68" s="282"/>
      <c r="W68" s="254">
        <f t="shared" si="22"/>
        <v>-90392.9676</v>
      </c>
      <c r="X68" s="257">
        <f t="shared" si="23"/>
        <v>4.620827391</v>
      </c>
      <c r="Y68" s="254">
        <f t="shared" si="24"/>
        <v>365962.4927</v>
      </c>
      <c r="Z68" s="254">
        <f t="shared" si="25"/>
        <v>275569.5251</v>
      </c>
      <c r="AA68" s="259">
        <f t="shared" si="26"/>
        <v>499800.2942</v>
      </c>
      <c r="AB68" s="258">
        <f t="shared" si="27"/>
        <v>0.4998002942</v>
      </c>
      <c r="AC68" s="275">
        <f t="shared" si="28"/>
        <v>409407.3266</v>
      </c>
      <c r="AD68" s="257">
        <f t="shared" si="29"/>
        <v>0.4094073266</v>
      </c>
      <c r="AE68" s="180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2"/>
    </row>
    <row r="69" ht="19.5" customHeight="1">
      <c r="A69" s="276" t="s">
        <v>163</v>
      </c>
      <c r="B69" s="277">
        <v>35.810001</v>
      </c>
      <c r="C69" s="278">
        <v>37.5</v>
      </c>
      <c r="D69" s="278">
        <v>34.720001</v>
      </c>
      <c r="E69" s="278">
        <v>34.77</v>
      </c>
      <c r="F69" s="278">
        <v>29.703556</v>
      </c>
      <c r="G69" s="278">
        <v>2.2111731E9</v>
      </c>
      <c r="H69" s="278"/>
      <c r="I69" s="278">
        <f t="shared" ref="I69:N69" si="90">(I70/B70*B69)/B70*B69</f>
        <v>1.928919943</v>
      </c>
      <c r="J69" s="278">
        <f t="shared" si="90"/>
        <v>2.11347818</v>
      </c>
      <c r="K69" s="278">
        <f t="shared" si="90"/>
        <v>1.810353139</v>
      </c>
      <c r="L69" s="278">
        <f t="shared" si="90"/>
        <v>1.804710285</v>
      </c>
      <c r="M69" s="278">
        <f t="shared" si="90"/>
        <v>1.53550004</v>
      </c>
      <c r="N69" s="278">
        <f t="shared" si="90"/>
        <v>108337002.1</v>
      </c>
      <c r="O69" s="278"/>
      <c r="P69" s="254">
        <f t="shared" si="31"/>
        <v>137504.9545</v>
      </c>
      <c r="Q69" s="254">
        <f t="shared" si="88"/>
        <v>85574.08484</v>
      </c>
      <c r="R69" s="254">
        <f t="shared" si="89"/>
        <v>283586.8169</v>
      </c>
      <c r="S69" s="254">
        <f t="shared" si="34"/>
        <v>-92436.27163</v>
      </c>
      <c r="T69" s="254">
        <f t="shared" si="35"/>
        <v>0</v>
      </c>
      <c r="U69" s="272">
        <f t="shared" si="21"/>
        <v>0.6091847721</v>
      </c>
      <c r="V69" s="282"/>
      <c r="W69" s="254">
        <f t="shared" si="22"/>
        <v>-92436.27163</v>
      </c>
      <c r="X69" s="257">
        <f t="shared" si="23"/>
        <v>4.555481997</v>
      </c>
      <c r="Y69" s="254">
        <f t="shared" si="24"/>
        <v>368496.8123</v>
      </c>
      <c r="Z69" s="254">
        <f t="shared" si="25"/>
        <v>276060.5407</v>
      </c>
      <c r="AA69" s="259">
        <f t="shared" si="26"/>
        <v>506665.8562</v>
      </c>
      <c r="AB69" s="258">
        <f t="shared" si="27"/>
        <v>0.5066658562</v>
      </c>
      <c r="AC69" s="275">
        <f t="shared" si="28"/>
        <v>414229.5845</v>
      </c>
      <c r="AD69" s="257">
        <f t="shared" si="29"/>
        <v>0.4142295845</v>
      </c>
      <c r="AE69" s="180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2"/>
    </row>
    <row r="70" ht="19.5" customHeight="1">
      <c r="A70" s="276" t="s">
        <v>164</v>
      </c>
      <c r="B70" s="277">
        <v>35.0</v>
      </c>
      <c r="C70" s="278">
        <v>36.549999</v>
      </c>
      <c r="D70" s="278">
        <v>34.110001</v>
      </c>
      <c r="E70" s="278">
        <v>36.549999</v>
      </c>
      <c r="F70" s="278">
        <v>31.22418</v>
      </c>
      <c r="G70" s="278">
        <v>2.4296622E9</v>
      </c>
      <c r="H70" s="278"/>
      <c r="I70" s="278">
        <f t="shared" ref="I70:N70" si="91">(I71/B71*B70)/B71*B70</f>
        <v>1.842644799</v>
      </c>
      <c r="J70" s="278">
        <f t="shared" si="91"/>
        <v>2.007751559</v>
      </c>
      <c r="K70" s="278">
        <f t="shared" si="91"/>
        <v>1.747299311</v>
      </c>
      <c r="L70" s="278">
        <f t="shared" si="91"/>
        <v>1.994219006</v>
      </c>
      <c r="M70" s="278">
        <f t="shared" si="91"/>
        <v>1.696738939</v>
      </c>
      <c r="N70" s="278">
        <f t="shared" si="91"/>
        <v>130804631.9</v>
      </c>
      <c r="O70" s="278"/>
      <c r="P70" s="254">
        <f t="shared" si="31"/>
        <v>135089.1129</v>
      </c>
      <c r="Q70" s="254">
        <f t="shared" si="88"/>
        <v>82593.57595</v>
      </c>
      <c r="R70" s="254">
        <f t="shared" si="89"/>
        <v>284177.6227</v>
      </c>
      <c r="S70" s="254">
        <f t="shared" si="34"/>
        <v>-94488.08943</v>
      </c>
      <c r="T70" s="254">
        <f t="shared" si="35"/>
        <v>0</v>
      </c>
      <c r="U70" s="272">
        <f t="shared" si="21"/>
        <v>0.5983263826</v>
      </c>
      <c r="V70" s="282"/>
      <c r="W70" s="254">
        <f t="shared" si="22"/>
        <v>-94488.08943</v>
      </c>
      <c r="X70" s="257">
        <f t="shared" si="23"/>
        <v>4.437244293</v>
      </c>
      <c r="Y70" s="254">
        <f t="shared" si="24"/>
        <v>367372.8968</v>
      </c>
      <c r="Z70" s="254">
        <f t="shared" si="25"/>
        <v>272884.8074</v>
      </c>
      <c r="AA70" s="259">
        <f t="shared" si="26"/>
        <v>501860.3115</v>
      </c>
      <c r="AB70" s="258">
        <f t="shared" si="27"/>
        <v>0.5018603115</v>
      </c>
      <c r="AC70" s="275">
        <f t="shared" si="28"/>
        <v>407372.2221</v>
      </c>
      <c r="AD70" s="257">
        <f t="shared" si="29"/>
        <v>0.4073722221</v>
      </c>
      <c r="AE70" s="180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2"/>
    </row>
    <row r="71" ht="19.5" customHeight="1">
      <c r="A71" s="276" t="s">
        <v>165</v>
      </c>
      <c r="B71" s="277">
        <v>36.27</v>
      </c>
      <c r="C71" s="278">
        <v>37.900002</v>
      </c>
      <c r="D71" s="278">
        <v>35.82</v>
      </c>
      <c r="E71" s="278">
        <v>37.740002</v>
      </c>
      <c r="F71" s="278">
        <v>32.240784</v>
      </c>
      <c r="G71" s="278">
        <v>1.8110722E9</v>
      </c>
      <c r="H71" s="278"/>
      <c r="I71" s="278">
        <f t="shared" ref="I71:N71" si="92">(I72/B72*B71)/B72*B71</f>
        <v>1.978794289</v>
      </c>
      <c r="J71" s="278">
        <f t="shared" si="92"/>
        <v>2.15880641</v>
      </c>
      <c r="K71" s="278">
        <f t="shared" si="92"/>
        <v>1.926881488</v>
      </c>
      <c r="L71" s="278">
        <f t="shared" si="92"/>
        <v>2.126189406</v>
      </c>
      <c r="M71" s="278">
        <f t="shared" si="92"/>
        <v>1.809023177</v>
      </c>
      <c r="N71" s="278">
        <f t="shared" si="92"/>
        <v>72677981.53</v>
      </c>
      <c r="O71" s="278"/>
      <c r="P71" s="254">
        <f t="shared" si="31"/>
        <v>141861.3861</v>
      </c>
      <c r="Q71" s="254">
        <f t="shared" si="88"/>
        <v>91082.2957</v>
      </c>
      <c r="R71" s="254">
        <f t="shared" si="89"/>
        <v>284769.6594</v>
      </c>
      <c r="S71" s="254">
        <f t="shared" si="34"/>
        <v>-96548.45647</v>
      </c>
      <c r="T71" s="254">
        <f t="shared" si="35"/>
        <v>0</v>
      </c>
      <c r="U71" s="272">
        <f t="shared" si="21"/>
        <v>0.6258791337</v>
      </c>
      <c r="V71" s="282"/>
      <c r="W71" s="254">
        <f t="shared" si="22"/>
        <v>-96548.45647</v>
      </c>
      <c r="X71" s="257">
        <f t="shared" si="23"/>
        <v>4.418828236</v>
      </c>
      <c r="Y71" s="254">
        <f t="shared" si="24"/>
        <v>372681.8434</v>
      </c>
      <c r="Z71" s="254">
        <f t="shared" si="25"/>
        <v>276133.3869</v>
      </c>
      <c r="AA71" s="259">
        <f t="shared" si="26"/>
        <v>517713.3413</v>
      </c>
      <c r="AB71" s="258">
        <f t="shared" si="27"/>
        <v>0.5177133413</v>
      </c>
      <c r="AC71" s="275">
        <f t="shared" si="28"/>
        <v>421164.8848</v>
      </c>
      <c r="AD71" s="257">
        <f t="shared" si="29"/>
        <v>0.4211648848</v>
      </c>
      <c r="AE71" s="180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2"/>
    </row>
    <row r="72" ht="19.5" customHeight="1">
      <c r="A72" s="276" t="s">
        <v>166</v>
      </c>
      <c r="B72" s="277">
        <v>37.66</v>
      </c>
      <c r="C72" s="278">
        <v>37.66</v>
      </c>
      <c r="D72" s="278">
        <v>33.700001</v>
      </c>
      <c r="E72" s="278">
        <v>34.889999</v>
      </c>
      <c r="F72" s="278">
        <v>29.806082</v>
      </c>
      <c r="G72" s="278">
        <v>2.2620481E9</v>
      </c>
      <c r="H72" s="278"/>
      <c r="I72" s="278">
        <f t="shared" ref="I72:N72" si="93">(I73/B73*B72)/B73*B72</f>
        <v>2.133369925</v>
      </c>
      <c r="J72" s="278">
        <f t="shared" si="93"/>
        <v>2.131551669</v>
      </c>
      <c r="K72" s="278">
        <f t="shared" si="93"/>
        <v>1.70554691</v>
      </c>
      <c r="L72" s="278">
        <f t="shared" si="93"/>
        <v>1.817188694</v>
      </c>
      <c r="M72" s="278">
        <f t="shared" si="93"/>
        <v>1.546118322</v>
      </c>
      <c r="N72" s="278">
        <f t="shared" si="93"/>
        <v>113379620.7</v>
      </c>
      <c r="O72" s="278"/>
      <c r="P72" s="254">
        <f t="shared" si="31"/>
        <v>133465.3505</v>
      </c>
      <c r="Q72" s="254">
        <f t="shared" si="88"/>
        <v>80619.97012</v>
      </c>
      <c r="R72" s="254">
        <f t="shared" si="89"/>
        <v>285362.9296</v>
      </c>
      <c r="S72" s="254">
        <f t="shared" si="34"/>
        <v>-98617.40837</v>
      </c>
      <c r="T72" s="254">
        <f t="shared" si="35"/>
        <v>0</v>
      </c>
      <c r="U72" s="272">
        <f t="shared" si="21"/>
        <v>0.5900617143</v>
      </c>
      <c r="V72" s="282"/>
      <c r="W72" s="254">
        <f t="shared" si="22"/>
        <v>-98617.40837</v>
      </c>
      <c r="X72" s="257">
        <f t="shared" si="23"/>
        <v>4.247001488</v>
      </c>
      <c r="Y72" s="254">
        <f t="shared" si="24"/>
        <v>367374.1577</v>
      </c>
      <c r="Z72" s="254">
        <f t="shared" si="25"/>
        <v>268756.7494</v>
      </c>
      <c r="AA72" s="259">
        <f t="shared" si="26"/>
        <v>499448.2502</v>
      </c>
      <c r="AB72" s="258">
        <f t="shared" si="27"/>
        <v>0.4994482502</v>
      </c>
      <c r="AC72" s="275">
        <f t="shared" si="28"/>
        <v>400830.8418</v>
      </c>
      <c r="AD72" s="257">
        <f t="shared" si="29"/>
        <v>0.4008308418</v>
      </c>
      <c r="AE72" s="180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2"/>
    </row>
    <row r="73" ht="19.5" customHeight="1">
      <c r="A73" s="276" t="s">
        <v>167</v>
      </c>
      <c r="B73" s="277">
        <v>34.610001</v>
      </c>
      <c r="C73" s="278">
        <v>35.02</v>
      </c>
      <c r="D73" s="278">
        <v>32.349998</v>
      </c>
      <c r="E73" s="278">
        <v>34.02</v>
      </c>
      <c r="F73" s="278">
        <v>29.062838</v>
      </c>
      <c r="G73" s="278">
        <v>2.012635E9</v>
      </c>
      <c r="H73" s="278"/>
      <c r="I73" s="278">
        <f t="shared" ref="I73:N73" si="94">(I74/B74*B73)/B74*B73</f>
        <v>1.801809037</v>
      </c>
      <c r="J73" s="278">
        <f t="shared" si="94"/>
        <v>1.843179012</v>
      </c>
      <c r="K73" s="278">
        <f t="shared" si="94"/>
        <v>1.571637409</v>
      </c>
      <c r="L73" s="278">
        <f t="shared" si="94"/>
        <v>1.727693625</v>
      </c>
      <c r="M73" s="278">
        <f t="shared" si="94"/>
        <v>1.469971739</v>
      </c>
      <c r="N73" s="278">
        <f t="shared" si="94"/>
        <v>89755561.99</v>
      </c>
      <c r="O73" s="278"/>
      <c r="P73" s="254">
        <f t="shared" si="31"/>
        <v>128118.804</v>
      </c>
      <c r="Q73" s="254">
        <f t="shared" si="88"/>
        <v>74290.16478</v>
      </c>
      <c r="R73" s="254">
        <f t="shared" si="89"/>
        <v>285957.4357</v>
      </c>
      <c r="S73" s="254">
        <f t="shared" si="34"/>
        <v>-100694.9809</v>
      </c>
      <c r="T73" s="254">
        <f t="shared" si="35"/>
        <v>0</v>
      </c>
      <c r="U73" s="272">
        <f t="shared" si="21"/>
        <v>0.5665810158</v>
      </c>
      <c r="V73" s="282"/>
      <c r="W73" s="254">
        <f t="shared" si="22"/>
        <v>-100694.9809</v>
      </c>
      <c r="X73" s="257">
        <f t="shared" si="23"/>
        <v>4.112183506</v>
      </c>
      <c r="Y73" s="254">
        <f t="shared" si="24"/>
        <v>364202.301</v>
      </c>
      <c r="Z73" s="254">
        <f t="shared" si="25"/>
        <v>263507.3201</v>
      </c>
      <c r="AA73" s="259">
        <f t="shared" si="26"/>
        <v>488366.4044</v>
      </c>
      <c r="AB73" s="258">
        <f t="shared" si="27"/>
        <v>0.4883664044</v>
      </c>
      <c r="AC73" s="275">
        <f t="shared" si="28"/>
        <v>387671.4235</v>
      </c>
      <c r="AD73" s="257">
        <f t="shared" si="29"/>
        <v>0.3876714235</v>
      </c>
      <c r="AE73" s="180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2"/>
    </row>
    <row r="74" ht="19.5" customHeight="1">
      <c r="A74" s="276" t="s">
        <v>168</v>
      </c>
      <c r="B74" s="277">
        <v>33.93</v>
      </c>
      <c r="C74" s="278">
        <v>35.849998</v>
      </c>
      <c r="D74" s="278">
        <v>33.799999</v>
      </c>
      <c r="E74" s="278">
        <v>35.139999</v>
      </c>
      <c r="F74" s="278">
        <v>30.019632</v>
      </c>
      <c r="G74" s="278">
        <v>1.9510891E9</v>
      </c>
      <c r="H74" s="278"/>
      <c r="I74" s="278">
        <f t="shared" ref="I74:N74" si="95">(I75/B75*B74)/B75*B74</f>
        <v>1.73170239</v>
      </c>
      <c r="J74" s="278">
        <f t="shared" si="95"/>
        <v>1.931583579</v>
      </c>
      <c r="K74" s="278">
        <f t="shared" si="95"/>
        <v>1.715683664</v>
      </c>
      <c r="L74" s="278">
        <f t="shared" si="95"/>
        <v>1.843323678</v>
      </c>
      <c r="M74" s="278">
        <f t="shared" si="95"/>
        <v>1.568352466</v>
      </c>
      <c r="N74" s="278">
        <f t="shared" si="95"/>
        <v>84350086.87</v>
      </c>
      <c r="O74" s="278"/>
      <c r="P74" s="254">
        <f t="shared" si="31"/>
        <v>133861.3822</v>
      </c>
      <c r="Q74" s="254">
        <f t="shared" si="88"/>
        <v>81099.12718</v>
      </c>
      <c r="R74" s="254">
        <f t="shared" si="89"/>
        <v>286553.1803</v>
      </c>
      <c r="S74" s="254">
        <f t="shared" si="34"/>
        <v>-102781.21</v>
      </c>
      <c r="T74" s="254">
        <f t="shared" si="35"/>
        <v>0</v>
      </c>
      <c r="U74" s="272">
        <f t="shared" si="21"/>
        <v>0.5903321138</v>
      </c>
      <c r="V74" s="282"/>
      <c r="W74" s="254">
        <f t="shared" si="22"/>
        <v>-102781.21</v>
      </c>
      <c r="X74" s="257">
        <f t="shared" si="23"/>
        <v>4.090383471</v>
      </c>
      <c r="Y74" s="254">
        <f t="shared" si="24"/>
        <v>368794.0206</v>
      </c>
      <c r="Z74" s="254">
        <f t="shared" si="25"/>
        <v>266012.8106</v>
      </c>
      <c r="AA74" s="259">
        <f t="shared" si="26"/>
        <v>501513.6897</v>
      </c>
      <c r="AB74" s="258">
        <f t="shared" si="27"/>
        <v>0.5015136897</v>
      </c>
      <c r="AC74" s="275">
        <f t="shared" si="28"/>
        <v>398732.4797</v>
      </c>
      <c r="AD74" s="257">
        <f t="shared" si="29"/>
        <v>0.3987324797</v>
      </c>
      <c r="AE74" s="180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2"/>
    </row>
    <row r="75" ht="19.5" customHeight="1">
      <c r="A75" s="276" t="s">
        <v>169</v>
      </c>
      <c r="B75" s="277">
        <v>35.450001</v>
      </c>
      <c r="C75" s="278">
        <v>37.240002</v>
      </c>
      <c r="D75" s="278">
        <v>35.200001</v>
      </c>
      <c r="E75" s="278">
        <v>36.900002</v>
      </c>
      <c r="F75" s="278">
        <v>31.523178</v>
      </c>
      <c r="G75" s="278">
        <v>2.2591016E9</v>
      </c>
      <c r="H75" s="278"/>
      <c r="I75" s="278">
        <f t="shared" ref="I75:N75" si="96">(I76/B76*B75)/B76*B75</f>
        <v>1.890331801</v>
      </c>
      <c r="J75" s="278">
        <f t="shared" si="96"/>
        <v>2.084273104</v>
      </c>
      <c r="K75" s="278">
        <f t="shared" si="96"/>
        <v>1.860754993</v>
      </c>
      <c r="L75" s="278">
        <f t="shared" si="96"/>
        <v>2.032595181</v>
      </c>
      <c r="M75" s="278">
        <f t="shared" si="96"/>
        <v>1.729389953</v>
      </c>
      <c r="N75" s="278">
        <f t="shared" si="96"/>
        <v>113084440.9</v>
      </c>
      <c r="O75" s="278"/>
      <c r="P75" s="254">
        <f t="shared" si="31"/>
        <v>139405.9446</v>
      </c>
      <c r="Q75" s="254">
        <f t="shared" si="88"/>
        <v>87956.54406</v>
      </c>
      <c r="R75" s="254">
        <f t="shared" si="89"/>
        <v>287150.1661</v>
      </c>
      <c r="S75" s="254">
        <f t="shared" si="34"/>
        <v>-104876.1317</v>
      </c>
      <c r="T75" s="254">
        <f t="shared" si="35"/>
        <v>0</v>
      </c>
      <c r="U75" s="272">
        <f t="shared" si="21"/>
        <v>0.6128499071</v>
      </c>
      <c r="V75" s="282"/>
      <c r="W75" s="254">
        <f t="shared" si="22"/>
        <v>-104876.1317</v>
      </c>
      <c r="X75" s="257">
        <f t="shared" si="23"/>
        <v>4.067237261</v>
      </c>
      <c r="Y75" s="254">
        <f t="shared" si="24"/>
        <v>373248.3207</v>
      </c>
      <c r="Z75" s="254">
        <f t="shared" si="25"/>
        <v>268372.189</v>
      </c>
      <c r="AA75" s="259">
        <f t="shared" si="26"/>
        <v>514512.6547</v>
      </c>
      <c r="AB75" s="258">
        <f t="shared" si="27"/>
        <v>0.5145126547</v>
      </c>
      <c r="AC75" s="275">
        <f t="shared" si="28"/>
        <v>409636.523</v>
      </c>
      <c r="AD75" s="257">
        <f t="shared" si="29"/>
        <v>0.409636523</v>
      </c>
      <c r="AE75" s="180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2"/>
    </row>
    <row r="76" ht="19.5" customHeight="1">
      <c r="A76" s="276" t="s">
        <v>170</v>
      </c>
      <c r="B76" s="277">
        <v>36.98</v>
      </c>
      <c r="C76" s="278">
        <v>39.639999</v>
      </c>
      <c r="D76" s="278">
        <v>36.799999</v>
      </c>
      <c r="E76" s="278">
        <v>39.119999</v>
      </c>
      <c r="F76" s="278">
        <v>33.419689</v>
      </c>
      <c r="G76" s="278">
        <v>1.9782253E9</v>
      </c>
      <c r="H76" s="278"/>
      <c r="I76" s="278">
        <f t="shared" ref="I76:N76" si="97">(I77/B77*B76)/B77*B76</f>
        <v>2.057023962</v>
      </c>
      <c r="J76" s="278">
        <f t="shared" si="97"/>
        <v>2.361579133</v>
      </c>
      <c r="K76" s="278">
        <f t="shared" si="97"/>
        <v>2.033758847</v>
      </c>
      <c r="L76" s="278">
        <f t="shared" si="97"/>
        <v>2.284524301</v>
      </c>
      <c r="M76" s="278">
        <f t="shared" si="97"/>
        <v>1.943738116</v>
      </c>
      <c r="N76" s="278">
        <f t="shared" si="97"/>
        <v>86712724.63</v>
      </c>
      <c r="O76" s="278"/>
      <c r="P76" s="254">
        <f t="shared" si="31"/>
        <v>145742.5703</v>
      </c>
      <c r="Q76" s="254">
        <f t="shared" si="88"/>
        <v>96134.31123</v>
      </c>
      <c r="R76" s="254">
        <f t="shared" si="89"/>
        <v>287748.3956</v>
      </c>
      <c r="S76" s="254">
        <f t="shared" si="34"/>
        <v>-106979.7823</v>
      </c>
      <c r="T76" s="254">
        <f t="shared" si="35"/>
        <v>0</v>
      </c>
      <c r="U76" s="272">
        <f t="shared" si="21"/>
        <v>0.6382081961</v>
      </c>
      <c r="V76" s="282"/>
      <c r="W76" s="254">
        <f t="shared" si="22"/>
        <v>-106979.7823</v>
      </c>
      <c r="X76" s="257">
        <f t="shared" si="23"/>
        <v>4.052083083</v>
      </c>
      <c r="Y76" s="254">
        <f t="shared" si="24"/>
        <v>378258.259</v>
      </c>
      <c r="Z76" s="254">
        <f t="shared" si="25"/>
        <v>271278.4768</v>
      </c>
      <c r="AA76" s="259">
        <f t="shared" si="26"/>
        <v>529625.2772</v>
      </c>
      <c r="AB76" s="258">
        <f t="shared" si="27"/>
        <v>0.5296252772</v>
      </c>
      <c r="AC76" s="275">
        <f t="shared" si="28"/>
        <v>422645.4949</v>
      </c>
      <c r="AD76" s="257">
        <f t="shared" si="29"/>
        <v>0.4226454949</v>
      </c>
      <c r="AE76" s="180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2"/>
    </row>
    <row r="77" ht="19.5" customHeight="1">
      <c r="A77" s="279" t="s">
        <v>171</v>
      </c>
      <c r="B77" s="280">
        <v>39.27</v>
      </c>
      <c r="C77" s="281">
        <v>40.68</v>
      </c>
      <c r="D77" s="281">
        <v>39.09</v>
      </c>
      <c r="E77" s="281">
        <v>39.919998</v>
      </c>
      <c r="F77" s="281">
        <v>34.103149</v>
      </c>
      <c r="G77" s="281">
        <v>1.7794246E9</v>
      </c>
      <c r="H77" s="281"/>
      <c r="I77" s="281">
        <f t="shared" ref="I77:N77" si="98">(I78/B78*B77)/B78*B77</f>
        <v>2.319676055</v>
      </c>
      <c r="J77" s="281">
        <f t="shared" si="98"/>
        <v>2.487122186</v>
      </c>
      <c r="K77" s="281">
        <f t="shared" si="98"/>
        <v>2.294748963</v>
      </c>
      <c r="L77" s="281">
        <f t="shared" si="98"/>
        <v>2.378916145</v>
      </c>
      <c r="M77" s="281">
        <f t="shared" si="98"/>
        <v>2.024053129</v>
      </c>
      <c r="N77" s="281">
        <f t="shared" si="98"/>
        <v>70160150.08</v>
      </c>
      <c r="O77" s="281"/>
      <c r="P77" s="254">
        <f t="shared" si="31"/>
        <v>154811.8812</v>
      </c>
      <c r="Q77" s="254">
        <f t="shared" si="88"/>
        <v>108471.1254</v>
      </c>
      <c r="R77" s="254">
        <f t="shared" si="89"/>
        <v>288347.8715</v>
      </c>
      <c r="S77" s="254">
        <f t="shared" si="34"/>
        <v>-109092.198</v>
      </c>
      <c r="T77" s="254">
        <f t="shared" si="35"/>
        <v>0</v>
      </c>
      <c r="U77" s="272">
        <f t="shared" si="21"/>
        <v>0.6739182791</v>
      </c>
      <c r="V77" s="257">
        <f>(E77-B66)/B66</f>
        <v>0.08892520458</v>
      </c>
      <c r="W77" s="254">
        <f t="shared" si="22"/>
        <v>-109092.198</v>
      </c>
      <c r="X77" s="257">
        <f t="shared" si="23"/>
        <v>4.062249737</v>
      </c>
      <c r="Y77" s="254">
        <f t="shared" si="24"/>
        <v>385182.2734</v>
      </c>
      <c r="Z77" s="254">
        <f t="shared" si="25"/>
        <v>276090.0754</v>
      </c>
      <c r="AA77" s="259">
        <f t="shared" si="26"/>
        <v>551630.8781</v>
      </c>
      <c r="AB77" s="258">
        <f t="shared" si="27"/>
        <v>0.5516308781</v>
      </c>
      <c r="AC77" s="275">
        <f t="shared" si="28"/>
        <v>442538.6801</v>
      </c>
      <c r="AD77" s="257">
        <f t="shared" si="29"/>
        <v>0.4425386801</v>
      </c>
      <c r="AE77" s="180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2"/>
    </row>
    <row r="78" ht="19.5" customHeight="1">
      <c r="A78" s="276" t="s">
        <v>172</v>
      </c>
      <c r="B78" s="277">
        <v>40.09</v>
      </c>
      <c r="C78" s="278">
        <v>40.290001</v>
      </c>
      <c r="D78" s="278">
        <v>36.459999</v>
      </c>
      <c r="E78" s="278">
        <v>37.400002</v>
      </c>
      <c r="F78" s="278">
        <v>32.256325</v>
      </c>
      <c r="G78" s="278">
        <v>2.2347732E9</v>
      </c>
      <c r="H78" s="278"/>
      <c r="I78" s="278">
        <f t="shared" ref="I78:N78" si="99">(I79/B79*B78)/B79*B78</f>
        <v>2.417562161</v>
      </c>
      <c r="J78" s="278">
        <f t="shared" si="99"/>
        <v>2.439662717</v>
      </c>
      <c r="K78" s="278">
        <f t="shared" si="99"/>
        <v>1.996352124</v>
      </c>
      <c r="L78" s="278">
        <f t="shared" si="99"/>
        <v>2.088052255</v>
      </c>
      <c r="M78" s="278">
        <f t="shared" si="99"/>
        <v>1.810767601</v>
      </c>
      <c r="N78" s="278">
        <f t="shared" si="99"/>
        <v>110661929.4</v>
      </c>
      <c r="O78" s="278"/>
      <c r="P78" s="254">
        <f t="shared" si="31"/>
        <v>144396.0356</v>
      </c>
      <c r="Q78" s="254">
        <f>(Q66+(Q77-Q66)*(1-$Q$3))*K78/K77</f>
        <v>90361.69508</v>
      </c>
      <c r="R78" s="254">
        <f>R77*(1+($S$5/2/12))+(Q77-Q66)*($Q$3)</f>
        <v>293551.5695</v>
      </c>
      <c r="S78" s="254">
        <f t="shared" si="34"/>
        <v>-111213.4155</v>
      </c>
      <c r="T78" s="254">
        <f t="shared" si="35"/>
        <v>0</v>
      </c>
      <c r="U78" s="272">
        <f t="shared" si="21"/>
        <v>0.6153959918</v>
      </c>
      <c r="V78" s="282"/>
      <c r="W78" s="254">
        <f t="shared" si="22"/>
        <v>-111213.4155</v>
      </c>
      <c r="X78" s="257">
        <f t="shared" si="23"/>
        <v>3.937902664</v>
      </c>
      <c r="Y78" s="254">
        <f t="shared" si="24"/>
        <v>382886.7317</v>
      </c>
      <c r="Z78" s="254">
        <f t="shared" si="25"/>
        <v>271673.3162</v>
      </c>
      <c r="AA78" s="259">
        <f t="shared" si="26"/>
        <v>528309.3003</v>
      </c>
      <c r="AB78" s="258">
        <f t="shared" si="27"/>
        <v>0.5283093003</v>
      </c>
      <c r="AC78" s="275">
        <f t="shared" si="28"/>
        <v>417095.8847</v>
      </c>
      <c r="AD78" s="257">
        <f t="shared" si="29"/>
        <v>0.4170958847</v>
      </c>
      <c r="AE78" s="180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2"/>
    </row>
    <row r="79" ht="19.5" customHeight="1">
      <c r="A79" s="276" t="s">
        <v>173</v>
      </c>
      <c r="B79" s="277">
        <v>37.490002</v>
      </c>
      <c r="C79" s="278">
        <v>38.48</v>
      </c>
      <c r="D79" s="278">
        <v>36.700001</v>
      </c>
      <c r="E79" s="278">
        <v>37.220001</v>
      </c>
      <c r="F79" s="278">
        <v>32.101101</v>
      </c>
      <c r="G79" s="278">
        <v>1.7656106E9</v>
      </c>
      <c r="H79" s="278"/>
      <c r="I79" s="278">
        <f t="shared" ref="I79:N79" si="100">(I80/B80*B79)/B80*B79</f>
        <v>2.114153246</v>
      </c>
      <c r="J79" s="278">
        <f t="shared" si="100"/>
        <v>2.225386042</v>
      </c>
      <c r="K79" s="278">
        <f t="shared" si="100"/>
        <v>2.022721047</v>
      </c>
      <c r="L79" s="278">
        <f t="shared" si="100"/>
        <v>2.068001612</v>
      </c>
      <c r="M79" s="278">
        <f t="shared" si="100"/>
        <v>1.79338197</v>
      </c>
      <c r="N79" s="278">
        <f t="shared" si="100"/>
        <v>69075046.16</v>
      </c>
      <c r="O79" s="278"/>
      <c r="P79" s="254">
        <f t="shared" si="31"/>
        <v>145346.5386</v>
      </c>
      <c r="Q79" s="254">
        <f t="shared" ref="Q79:Q89" si="102">Q78*K79/K78</f>
        <v>91555.24235</v>
      </c>
      <c r="R79" s="254">
        <f t="shared" ref="R79:R89" si="103">R78*(1+$S$5/2/12)</f>
        <v>294163.1353</v>
      </c>
      <c r="S79" s="254">
        <f t="shared" si="34"/>
        <v>-113343.4714</v>
      </c>
      <c r="T79" s="254">
        <f t="shared" si="35"/>
        <v>0</v>
      </c>
      <c r="U79" s="272">
        <f t="shared" si="21"/>
        <v>0.6184875206</v>
      </c>
      <c r="V79" s="282"/>
      <c r="W79" s="254">
        <f t="shared" si="22"/>
        <v>-113343.4714</v>
      </c>
      <c r="X79" s="257">
        <f t="shared" si="23"/>
        <v>3.877679662</v>
      </c>
      <c r="Y79" s="254">
        <f t="shared" si="24"/>
        <v>384139.1869</v>
      </c>
      <c r="Z79" s="254">
        <f t="shared" si="25"/>
        <v>270795.7155</v>
      </c>
      <c r="AA79" s="259">
        <f t="shared" si="26"/>
        <v>531064.9163</v>
      </c>
      <c r="AB79" s="258">
        <f t="shared" si="27"/>
        <v>0.5310649163</v>
      </c>
      <c r="AC79" s="275">
        <f t="shared" si="28"/>
        <v>417721.4449</v>
      </c>
      <c r="AD79" s="257">
        <f t="shared" si="29"/>
        <v>0.4177214449</v>
      </c>
      <c r="AE79" s="180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2"/>
    </row>
    <row r="80" ht="19.5" customHeight="1">
      <c r="A80" s="276" t="s">
        <v>174</v>
      </c>
      <c r="B80" s="277">
        <v>37.369999</v>
      </c>
      <c r="C80" s="278">
        <v>38.290001</v>
      </c>
      <c r="D80" s="278">
        <v>35.939999</v>
      </c>
      <c r="E80" s="278">
        <v>36.57</v>
      </c>
      <c r="F80" s="278">
        <v>31.540487</v>
      </c>
      <c r="G80" s="278">
        <v>2.1339737E9</v>
      </c>
      <c r="H80" s="278"/>
      <c r="I80" s="278">
        <f t="shared" ref="I80:N80" si="101">(I81/B81*B80)/B81*B80</f>
        <v>2.10064038</v>
      </c>
      <c r="J80" s="278">
        <f t="shared" si="101"/>
        <v>2.203464147</v>
      </c>
      <c r="K80" s="278">
        <f t="shared" si="101"/>
        <v>1.939813434</v>
      </c>
      <c r="L80" s="278">
        <f t="shared" si="101"/>
        <v>1.996402168</v>
      </c>
      <c r="M80" s="278">
        <f t="shared" si="101"/>
        <v>1.731289649</v>
      </c>
      <c r="N80" s="278">
        <f t="shared" si="101"/>
        <v>100904248.9</v>
      </c>
      <c r="O80" s="278"/>
      <c r="P80" s="254">
        <f t="shared" si="31"/>
        <v>142336.6297</v>
      </c>
      <c r="Q80" s="254">
        <f t="shared" si="102"/>
        <v>87802.56146</v>
      </c>
      <c r="R80" s="254">
        <f t="shared" si="103"/>
        <v>294775.9752</v>
      </c>
      <c r="S80" s="254">
        <f t="shared" si="34"/>
        <v>-115482.4025</v>
      </c>
      <c r="T80" s="254">
        <f t="shared" si="35"/>
        <v>0</v>
      </c>
      <c r="U80" s="272">
        <f t="shared" si="21"/>
        <v>0.6057012124</v>
      </c>
      <c r="V80" s="282"/>
      <c r="W80" s="254">
        <f t="shared" si="22"/>
        <v>-115482.4025</v>
      </c>
      <c r="X80" s="257">
        <f t="shared" si="23"/>
        <v>3.785101412</v>
      </c>
      <c r="Y80" s="254">
        <f t="shared" si="24"/>
        <v>382620.5769</v>
      </c>
      <c r="Z80" s="254">
        <f t="shared" si="25"/>
        <v>267138.1744</v>
      </c>
      <c r="AA80" s="259">
        <f t="shared" si="26"/>
        <v>524915.1663</v>
      </c>
      <c r="AB80" s="258">
        <f t="shared" si="27"/>
        <v>0.5249151663</v>
      </c>
      <c r="AC80" s="275">
        <f t="shared" si="28"/>
        <v>409432.7638</v>
      </c>
      <c r="AD80" s="257">
        <f t="shared" si="29"/>
        <v>0.4094327638</v>
      </c>
      <c r="AE80" s="180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2"/>
    </row>
    <row r="81" ht="19.5" customHeight="1">
      <c r="A81" s="276" t="s">
        <v>175</v>
      </c>
      <c r="B81" s="277">
        <v>36.82</v>
      </c>
      <c r="C81" s="278">
        <v>37.07</v>
      </c>
      <c r="D81" s="278">
        <v>34.349998</v>
      </c>
      <c r="E81" s="278">
        <v>34.98</v>
      </c>
      <c r="F81" s="278">
        <v>30.169159</v>
      </c>
      <c r="G81" s="278">
        <v>2.3454336E9</v>
      </c>
      <c r="H81" s="278"/>
      <c r="I81" s="278">
        <f t="shared" ref="I81:N81" si="104">(I82/B82*B81)/B82*B81</f>
        <v>2.03926237</v>
      </c>
      <c r="J81" s="278">
        <f t="shared" si="104"/>
        <v>2.06528697</v>
      </c>
      <c r="K81" s="278">
        <f t="shared" si="104"/>
        <v>1.771973708</v>
      </c>
      <c r="L81" s="278">
        <f t="shared" si="104"/>
        <v>1.826575897</v>
      </c>
      <c r="M81" s="278">
        <f t="shared" si="104"/>
        <v>1.584015222</v>
      </c>
      <c r="N81" s="278">
        <f t="shared" si="104"/>
        <v>121892676.6</v>
      </c>
      <c r="O81" s="278"/>
      <c r="P81" s="254">
        <f t="shared" si="31"/>
        <v>136039.596</v>
      </c>
      <c r="Q81" s="254">
        <f t="shared" si="102"/>
        <v>80205.56391</v>
      </c>
      <c r="R81" s="254">
        <f t="shared" si="103"/>
        <v>295390.0918</v>
      </c>
      <c r="S81" s="254">
        <f t="shared" si="34"/>
        <v>-117630.2459</v>
      </c>
      <c r="T81" s="254">
        <f t="shared" si="35"/>
        <v>0</v>
      </c>
      <c r="U81" s="272">
        <f t="shared" si="21"/>
        <v>0.5794180969</v>
      </c>
      <c r="V81" s="282"/>
      <c r="W81" s="254">
        <f t="shared" si="22"/>
        <v>-117630.2459</v>
      </c>
      <c r="X81" s="257">
        <f t="shared" si="23"/>
        <v>3.667676494</v>
      </c>
      <c r="Y81" s="254">
        <f t="shared" si="24"/>
        <v>378802.2053</v>
      </c>
      <c r="Z81" s="254">
        <f t="shared" si="25"/>
        <v>261171.9595</v>
      </c>
      <c r="AA81" s="259">
        <f t="shared" si="26"/>
        <v>511635.2517</v>
      </c>
      <c r="AB81" s="258">
        <f t="shared" si="27"/>
        <v>0.5116352517</v>
      </c>
      <c r="AC81" s="275">
        <f t="shared" si="28"/>
        <v>394005.0058</v>
      </c>
      <c r="AD81" s="257">
        <f t="shared" si="29"/>
        <v>0.3940050058</v>
      </c>
      <c r="AE81" s="180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2"/>
    </row>
    <row r="82" ht="19.5" customHeight="1">
      <c r="A82" s="276" t="s">
        <v>176</v>
      </c>
      <c r="B82" s="277">
        <v>35.099998</v>
      </c>
      <c r="C82" s="278">
        <v>38.27</v>
      </c>
      <c r="D82" s="278">
        <v>34.889999</v>
      </c>
      <c r="E82" s="278">
        <v>38.080002</v>
      </c>
      <c r="F82" s="278">
        <v>32.842834</v>
      </c>
      <c r="G82" s="278">
        <v>1.88134E9</v>
      </c>
      <c r="H82" s="278"/>
      <c r="I82" s="278">
        <f t="shared" ref="I82:N82" si="105">(I83/B83*B82)/B83*B82</f>
        <v>1.853189029</v>
      </c>
      <c r="J82" s="278">
        <f t="shared" si="105"/>
        <v>2.201162764</v>
      </c>
      <c r="K82" s="278">
        <f t="shared" si="105"/>
        <v>1.828124443</v>
      </c>
      <c r="L82" s="278">
        <f t="shared" si="105"/>
        <v>2.164671689</v>
      </c>
      <c r="M82" s="278">
        <f t="shared" si="105"/>
        <v>1.877215768</v>
      </c>
      <c r="N82" s="278">
        <f t="shared" si="105"/>
        <v>78427055.05</v>
      </c>
      <c r="O82" s="278"/>
      <c r="P82" s="254">
        <f t="shared" si="31"/>
        <v>138178.2139</v>
      </c>
      <c r="Q82" s="254">
        <f t="shared" si="102"/>
        <v>82747.13738</v>
      </c>
      <c r="R82" s="254">
        <f t="shared" si="103"/>
        <v>296005.4878</v>
      </c>
      <c r="S82" s="254">
        <f t="shared" si="34"/>
        <v>-119787.0386</v>
      </c>
      <c r="T82" s="254">
        <f t="shared" si="35"/>
        <v>0</v>
      </c>
      <c r="U82" s="272">
        <f t="shared" si="21"/>
        <v>0.5874528383</v>
      </c>
      <c r="V82" s="282"/>
      <c r="W82" s="254">
        <f t="shared" si="22"/>
        <v>-119787.0386</v>
      </c>
      <c r="X82" s="257">
        <f t="shared" si="23"/>
        <v>3.624630067</v>
      </c>
      <c r="Y82" s="254">
        <f t="shared" si="24"/>
        <v>380890.018</v>
      </c>
      <c r="Z82" s="254">
        <f t="shared" si="25"/>
        <v>261102.9794</v>
      </c>
      <c r="AA82" s="259">
        <f t="shared" si="26"/>
        <v>516930.839</v>
      </c>
      <c r="AB82" s="258">
        <f t="shared" si="27"/>
        <v>0.516930839</v>
      </c>
      <c r="AC82" s="275">
        <f t="shared" si="28"/>
        <v>397143.8005</v>
      </c>
      <c r="AD82" s="257">
        <f t="shared" si="29"/>
        <v>0.3971438005</v>
      </c>
      <c r="AE82" s="180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2"/>
    </row>
    <row r="83" ht="19.5" customHeight="1">
      <c r="A83" s="276" t="s">
        <v>177</v>
      </c>
      <c r="B83" s="277">
        <v>38.029999</v>
      </c>
      <c r="C83" s="278">
        <v>38.68</v>
      </c>
      <c r="D83" s="278">
        <v>36.700001</v>
      </c>
      <c r="E83" s="278">
        <v>36.779999</v>
      </c>
      <c r="F83" s="278">
        <v>31.721611</v>
      </c>
      <c r="G83" s="278">
        <v>1.9436275E9</v>
      </c>
      <c r="H83" s="278"/>
      <c r="I83" s="278">
        <f t="shared" ref="I83:N83" si="106">(I84/B84*B83)/B84*B83</f>
        <v>2.175495378</v>
      </c>
      <c r="J83" s="278">
        <f t="shared" si="106"/>
        <v>2.24857907</v>
      </c>
      <c r="K83" s="278">
        <f t="shared" si="106"/>
        <v>2.022721047</v>
      </c>
      <c r="L83" s="278">
        <f t="shared" si="106"/>
        <v>2.019396217</v>
      </c>
      <c r="M83" s="278">
        <f t="shared" si="106"/>
        <v>1.751230906</v>
      </c>
      <c r="N83" s="278">
        <f t="shared" si="106"/>
        <v>83706156.14</v>
      </c>
      <c r="O83" s="278"/>
      <c r="P83" s="254">
        <f t="shared" si="31"/>
        <v>145346.5386</v>
      </c>
      <c r="Q83" s="254">
        <f t="shared" si="102"/>
        <v>91555.24235</v>
      </c>
      <c r="R83" s="254">
        <f t="shared" si="103"/>
        <v>296622.1659</v>
      </c>
      <c r="S83" s="254">
        <f t="shared" si="34"/>
        <v>-121952.8179</v>
      </c>
      <c r="T83" s="254">
        <f t="shared" si="35"/>
        <v>0</v>
      </c>
      <c r="U83" s="272">
        <f t="shared" si="21"/>
        <v>0.6156368899</v>
      </c>
      <c r="V83" s="282"/>
      <c r="W83" s="254">
        <f t="shared" si="22"/>
        <v>-121952.8179</v>
      </c>
      <c r="X83" s="257">
        <f t="shared" si="23"/>
        <v>3.624095877</v>
      </c>
      <c r="Y83" s="254">
        <f t="shared" si="24"/>
        <v>386499.8563</v>
      </c>
      <c r="Z83" s="254">
        <f t="shared" si="25"/>
        <v>264547.0384</v>
      </c>
      <c r="AA83" s="259">
        <f t="shared" si="26"/>
        <v>533523.9469</v>
      </c>
      <c r="AB83" s="258">
        <f t="shared" si="27"/>
        <v>0.5335239469</v>
      </c>
      <c r="AC83" s="275">
        <f t="shared" si="28"/>
        <v>411571.129</v>
      </c>
      <c r="AD83" s="257">
        <f t="shared" si="29"/>
        <v>0.411571129</v>
      </c>
      <c r="AE83" s="180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2"/>
    </row>
    <row r="84" ht="19.5" customHeight="1">
      <c r="A84" s="276" t="s">
        <v>178</v>
      </c>
      <c r="B84" s="277">
        <v>36.860001</v>
      </c>
      <c r="C84" s="278">
        <v>39.919998</v>
      </c>
      <c r="D84" s="278">
        <v>36.549999</v>
      </c>
      <c r="E84" s="278">
        <v>39.580002</v>
      </c>
      <c r="F84" s="278">
        <v>34.168079</v>
      </c>
      <c r="G84" s="278">
        <v>1.620613E9</v>
      </c>
      <c r="H84" s="278"/>
      <c r="I84" s="278">
        <f t="shared" ref="I84:N84" si="107">(I85/B85*B84)/B85*B84</f>
        <v>2.043695659</v>
      </c>
      <c r="J84" s="278">
        <f t="shared" si="107"/>
        <v>2.395059212</v>
      </c>
      <c r="K84" s="278">
        <f t="shared" si="107"/>
        <v>2.006220114</v>
      </c>
      <c r="L84" s="278">
        <f t="shared" si="107"/>
        <v>2.338566563</v>
      </c>
      <c r="M84" s="278">
        <f t="shared" si="107"/>
        <v>2.031767776</v>
      </c>
      <c r="N84" s="278">
        <f t="shared" si="107"/>
        <v>58195575.26</v>
      </c>
      <c r="O84" s="278"/>
      <c r="P84" s="254">
        <f t="shared" si="31"/>
        <v>144752.4713</v>
      </c>
      <c r="Q84" s="254">
        <f t="shared" si="102"/>
        <v>90808.3539</v>
      </c>
      <c r="R84" s="254">
        <f t="shared" si="103"/>
        <v>297240.1287</v>
      </c>
      <c r="S84" s="254">
        <f t="shared" si="34"/>
        <v>-124127.6213</v>
      </c>
      <c r="T84" s="254">
        <f t="shared" si="35"/>
        <v>0</v>
      </c>
      <c r="U84" s="272">
        <f t="shared" si="21"/>
        <v>0.6125536688</v>
      </c>
      <c r="V84" s="282"/>
      <c r="W84" s="254">
        <f t="shared" si="22"/>
        <v>-124127.6213</v>
      </c>
      <c r="X84" s="257">
        <f t="shared" si="23"/>
        <v>3.560791671</v>
      </c>
      <c r="Y84" s="254">
        <f t="shared" si="24"/>
        <v>386677.2535</v>
      </c>
      <c r="Z84" s="254">
        <f t="shared" si="25"/>
        <v>262549.6322</v>
      </c>
      <c r="AA84" s="259">
        <f t="shared" si="26"/>
        <v>532800.9539</v>
      </c>
      <c r="AB84" s="258">
        <f t="shared" si="27"/>
        <v>0.5328009539</v>
      </c>
      <c r="AC84" s="275">
        <f t="shared" si="28"/>
        <v>408673.3326</v>
      </c>
      <c r="AD84" s="257">
        <f t="shared" si="29"/>
        <v>0.4086733326</v>
      </c>
      <c r="AE84" s="180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2"/>
    </row>
    <row r="85" ht="19.5" customHeight="1">
      <c r="A85" s="276" t="s">
        <v>179</v>
      </c>
      <c r="B85" s="277">
        <v>39.639999</v>
      </c>
      <c r="C85" s="278">
        <v>40.139999</v>
      </c>
      <c r="D85" s="278">
        <v>38.259998</v>
      </c>
      <c r="E85" s="278">
        <v>38.98</v>
      </c>
      <c r="F85" s="278">
        <v>33.650127</v>
      </c>
      <c r="G85" s="278">
        <v>1.7148903E9</v>
      </c>
      <c r="H85" s="278"/>
      <c r="I85" s="278">
        <f t="shared" ref="I85:N85" si="108">(I86/B86*B85)/B86*B85</f>
        <v>2.363593608</v>
      </c>
      <c r="J85" s="278">
        <f t="shared" si="108"/>
        <v>2.421530524</v>
      </c>
      <c r="K85" s="278">
        <f t="shared" si="108"/>
        <v>2.198334256</v>
      </c>
      <c r="L85" s="278">
        <f t="shared" si="108"/>
        <v>2.268202275</v>
      </c>
      <c r="M85" s="278">
        <f t="shared" si="108"/>
        <v>1.970635755</v>
      </c>
      <c r="N85" s="278">
        <f t="shared" si="108"/>
        <v>65163442.06</v>
      </c>
      <c r="O85" s="278"/>
      <c r="P85" s="254">
        <f t="shared" si="31"/>
        <v>151524.7446</v>
      </c>
      <c r="Q85" s="254">
        <f t="shared" si="102"/>
        <v>99504.09414</v>
      </c>
      <c r="R85" s="254">
        <f t="shared" si="103"/>
        <v>297859.379</v>
      </c>
      <c r="S85" s="254">
        <f t="shared" si="34"/>
        <v>-126311.4864</v>
      </c>
      <c r="T85" s="254">
        <f t="shared" si="35"/>
        <v>0</v>
      </c>
      <c r="U85" s="272">
        <f t="shared" si="21"/>
        <v>0.638623533</v>
      </c>
      <c r="V85" s="282"/>
      <c r="W85" s="254">
        <f t="shared" si="22"/>
        <v>-126311.4864</v>
      </c>
      <c r="X85" s="257">
        <f t="shared" si="23"/>
        <v>3.55774551</v>
      </c>
      <c r="Y85" s="254">
        <f t="shared" si="24"/>
        <v>392012.325</v>
      </c>
      <c r="Z85" s="254">
        <f t="shared" si="25"/>
        <v>265700.8386</v>
      </c>
      <c r="AA85" s="259">
        <f t="shared" si="26"/>
        <v>548888.2177</v>
      </c>
      <c r="AB85" s="258">
        <f t="shared" si="27"/>
        <v>0.5488882177</v>
      </c>
      <c r="AC85" s="275">
        <f t="shared" si="28"/>
        <v>422576.7313</v>
      </c>
      <c r="AD85" s="257">
        <f t="shared" si="29"/>
        <v>0.4225767313</v>
      </c>
      <c r="AE85" s="180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2"/>
    </row>
    <row r="86" ht="19.5" customHeight="1">
      <c r="A86" s="276" t="s">
        <v>180</v>
      </c>
      <c r="B86" s="277">
        <v>39.0</v>
      </c>
      <c r="C86" s="278">
        <v>39.91</v>
      </c>
      <c r="D86" s="278">
        <v>38.240002</v>
      </c>
      <c r="E86" s="278">
        <v>39.459999</v>
      </c>
      <c r="F86" s="278">
        <v>34.064476</v>
      </c>
      <c r="G86" s="278">
        <v>1.6766625E9</v>
      </c>
      <c r="H86" s="278"/>
      <c r="I86" s="278">
        <f t="shared" ref="I86:N86" si="109">(I87/B87*B86)/B87*B86</f>
        <v>2.287887951</v>
      </c>
      <c r="J86" s="278">
        <f t="shared" si="109"/>
        <v>2.393859673</v>
      </c>
      <c r="K86" s="278">
        <f t="shared" si="109"/>
        <v>2.196037005</v>
      </c>
      <c r="L86" s="278">
        <f t="shared" si="109"/>
        <v>2.324407414</v>
      </c>
      <c r="M86" s="278">
        <f t="shared" si="109"/>
        <v>2.019465176</v>
      </c>
      <c r="N86" s="278">
        <f t="shared" si="109"/>
        <v>62290616.76</v>
      </c>
      <c r="O86" s="278"/>
      <c r="P86" s="254">
        <f t="shared" si="31"/>
        <v>151445.5525</v>
      </c>
      <c r="Q86" s="254">
        <f t="shared" si="102"/>
        <v>99400.11275</v>
      </c>
      <c r="R86" s="254">
        <f t="shared" si="103"/>
        <v>298479.9194</v>
      </c>
      <c r="S86" s="254">
        <f t="shared" si="34"/>
        <v>-128504.4509</v>
      </c>
      <c r="T86" s="254">
        <f t="shared" si="35"/>
        <v>0</v>
      </c>
      <c r="U86" s="272">
        <f t="shared" si="21"/>
        <v>0.6375923274</v>
      </c>
      <c r="V86" s="282"/>
      <c r="W86" s="254">
        <f t="shared" si="22"/>
        <v>-128504.4509</v>
      </c>
      <c r="X86" s="257">
        <f t="shared" si="23"/>
        <v>3.501244265</v>
      </c>
      <c r="Y86" s="254">
        <f t="shared" si="24"/>
        <v>392552.6093</v>
      </c>
      <c r="Z86" s="254">
        <f t="shared" si="25"/>
        <v>264048.1584</v>
      </c>
      <c r="AA86" s="259">
        <f t="shared" si="26"/>
        <v>549325.5846</v>
      </c>
      <c r="AB86" s="258">
        <f t="shared" si="27"/>
        <v>0.5493255846</v>
      </c>
      <c r="AC86" s="275">
        <f t="shared" si="28"/>
        <v>420821.1337</v>
      </c>
      <c r="AD86" s="257">
        <f t="shared" si="29"/>
        <v>0.4208211337</v>
      </c>
      <c r="AE86" s="180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2"/>
    </row>
    <row r="87" ht="19.5" customHeight="1">
      <c r="A87" s="276" t="s">
        <v>181</v>
      </c>
      <c r="B87" s="277">
        <v>39.540001</v>
      </c>
      <c r="C87" s="278">
        <v>39.880001</v>
      </c>
      <c r="D87" s="278">
        <v>37.330002</v>
      </c>
      <c r="E87" s="278">
        <v>38.869999</v>
      </c>
      <c r="F87" s="278">
        <v>33.555145</v>
      </c>
      <c r="G87" s="278">
        <v>2.2791697E9</v>
      </c>
      <c r="H87" s="278"/>
      <c r="I87" s="278">
        <f t="shared" ref="I87:N87" si="110">(I88/B88*B87)/B88*B87</f>
        <v>2.351683591</v>
      </c>
      <c r="J87" s="278">
        <f t="shared" si="110"/>
        <v>2.390262258</v>
      </c>
      <c r="K87" s="278">
        <f t="shared" si="110"/>
        <v>2.09276213</v>
      </c>
      <c r="L87" s="278">
        <f t="shared" si="110"/>
        <v>2.255418669</v>
      </c>
      <c r="M87" s="278">
        <f t="shared" si="110"/>
        <v>1.959526688</v>
      </c>
      <c r="N87" s="278">
        <f t="shared" si="110"/>
        <v>115102472.8</v>
      </c>
      <c r="O87" s="278"/>
      <c r="P87" s="254">
        <f t="shared" si="31"/>
        <v>147841.5921</v>
      </c>
      <c r="Q87" s="254">
        <f t="shared" si="102"/>
        <v>94725.54023</v>
      </c>
      <c r="R87" s="254">
        <f t="shared" si="103"/>
        <v>299101.7525</v>
      </c>
      <c r="S87" s="254">
        <f t="shared" si="34"/>
        <v>-130706.5528</v>
      </c>
      <c r="T87" s="254">
        <f t="shared" si="35"/>
        <v>0</v>
      </c>
      <c r="U87" s="272">
        <f t="shared" si="21"/>
        <v>0.6226916147</v>
      </c>
      <c r="V87" s="282"/>
      <c r="W87" s="254">
        <f t="shared" si="22"/>
        <v>-130706.5528</v>
      </c>
      <c r="X87" s="257">
        <f t="shared" si="23"/>
        <v>3.419440993</v>
      </c>
      <c r="Y87" s="254">
        <f t="shared" si="24"/>
        <v>390626.7969</v>
      </c>
      <c r="Z87" s="254">
        <f t="shared" si="25"/>
        <v>259920.2441</v>
      </c>
      <c r="AA87" s="259">
        <f t="shared" si="26"/>
        <v>541668.8849</v>
      </c>
      <c r="AB87" s="258">
        <f t="shared" si="27"/>
        <v>0.5416688849</v>
      </c>
      <c r="AC87" s="275">
        <f t="shared" si="28"/>
        <v>410962.3321</v>
      </c>
      <c r="AD87" s="257">
        <f t="shared" si="29"/>
        <v>0.4109623321</v>
      </c>
      <c r="AE87" s="180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2"/>
    </row>
    <row r="88" ht="19.5" customHeight="1">
      <c r="A88" s="276" t="s">
        <v>182</v>
      </c>
      <c r="B88" s="277">
        <v>38.779999</v>
      </c>
      <c r="C88" s="278">
        <v>42.02</v>
      </c>
      <c r="D88" s="278">
        <v>38.709999</v>
      </c>
      <c r="E88" s="278">
        <v>41.240002</v>
      </c>
      <c r="F88" s="278">
        <v>35.601101</v>
      </c>
      <c r="G88" s="278">
        <v>1.7184917E9</v>
      </c>
      <c r="H88" s="278"/>
      <c r="I88" s="278">
        <f t="shared" ref="I88:N88" si="111">(I89/B89*B88)/B89*B88</f>
        <v>2.262148568</v>
      </c>
      <c r="J88" s="278">
        <f t="shared" si="111"/>
        <v>2.653672533</v>
      </c>
      <c r="K88" s="278">
        <f t="shared" si="111"/>
        <v>2.250350476</v>
      </c>
      <c r="L88" s="278">
        <f t="shared" si="111"/>
        <v>2.538840791</v>
      </c>
      <c r="M88" s="278">
        <f t="shared" si="111"/>
        <v>2.205767845</v>
      </c>
      <c r="N88" s="278">
        <f t="shared" si="111"/>
        <v>65437425.81</v>
      </c>
      <c r="O88" s="278"/>
      <c r="P88" s="254">
        <f t="shared" si="31"/>
        <v>153306.9267</v>
      </c>
      <c r="Q88" s="254">
        <f t="shared" si="102"/>
        <v>101858.5254</v>
      </c>
      <c r="R88" s="254">
        <f t="shared" si="103"/>
        <v>299724.8812</v>
      </c>
      <c r="S88" s="254">
        <f t="shared" si="34"/>
        <v>-132917.8301</v>
      </c>
      <c r="T88" s="254">
        <f t="shared" si="35"/>
        <v>0</v>
      </c>
      <c r="U88" s="272">
        <f t="shared" si="21"/>
        <v>0.643413583</v>
      </c>
      <c r="V88" s="282"/>
      <c r="W88" s="254">
        <f t="shared" si="22"/>
        <v>-132917.8301</v>
      </c>
      <c r="X88" s="257">
        <f t="shared" si="23"/>
        <v>3.408359944</v>
      </c>
      <c r="Y88" s="254">
        <f t="shared" si="24"/>
        <v>395050.7347</v>
      </c>
      <c r="Z88" s="254">
        <f t="shared" si="25"/>
        <v>262132.9046</v>
      </c>
      <c r="AA88" s="259">
        <f t="shared" si="26"/>
        <v>554890.3333</v>
      </c>
      <c r="AB88" s="258">
        <f t="shared" si="27"/>
        <v>0.5548903333</v>
      </c>
      <c r="AC88" s="275">
        <f t="shared" si="28"/>
        <v>421972.5032</v>
      </c>
      <c r="AD88" s="257">
        <f t="shared" si="29"/>
        <v>0.4219725032</v>
      </c>
      <c r="AE88" s="180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2"/>
    </row>
    <row r="89" ht="19.5" customHeight="1">
      <c r="A89" s="279" t="s">
        <v>183</v>
      </c>
      <c r="B89" s="280">
        <v>41.509998</v>
      </c>
      <c r="C89" s="281">
        <v>42.310001</v>
      </c>
      <c r="D89" s="281">
        <v>40.360001</v>
      </c>
      <c r="E89" s="281">
        <v>40.41</v>
      </c>
      <c r="F89" s="281">
        <v>34.884583</v>
      </c>
      <c r="G89" s="281">
        <v>1.4167064E9</v>
      </c>
      <c r="H89" s="281"/>
      <c r="I89" s="281">
        <f t="shared" ref="I89:N89" si="112">(I90/B90*B89)/B90*B89</f>
        <v>2.591856554</v>
      </c>
      <c r="J89" s="281">
        <f t="shared" si="112"/>
        <v>2.690427567</v>
      </c>
      <c r="K89" s="281">
        <f t="shared" si="112"/>
        <v>2.446280075</v>
      </c>
      <c r="L89" s="281">
        <f t="shared" si="112"/>
        <v>2.437675054</v>
      </c>
      <c r="M89" s="281">
        <f t="shared" si="112"/>
        <v>2.117873493</v>
      </c>
      <c r="N89" s="281">
        <f t="shared" si="112"/>
        <v>44472448.46</v>
      </c>
      <c r="O89" s="281"/>
      <c r="P89" s="254">
        <f t="shared" si="31"/>
        <v>159841.5881</v>
      </c>
      <c r="Q89" s="254">
        <f t="shared" si="102"/>
        <v>110726.9662</v>
      </c>
      <c r="R89" s="254">
        <f t="shared" si="103"/>
        <v>300349.308</v>
      </c>
      <c r="S89" s="254">
        <f t="shared" si="34"/>
        <v>-135138.3211</v>
      </c>
      <c r="T89" s="254">
        <f t="shared" si="35"/>
        <v>0</v>
      </c>
      <c r="U89" s="272">
        <f t="shared" si="21"/>
        <v>0.6678640584</v>
      </c>
      <c r="V89" s="257">
        <f>(E89-B78)/B78</f>
        <v>0.007982040409</v>
      </c>
      <c r="W89" s="254">
        <f t="shared" si="22"/>
        <v>-135138.3211</v>
      </c>
      <c r="X89" s="257">
        <f t="shared" si="23"/>
        <v>3.405332348</v>
      </c>
      <c r="Y89" s="254">
        <f t="shared" si="24"/>
        <v>400224.4474</v>
      </c>
      <c r="Z89" s="254">
        <f t="shared" si="25"/>
        <v>265086.1263</v>
      </c>
      <c r="AA89" s="259">
        <f t="shared" si="26"/>
        <v>570917.8624</v>
      </c>
      <c r="AB89" s="258">
        <f t="shared" si="27"/>
        <v>0.5709178624</v>
      </c>
      <c r="AC89" s="275">
        <f t="shared" si="28"/>
        <v>435779.5413</v>
      </c>
      <c r="AD89" s="257">
        <f t="shared" si="29"/>
        <v>0.4357795413</v>
      </c>
      <c r="AE89" s="180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2"/>
    </row>
    <row r="90" ht="19.5" customHeight="1">
      <c r="A90" s="276" t="s">
        <v>184</v>
      </c>
      <c r="B90" s="277">
        <v>40.650002</v>
      </c>
      <c r="C90" s="278">
        <v>43.310001</v>
      </c>
      <c r="D90" s="278">
        <v>40.16</v>
      </c>
      <c r="E90" s="278">
        <v>42.0</v>
      </c>
      <c r="F90" s="278">
        <v>36.344654</v>
      </c>
      <c r="G90" s="278">
        <v>1.9689058E9</v>
      </c>
      <c r="H90" s="278"/>
      <c r="I90" s="278">
        <f t="shared" ref="I90:N90" si="113">(I91/B91*B90)/B91*B90</f>
        <v>2.485573898</v>
      </c>
      <c r="J90" s="278">
        <f t="shared" si="113"/>
        <v>2.819107394</v>
      </c>
      <c r="K90" s="278">
        <f t="shared" si="113"/>
        <v>2.422095427</v>
      </c>
      <c r="L90" s="278">
        <f t="shared" si="113"/>
        <v>2.633277892</v>
      </c>
      <c r="M90" s="278">
        <f t="shared" si="113"/>
        <v>2.298867923</v>
      </c>
      <c r="N90" s="278">
        <f t="shared" si="113"/>
        <v>85897634.76</v>
      </c>
      <c r="O90" s="278"/>
      <c r="P90" s="254">
        <f t="shared" si="31"/>
        <v>159049.505</v>
      </c>
      <c r="Q90" s="254">
        <f>(Q78+(Q89-Q78)*(1-$Q$3))*K90/K89</f>
        <v>103583.1065</v>
      </c>
      <c r="R90" s="254">
        <f>R89*(1+($S$5/2/12))+(Q89-Q78)*($Q$3)</f>
        <v>307084.6171</v>
      </c>
      <c r="S90" s="254">
        <f t="shared" si="34"/>
        <v>-137368.0641</v>
      </c>
      <c r="T90" s="254">
        <f t="shared" si="35"/>
        <v>0</v>
      </c>
      <c r="U90" s="272">
        <f t="shared" si="21"/>
        <v>0.6428026038</v>
      </c>
      <c r="V90" s="282"/>
      <c r="W90" s="254">
        <f t="shared" si="22"/>
        <v>-137368.0641</v>
      </c>
      <c r="X90" s="257">
        <f t="shared" si="23"/>
        <v>3.393322351</v>
      </c>
      <c r="Y90" s="254">
        <f t="shared" si="24"/>
        <v>406135.8859</v>
      </c>
      <c r="Z90" s="254">
        <f t="shared" si="25"/>
        <v>268767.8218</v>
      </c>
      <c r="AA90" s="259">
        <f t="shared" si="26"/>
        <v>569717.2285</v>
      </c>
      <c r="AB90" s="258">
        <f t="shared" si="27"/>
        <v>0.5697172285</v>
      </c>
      <c r="AC90" s="275">
        <f t="shared" si="28"/>
        <v>432349.1645</v>
      </c>
      <c r="AD90" s="257">
        <f t="shared" si="29"/>
        <v>0.4323491645</v>
      </c>
      <c r="AE90" s="180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2"/>
    </row>
    <row r="91" ht="19.5" customHeight="1">
      <c r="A91" s="276" t="s">
        <v>185</v>
      </c>
      <c r="B91" s="277">
        <v>41.740002</v>
      </c>
      <c r="C91" s="278">
        <v>42.169998</v>
      </c>
      <c r="D91" s="278">
        <v>40.259998</v>
      </c>
      <c r="E91" s="278">
        <v>41.099998</v>
      </c>
      <c r="F91" s="278">
        <v>35.565819</v>
      </c>
      <c r="G91" s="278">
        <v>1.6465621E9</v>
      </c>
      <c r="H91" s="278"/>
      <c r="I91" s="278">
        <f t="shared" ref="I91:N91" si="114">(I92/B92*B91)/B92*B91</f>
        <v>2.620658722</v>
      </c>
      <c r="J91" s="278">
        <f t="shared" si="114"/>
        <v>2.672651877</v>
      </c>
      <c r="K91" s="278">
        <f t="shared" si="114"/>
        <v>2.434172431</v>
      </c>
      <c r="L91" s="278">
        <f t="shared" si="114"/>
        <v>2.521632038</v>
      </c>
      <c r="M91" s="278">
        <f t="shared" si="114"/>
        <v>2.201398017</v>
      </c>
      <c r="N91" s="278">
        <f t="shared" si="114"/>
        <v>60074139.45</v>
      </c>
      <c r="O91" s="278"/>
      <c r="P91" s="254">
        <f t="shared" si="31"/>
        <v>159445.5366</v>
      </c>
      <c r="Q91" s="254">
        <f t="shared" ref="Q91:Q101" si="116">Q90*K91/K90</f>
        <v>104099.5905</v>
      </c>
      <c r="R91" s="254">
        <f t="shared" ref="R91:R101" si="117">R90*(1+$S$5/2/12)</f>
        <v>307724.3767</v>
      </c>
      <c r="S91" s="254">
        <f t="shared" si="34"/>
        <v>-139607.0977</v>
      </c>
      <c r="T91" s="254">
        <f t="shared" si="35"/>
        <v>0</v>
      </c>
      <c r="U91" s="272">
        <f t="shared" si="21"/>
        <v>0.6435574018</v>
      </c>
      <c r="V91" s="282"/>
      <c r="W91" s="254">
        <f t="shared" si="22"/>
        <v>-139607.0977</v>
      </c>
      <c r="X91" s="257">
        <f t="shared" si="23"/>
        <v>3.346319214</v>
      </c>
      <c r="Y91" s="254">
        <f t="shared" si="24"/>
        <v>407027.2773</v>
      </c>
      <c r="Z91" s="254">
        <f t="shared" si="25"/>
        <v>267420.1796</v>
      </c>
      <c r="AA91" s="259">
        <f t="shared" si="26"/>
        <v>571269.5039</v>
      </c>
      <c r="AB91" s="258">
        <f t="shared" si="27"/>
        <v>0.5712695039</v>
      </c>
      <c r="AC91" s="275">
        <f t="shared" si="28"/>
        <v>431662.4062</v>
      </c>
      <c r="AD91" s="257">
        <f t="shared" si="29"/>
        <v>0.4316624062</v>
      </c>
      <c r="AE91" s="180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2"/>
    </row>
    <row r="92" ht="19.5" customHeight="1">
      <c r="A92" s="276" t="s">
        <v>186</v>
      </c>
      <c r="B92" s="277">
        <v>41.23</v>
      </c>
      <c r="C92" s="278">
        <v>42.299999</v>
      </c>
      <c r="D92" s="278">
        <v>40.189999</v>
      </c>
      <c r="E92" s="278">
        <v>41.93</v>
      </c>
      <c r="F92" s="278">
        <v>36.284084</v>
      </c>
      <c r="G92" s="278">
        <v>2.1858623E9</v>
      </c>
      <c r="H92" s="278"/>
      <c r="I92" s="278">
        <f t="shared" ref="I92:N92" si="115">(I93/B93*B92)/B93*B92</f>
        <v>2.557008706</v>
      </c>
      <c r="J92" s="278">
        <f t="shared" si="115"/>
        <v>2.689155694</v>
      </c>
      <c r="K92" s="278">
        <f t="shared" si="115"/>
        <v>2.425715326</v>
      </c>
      <c r="L92" s="278">
        <f t="shared" si="115"/>
        <v>2.624507613</v>
      </c>
      <c r="M92" s="278">
        <f t="shared" si="115"/>
        <v>2.291211975</v>
      </c>
      <c r="N92" s="278">
        <f t="shared" si="115"/>
        <v>105870978.8</v>
      </c>
      <c r="O92" s="278"/>
      <c r="P92" s="254">
        <f t="shared" si="31"/>
        <v>159168.3129</v>
      </c>
      <c r="Q92" s="254">
        <f t="shared" si="116"/>
        <v>103737.9148</v>
      </c>
      <c r="R92" s="254">
        <f t="shared" si="117"/>
        <v>308365.4692</v>
      </c>
      <c r="S92" s="254">
        <f t="shared" si="34"/>
        <v>-141855.4606</v>
      </c>
      <c r="T92" s="254">
        <f t="shared" si="35"/>
        <v>0</v>
      </c>
      <c r="U92" s="272">
        <f t="shared" si="21"/>
        <v>0.6418034438</v>
      </c>
      <c r="V92" s="282"/>
      <c r="W92" s="254">
        <f t="shared" si="22"/>
        <v>-141855.4606</v>
      </c>
      <c r="X92" s="257">
        <f t="shared" si="23"/>
        <v>3.29584621</v>
      </c>
      <c r="Y92" s="254">
        <f t="shared" si="24"/>
        <v>407448.6694</v>
      </c>
      <c r="Z92" s="254">
        <f t="shared" si="25"/>
        <v>265593.2089</v>
      </c>
      <c r="AA92" s="259">
        <f t="shared" si="26"/>
        <v>571271.6968</v>
      </c>
      <c r="AB92" s="258">
        <f t="shared" si="27"/>
        <v>0.5712716968</v>
      </c>
      <c r="AC92" s="275">
        <f t="shared" si="28"/>
        <v>429416.2362</v>
      </c>
      <c r="AD92" s="257">
        <f t="shared" si="29"/>
        <v>0.4294162362</v>
      </c>
      <c r="AE92" s="180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2"/>
    </row>
    <row r="93" ht="19.5" customHeight="1">
      <c r="A93" s="276" t="s">
        <v>187</v>
      </c>
      <c r="B93" s="277">
        <v>42.150002</v>
      </c>
      <c r="C93" s="278">
        <v>43.049999</v>
      </c>
      <c r="D93" s="278">
        <v>41.389999</v>
      </c>
      <c r="E93" s="278">
        <v>41.849998</v>
      </c>
      <c r="F93" s="278">
        <v>36.240246</v>
      </c>
      <c r="G93" s="278">
        <v>1.7639047E9</v>
      </c>
      <c r="H93" s="278"/>
      <c r="I93" s="278">
        <f t="shared" ref="I93:N93" si="118">(I94/B94*B93)/B94*B93</f>
        <v>2.672395527</v>
      </c>
      <c r="J93" s="278">
        <f t="shared" si="118"/>
        <v>2.785361219</v>
      </c>
      <c r="K93" s="278">
        <f t="shared" si="118"/>
        <v>2.572732739</v>
      </c>
      <c r="L93" s="278">
        <f t="shared" si="118"/>
        <v>2.614502102</v>
      </c>
      <c r="M93" s="278">
        <f t="shared" si="118"/>
        <v>2.285678889</v>
      </c>
      <c r="N93" s="278">
        <f t="shared" si="118"/>
        <v>68941632.6</v>
      </c>
      <c r="O93" s="278"/>
      <c r="P93" s="254">
        <f t="shared" si="31"/>
        <v>163920.7881</v>
      </c>
      <c r="Q93" s="254">
        <f t="shared" si="116"/>
        <v>110025.2477</v>
      </c>
      <c r="R93" s="254">
        <f t="shared" si="117"/>
        <v>309007.8972</v>
      </c>
      <c r="S93" s="254">
        <f t="shared" si="34"/>
        <v>-144113.1917</v>
      </c>
      <c r="T93" s="254">
        <f t="shared" si="35"/>
        <v>0</v>
      </c>
      <c r="U93" s="272">
        <f t="shared" si="21"/>
        <v>0.658664882</v>
      </c>
      <c r="V93" s="282"/>
      <c r="W93" s="254">
        <f t="shared" si="22"/>
        <v>-144113.1917</v>
      </c>
      <c r="X93" s="257">
        <f t="shared" si="23"/>
        <v>3.281647432</v>
      </c>
      <c r="Y93" s="254">
        <f t="shared" si="24"/>
        <v>411392.133</v>
      </c>
      <c r="Z93" s="254">
        <f t="shared" si="25"/>
        <v>267278.9414</v>
      </c>
      <c r="AA93" s="259">
        <f t="shared" si="26"/>
        <v>582953.9331</v>
      </c>
      <c r="AB93" s="258">
        <f t="shared" si="27"/>
        <v>0.5829539331</v>
      </c>
      <c r="AC93" s="275">
        <f t="shared" si="28"/>
        <v>438840.7414</v>
      </c>
      <c r="AD93" s="257">
        <f t="shared" si="29"/>
        <v>0.4388407414</v>
      </c>
      <c r="AE93" s="180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2"/>
    </row>
    <row r="94" ht="19.5" customHeight="1">
      <c r="A94" s="276" t="s">
        <v>188</v>
      </c>
      <c r="B94" s="277">
        <v>41.919998</v>
      </c>
      <c r="C94" s="278">
        <v>42.279999</v>
      </c>
      <c r="D94" s="278">
        <v>38.23</v>
      </c>
      <c r="E94" s="278">
        <v>38.82</v>
      </c>
      <c r="F94" s="278">
        <v>33.61639</v>
      </c>
      <c r="G94" s="278">
        <v>2.7095353E9</v>
      </c>
      <c r="H94" s="278"/>
      <c r="I94" s="278">
        <f t="shared" ref="I94:N94" si="119">(I95/B95*B94)/B95*B94</f>
        <v>2.643309663</v>
      </c>
      <c r="J94" s="278">
        <f t="shared" si="119"/>
        <v>2.686613358</v>
      </c>
      <c r="K94" s="278">
        <f t="shared" si="119"/>
        <v>2.19488837</v>
      </c>
      <c r="L94" s="278">
        <f t="shared" si="119"/>
        <v>2.249620051</v>
      </c>
      <c r="M94" s="278">
        <f t="shared" si="119"/>
        <v>1.966686289</v>
      </c>
      <c r="N94" s="278">
        <f t="shared" si="119"/>
        <v>162675052.5</v>
      </c>
      <c r="O94" s="278"/>
      <c r="P94" s="254">
        <f t="shared" si="31"/>
        <v>151405.9406</v>
      </c>
      <c r="Q94" s="254">
        <f t="shared" si="116"/>
        <v>93866.39076</v>
      </c>
      <c r="R94" s="254">
        <f t="shared" si="117"/>
        <v>309651.6637</v>
      </c>
      <c r="S94" s="254">
        <f t="shared" si="34"/>
        <v>-146380.33</v>
      </c>
      <c r="T94" s="254">
        <f t="shared" si="35"/>
        <v>0</v>
      </c>
      <c r="U94" s="272">
        <f t="shared" si="21"/>
        <v>0.6111444543</v>
      </c>
      <c r="V94" s="282"/>
      <c r="W94" s="254">
        <f t="shared" si="22"/>
        <v>-146380.33</v>
      </c>
      <c r="X94" s="257">
        <f t="shared" si="23"/>
        <v>3.149723767</v>
      </c>
      <c r="Y94" s="254">
        <f t="shared" si="24"/>
        <v>403249.7556</v>
      </c>
      <c r="Z94" s="254">
        <f t="shared" si="25"/>
        <v>256869.4256</v>
      </c>
      <c r="AA94" s="259">
        <f t="shared" si="26"/>
        <v>554923.995</v>
      </c>
      <c r="AB94" s="258">
        <f t="shared" si="27"/>
        <v>0.554923995</v>
      </c>
      <c r="AC94" s="275">
        <f t="shared" si="28"/>
        <v>408543.6651</v>
      </c>
      <c r="AD94" s="257">
        <f t="shared" si="29"/>
        <v>0.4085436651</v>
      </c>
      <c r="AE94" s="180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2"/>
    </row>
    <row r="95" ht="19.5" customHeight="1">
      <c r="A95" s="276" t="s">
        <v>189</v>
      </c>
      <c r="B95" s="277">
        <v>38.93</v>
      </c>
      <c r="C95" s="278">
        <v>40.0</v>
      </c>
      <c r="D95" s="278">
        <v>37.16</v>
      </c>
      <c r="E95" s="278">
        <v>38.77</v>
      </c>
      <c r="F95" s="278">
        <v>33.573109</v>
      </c>
      <c r="G95" s="278">
        <v>3.052135E9</v>
      </c>
      <c r="H95" s="278"/>
      <c r="I95" s="278">
        <f t="shared" ref="I95:N95" si="120">(I96/B96*B95)/B96*B95</f>
        <v>2.27968239</v>
      </c>
      <c r="J95" s="278">
        <f t="shared" si="120"/>
        <v>2.404668508</v>
      </c>
      <c r="K95" s="278">
        <f t="shared" si="120"/>
        <v>2.073744523</v>
      </c>
      <c r="L95" s="278">
        <f t="shared" si="120"/>
        <v>2.24382878</v>
      </c>
      <c r="M95" s="278">
        <f t="shared" si="120"/>
        <v>1.961625344</v>
      </c>
      <c r="N95" s="278">
        <f t="shared" si="120"/>
        <v>206413837.1</v>
      </c>
      <c r="O95" s="278"/>
      <c r="P95" s="254">
        <f t="shared" si="31"/>
        <v>147168.3168</v>
      </c>
      <c r="Q95" s="254">
        <f t="shared" si="116"/>
        <v>88685.56431</v>
      </c>
      <c r="R95" s="254">
        <f t="shared" si="117"/>
        <v>310296.7713</v>
      </c>
      <c r="S95" s="254">
        <f t="shared" si="34"/>
        <v>-148656.9147</v>
      </c>
      <c r="T95" s="254">
        <f t="shared" si="35"/>
        <v>0</v>
      </c>
      <c r="U95" s="272">
        <f t="shared" si="21"/>
        <v>0.5942306285</v>
      </c>
      <c r="V95" s="282"/>
      <c r="W95" s="254">
        <f t="shared" si="22"/>
        <v>-148656.9147</v>
      </c>
      <c r="X95" s="257">
        <f t="shared" si="23"/>
        <v>3.077321288</v>
      </c>
      <c r="Y95" s="254">
        <f t="shared" si="24"/>
        <v>400902.7223</v>
      </c>
      <c r="Z95" s="254">
        <f t="shared" si="25"/>
        <v>252245.8076</v>
      </c>
      <c r="AA95" s="259">
        <f t="shared" si="26"/>
        <v>546150.6525</v>
      </c>
      <c r="AB95" s="258">
        <f t="shared" si="27"/>
        <v>0.5461506525</v>
      </c>
      <c r="AC95" s="275">
        <f t="shared" si="28"/>
        <v>397493.7378</v>
      </c>
      <c r="AD95" s="257">
        <f t="shared" si="29"/>
        <v>0.3974937378</v>
      </c>
      <c r="AE95" s="180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2"/>
    </row>
    <row r="96" ht="19.5" customHeight="1">
      <c r="A96" s="276" t="s">
        <v>190</v>
      </c>
      <c r="B96" s="277">
        <v>38.889999</v>
      </c>
      <c r="C96" s="278">
        <v>39.0</v>
      </c>
      <c r="D96" s="278">
        <v>35.540001</v>
      </c>
      <c r="E96" s="278">
        <v>37.099998</v>
      </c>
      <c r="F96" s="278">
        <v>32.14859</v>
      </c>
      <c r="G96" s="278">
        <v>2.462886E9</v>
      </c>
      <c r="H96" s="283" t="s">
        <v>190</v>
      </c>
      <c r="I96" s="278">
        <v>2.275</v>
      </c>
      <c r="J96" s="278">
        <v>2.285938</v>
      </c>
      <c r="K96" s="278">
        <v>1.896875</v>
      </c>
      <c r="L96" s="278">
        <v>2.054688</v>
      </c>
      <c r="M96" s="278">
        <v>1.798692</v>
      </c>
      <c r="N96" s="278">
        <v>1.344064E8</v>
      </c>
      <c r="O96" s="278"/>
      <c r="P96" s="254">
        <f t="shared" si="31"/>
        <v>140752.4792</v>
      </c>
      <c r="Q96" s="254">
        <f t="shared" si="116"/>
        <v>81121.57883</v>
      </c>
      <c r="R96" s="254">
        <f t="shared" si="117"/>
        <v>310943.2229</v>
      </c>
      <c r="S96" s="254">
        <f t="shared" si="34"/>
        <v>-150942.9851</v>
      </c>
      <c r="T96" s="254">
        <f t="shared" si="35"/>
        <v>0</v>
      </c>
      <c r="U96" s="272">
        <f t="shared" si="21"/>
        <v>0.5686670604</v>
      </c>
      <c r="V96" s="282"/>
      <c r="W96" s="254">
        <f t="shared" si="22"/>
        <v>-150942.9851</v>
      </c>
      <c r="X96" s="257">
        <f t="shared" si="23"/>
        <v>2.992492177</v>
      </c>
      <c r="Y96" s="254">
        <f t="shared" si="24"/>
        <v>397032.2295</v>
      </c>
      <c r="Z96" s="254">
        <f t="shared" si="25"/>
        <v>246089.2443</v>
      </c>
      <c r="AA96" s="259">
        <f t="shared" si="26"/>
        <v>532817.281</v>
      </c>
      <c r="AB96" s="258">
        <f t="shared" si="27"/>
        <v>0.532817281</v>
      </c>
      <c r="AC96" s="275">
        <f t="shared" si="28"/>
        <v>381874.2958</v>
      </c>
      <c r="AD96" s="257">
        <f t="shared" si="29"/>
        <v>0.3818742958</v>
      </c>
      <c r="AE96" s="180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2"/>
    </row>
    <row r="97" ht="19.5" customHeight="1">
      <c r="A97" s="276" t="s">
        <v>191</v>
      </c>
      <c r="B97" s="277">
        <v>36.77</v>
      </c>
      <c r="C97" s="278">
        <v>39.029999</v>
      </c>
      <c r="D97" s="278">
        <v>36.259998</v>
      </c>
      <c r="E97" s="278">
        <v>38.869999</v>
      </c>
      <c r="F97" s="278">
        <v>33.682358</v>
      </c>
      <c r="G97" s="278">
        <v>2.2819291E9</v>
      </c>
      <c r="H97" s="283" t="s">
        <v>191</v>
      </c>
      <c r="I97" s="278">
        <v>2.017188</v>
      </c>
      <c r="J97" s="278">
        <v>2.259375</v>
      </c>
      <c r="K97" s="278">
        <v>1.9625</v>
      </c>
      <c r="L97" s="278">
        <v>2.240625</v>
      </c>
      <c r="M97" s="278">
        <v>1.961462</v>
      </c>
      <c r="N97" s="278">
        <v>2.36656E8</v>
      </c>
      <c r="O97" s="278"/>
      <c r="P97" s="254">
        <f t="shared" si="31"/>
        <v>143603.9525</v>
      </c>
      <c r="Q97" s="254">
        <f t="shared" si="116"/>
        <v>83928.09145</v>
      </c>
      <c r="R97" s="254">
        <f t="shared" si="117"/>
        <v>311591.0213</v>
      </c>
      <c r="S97" s="254">
        <f t="shared" si="34"/>
        <v>-153238.5809</v>
      </c>
      <c r="T97" s="254">
        <f t="shared" si="35"/>
        <v>0</v>
      </c>
      <c r="U97" s="272">
        <f t="shared" si="21"/>
        <v>0.5777162126</v>
      </c>
      <c r="V97" s="282"/>
      <c r="W97" s="254">
        <f t="shared" si="22"/>
        <v>-153238.5809</v>
      </c>
      <c r="X97" s="257">
        <f t="shared" si="23"/>
        <v>2.970498494</v>
      </c>
      <c r="Y97" s="254">
        <f t="shared" si="24"/>
        <v>399650.1472</v>
      </c>
      <c r="Z97" s="254">
        <f t="shared" si="25"/>
        <v>246411.5663</v>
      </c>
      <c r="AA97" s="259">
        <f t="shared" si="26"/>
        <v>539123.0652</v>
      </c>
      <c r="AB97" s="258">
        <f t="shared" si="27"/>
        <v>0.5391230652</v>
      </c>
      <c r="AC97" s="275">
        <f t="shared" si="28"/>
        <v>385884.4843</v>
      </c>
      <c r="AD97" s="257">
        <f t="shared" si="29"/>
        <v>0.3858844843</v>
      </c>
      <c r="AE97" s="180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2"/>
    </row>
    <row r="98" ht="19.5" customHeight="1">
      <c r="A98" s="276" t="s">
        <v>192</v>
      </c>
      <c r="B98" s="277">
        <v>39.080002</v>
      </c>
      <c r="C98" s="278">
        <v>40.950001</v>
      </c>
      <c r="D98" s="278">
        <v>38.32</v>
      </c>
      <c r="E98" s="278">
        <v>40.650002</v>
      </c>
      <c r="F98" s="278">
        <v>35.224796</v>
      </c>
      <c r="G98" s="278">
        <v>2.234461E9</v>
      </c>
      <c r="H98" s="283" t="s">
        <v>192</v>
      </c>
      <c r="I98" s="278">
        <v>2.271875</v>
      </c>
      <c r="J98" s="278">
        <v>2.550938</v>
      </c>
      <c r="K98" s="278">
        <v>2.16875</v>
      </c>
      <c r="L98" s="278">
        <v>2.434375</v>
      </c>
      <c r="M98" s="278">
        <v>2.131073</v>
      </c>
      <c r="N98" s="278">
        <v>2.230688E8</v>
      </c>
      <c r="O98" s="278"/>
      <c r="P98" s="254">
        <f t="shared" si="31"/>
        <v>151762.3762</v>
      </c>
      <c r="Q98" s="254">
        <f t="shared" si="116"/>
        <v>92748.55966</v>
      </c>
      <c r="R98" s="254">
        <f t="shared" si="117"/>
        <v>312240.1693</v>
      </c>
      <c r="S98" s="254">
        <f t="shared" si="34"/>
        <v>-155543.7417</v>
      </c>
      <c r="T98" s="254">
        <f t="shared" si="35"/>
        <v>0</v>
      </c>
      <c r="U98" s="272">
        <f t="shared" si="21"/>
        <v>0.6057634954</v>
      </c>
      <c r="V98" s="282"/>
      <c r="W98" s="254">
        <f t="shared" si="22"/>
        <v>-155543.7417</v>
      </c>
      <c r="X98" s="257">
        <f t="shared" si="23"/>
        <v>2.983100063</v>
      </c>
      <c r="Y98" s="254">
        <f t="shared" si="24"/>
        <v>405984.2259</v>
      </c>
      <c r="Z98" s="254">
        <f t="shared" si="25"/>
        <v>250440.4842</v>
      </c>
      <c r="AA98" s="259">
        <f t="shared" si="26"/>
        <v>556751.1052</v>
      </c>
      <c r="AB98" s="258">
        <f t="shared" si="27"/>
        <v>0.5567511052</v>
      </c>
      <c r="AC98" s="275">
        <f t="shared" si="28"/>
        <v>401207.3635</v>
      </c>
      <c r="AD98" s="257">
        <f t="shared" si="29"/>
        <v>0.4012073635</v>
      </c>
      <c r="AE98" s="180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2"/>
    </row>
    <row r="99" ht="19.5" customHeight="1">
      <c r="A99" s="276" t="s">
        <v>193</v>
      </c>
      <c r="B99" s="277">
        <v>40.599998</v>
      </c>
      <c r="C99" s="278">
        <v>42.919998</v>
      </c>
      <c r="D99" s="278">
        <v>39.880001</v>
      </c>
      <c r="E99" s="278">
        <v>42.580002</v>
      </c>
      <c r="F99" s="278">
        <v>36.918461</v>
      </c>
      <c r="G99" s="278">
        <v>2.410484E9</v>
      </c>
      <c r="H99" s="283" t="s">
        <v>193</v>
      </c>
      <c r="I99" s="278">
        <v>2.423438</v>
      </c>
      <c r="J99" s="278">
        <v>2.697188</v>
      </c>
      <c r="K99" s="278">
        <v>2.33875</v>
      </c>
      <c r="L99" s="278">
        <v>2.653125</v>
      </c>
      <c r="M99" s="278">
        <v>2.322569</v>
      </c>
      <c r="N99" s="278">
        <v>2.854912E8</v>
      </c>
      <c r="O99" s="278"/>
      <c r="P99" s="254">
        <f t="shared" si="31"/>
        <v>157940.598</v>
      </c>
      <c r="Q99" s="254">
        <f t="shared" si="116"/>
        <v>100018.7638</v>
      </c>
      <c r="R99" s="254">
        <f t="shared" si="117"/>
        <v>312890.6696</v>
      </c>
      <c r="S99" s="254">
        <f t="shared" si="34"/>
        <v>-157858.5073</v>
      </c>
      <c r="T99" s="254">
        <f t="shared" si="35"/>
        <v>0</v>
      </c>
      <c r="U99" s="272">
        <f t="shared" si="21"/>
        <v>0.6270966205</v>
      </c>
      <c r="V99" s="282"/>
      <c r="W99" s="254">
        <f t="shared" si="22"/>
        <v>-157858.5073</v>
      </c>
      <c r="X99" s="257">
        <f t="shared" si="23"/>
        <v>2.982615735</v>
      </c>
      <c r="Y99" s="254">
        <f t="shared" si="24"/>
        <v>410933.4615</v>
      </c>
      <c r="Z99" s="254">
        <f t="shared" si="25"/>
        <v>253074.9542</v>
      </c>
      <c r="AA99" s="259">
        <f t="shared" si="26"/>
        <v>570850.0314</v>
      </c>
      <c r="AB99" s="258">
        <f t="shared" si="27"/>
        <v>0.5708500314</v>
      </c>
      <c r="AC99" s="275">
        <f t="shared" si="28"/>
        <v>412991.5241</v>
      </c>
      <c r="AD99" s="257">
        <f t="shared" si="29"/>
        <v>0.4129915241</v>
      </c>
      <c r="AE99" s="180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2"/>
    </row>
    <row r="100" ht="19.5" customHeight="1">
      <c r="A100" s="276" t="s">
        <v>194</v>
      </c>
      <c r="B100" s="277">
        <v>42.73</v>
      </c>
      <c r="C100" s="278">
        <v>44.860001</v>
      </c>
      <c r="D100" s="278">
        <v>41.610001</v>
      </c>
      <c r="E100" s="278">
        <v>44.040001</v>
      </c>
      <c r="F100" s="278">
        <v>38.184303</v>
      </c>
      <c r="G100" s="278">
        <v>2.370363E9</v>
      </c>
      <c r="H100" s="283" t="s">
        <v>194</v>
      </c>
      <c r="I100" s="278">
        <v>2.671875</v>
      </c>
      <c r="J100" s="278">
        <v>2.929688</v>
      </c>
      <c r="K100" s="278">
        <v>2.53</v>
      </c>
      <c r="L100" s="278">
        <v>2.813125</v>
      </c>
      <c r="M100" s="278">
        <v>2.462634</v>
      </c>
      <c r="N100" s="278">
        <v>3.429184E8</v>
      </c>
      <c r="O100" s="278"/>
      <c r="P100" s="254">
        <f t="shared" si="31"/>
        <v>164792.0832</v>
      </c>
      <c r="Q100" s="254">
        <f t="shared" si="116"/>
        <v>108197.7434</v>
      </c>
      <c r="R100" s="254">
        <f t="shared" si="117"/>
        <v>313542.5252</v>
      </c>
      <c r="S100" s="254">
        <f t="shared" si="34"/>
        <v>-160182.9177</v>
      </c>
      <c r="T100" s="254">
        <f t="shared" si="35"/>
        <v>0</v>
      </c>
      <c r="U100" s="272">
        <f t="shared" si="21"/>
        <v>0.6499003316</v>
      </c>
      <c r="V100" s="282"/>
      <c r="W100" s="254">
        <f t="shared" si="22"/>
        <v>-160182.9177</v>
      </c>
      <c r="X100" s="257">
        <f t="shared" si="23"/>
        <v>2.986177398</v>
      </c>
      <c r="Y100" s="254">
        <f t="shared" si="24"/>
        <v>416355.2824</v>
      </c>
      <c r="Z100" s="254">
        <f t="shared" si="25"/>
        <v>256172.3647</v>
      </c>
      <c r="AA100" s="259">
        <f t="shared" si="26"/>
        <v>586532.3517</v>
      </c>
      <c r="AB100" s="258">
        <f t="shared" si="27"/>
        <v>0.5865323517</v>
      </c>
      <c r="AC100" s="275">
        <f t="shared" si="28"/>
        <v>426349.434</v>
      </c>
      <c r="AD100" s="257">
        <f t="shared" si="29"/>
        <v>0.426349434</v>
      </c>
      <c r="AE100" s="180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2"/>
    </row>
    <row r="101" ht="19.5" customHeight="1">
      <c r="A101" s="279" t="s">
        <v>195</v>
      </c>
      <c r="B101" s="280">
        <v>44.0</v>
      </c>
      <c r="C101" s="281">
        <v>44.759998</v>
      </c>
      <c r="D101" s="281">
        <v>42.880001</v>
      </c>
      <c r="E101" s="281">
        <v>43.16</v>
      </c>
      <c r="F101" s="281">
        <v>37.421341</v>
      </c>
      <c r="G101" s="281">
        <v>1.8982755E9</v>
      </c>
      <c r="H101" s="284" t="s">
        <v>195</v>
      </c>
      <c r="I101" s="281">
        <v>2.819688</v>
      </c>
      <c r="J101" s="281">
        <v>2.908125</v>
      </c>
      <c r="K101" s="281">
        <v>2.503125</v>
      </c>
      <c r="L101" s="281">
        <v>2.5325</v>
      </c>
      <c r="M101" s="281">
        <v>2.216972</v>
      </c>
      <c r="N101" s="281">
        <v>3.636512E8</v>
      </c>
      <c r="O101" s="281"/>
      <c r="P101" s="254">
        <f t="shared" si="31"/>
        <v>169821.7861</v>
      </c>
      <c r="Q101" s="254">
        <f t="shared" si="116"/>
        <v>107048.4096</v>
      </c>
      <c r="R101" s="254">
        <f t="shared" si="117"/>
        <v>314195.7388</v>
      </c>
      <c r="S101" s="254">
        <f t="shared" si="34"/>
        <v>-162517.0132</v>
      </c>
      <c r="T101" s="254">
        <f t="shared" si="35"/>
        <v>0</v>
      </c>
      <c r="U101" s="272">
        <f t="shared" si="21"/>
        <v>0.6495360043</v>
      </c>
      <c r="V101" s="257">
        <f>(E101-B90)/B90</f>
        <v>0.06174656523</v>
      </c>
      <c r="W101" s="254">
        <f t="shared" si="22"/>
        <v>-162517.0132</v>
      </c>
      <c r="X101" s="257">
        <f t="shared" si="23"/>
        <v>2.978257571</v>
      </c>
      <c r="Y101" s="254">
        <f t="shared" si="24"/>
        <v>420503.1595</v>
      </c>
      <c r="Z101" s="254">
        <f t="shared" si="25"/>
        <v>257986.1463</v>
      </c>
      <c r="AA101" s="259">
        <f t="shared" si="26"/>
        <v>591065.9346</v>
      </c>
      <c r="AB101" s="258">
        <f t="shared" si="27"/>
        <v>0.5910659346</v>
      </c>
      <c r="AC101" s="275">
        <f t="shared" si="28"/>
        <v>428548.9214</v>
      </c>
      <c r="AD101" s="257">
        <f t="shared" si="29"/>
        <v>0.4285489214</v>
      </c>
      <c r="AE101" s="180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2"/>
    </row>
    <row r="102" ht="19.5" customHeight="1">
      <c r="A102" s="276" t="s">
        <v>196</v>
      </c>
      <c r="B102" s="277">
        <v>43.459999</v>
      </c>
      <c r="C102" s="278">
        <v>45.400002</v>
      </c>
      <c r="D102" s="278">
        <v>42.52</v>
      </c>
      <c r="E102" s="278">
        <v>44.07</v>
      </c>
      <c r="F102" s="278">
        <v>38.256889</v>
      </c>
      <c r="G102" s="278">
        <v>2.6205577E9</v>
      </c>
      <c r="H102" s="283" t="s">
        <v>196</v>
      </c>
      <c r="I102" s="278">
        <v>2.58625</v>
      </c>
      <c r="J102" s="278">
        <v>2.794375</v>
      </c>
      <c r="K102" s="278">
        <v>2.4625</v>
      </c>
      <c r="L102" s="278">
        <v>2.607813</v>
      </c>
      <c r="M102" s="278">
        <v>2.430443</v>
      </c>
      <c r="N102" s="278">
        <v>4.98256E8</v>
      </c>
      <c r="O102" s="278"/>
      <c r="P102" s="254">
        <f t="shared" si="31"/>
        <v>168396.0396</v>
      </c>
      <c r="Q102" s="254">
        <f>(Q90+(Q101-Q90)*(1-$Q$3))*K102/K101</f>
        <v>104288.326</v>
      </c>
      <c r="R102" s="254">
        <f>R101*(1+($S$5/2/12))+(Q101-Q90)*($Q$3)</f>
        <v>315889.9042</v>
      </c>
      <c r="S102" s="254">
        <f t="shared" si="34"/>
        <v>-164860.8341</v>
      </c>
      <c r="T102" s="254">
        <f t="shared" si="35"/>
        <v>0</v>
      </c>
      <c r="U102" s="272">
        <f t="shared" si="21"/>
        <v>0.640484491</v>
      </c>
      <c r="V102" s="282"/>
      <c r="W102" s="254">
        <f t="shared" si="22"/>
        <v>-164860.8341</v>
      </c>
      <c r="X102" s="257">
        <f t="shared" si="23"/>
        <v>2.937543938</v>
      </c>
      <c r="Y102" s="254">
        <f t="shared" si="24"/>
        <v>421131.5357</v>
      </c>
      <c r="Z102" s="254">
        <f t="shared" si="25"/>
        <v>256270.7017</v>
      </c>
      <c r="AA102" s="259">
        <f t="shared" si="26"/>
        <v>588574.2698</v>
      </c>
      <c r="AB102" s="258">
        <f t="shared" si="27"/>
        <v>0.5885742698</v>
      </c>
      <c r="AC102" s="275">
        <f t="shared" si="28"/>
        <v>423713.4357</v>
      </c>
      <c r="AD102" s="257">
        <f t="shared" si="29"/>
        <v>0.4237134357</v>
      </c>
      <c r="AE102" s="180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2"/>
    </row>
    <row r="103" ht="19.5" customHeight="1">
      <c r="A103" s="276" t="s">
        <v>197</v>
      </c>
      <c r="B103" s="277">
        <v>44.27</v>
      </c>
      <c r="C103" s="278">
        <v>45.549999</v>
      </c>
      <c r="D103" s="278">
        <v>42.93</v>
      </c>
      <c r="E103" s="278">
        <v>43.330002</v>
      </c>
      <c r="F103" s="278">
        <v>37.614506</v>
      </c>
      <c r="G103" s="278">
        <v>2.3943033E9</v>
      </c>
      <c r="H103" s="283" t="s">
        <v>197</v>
      </c>
      <c r="I103" s="278">
        <v>2.639688</v>
      </c>
      <c r="J103" s="278">
        <v>2.785313</v>
      </c>
      <c r="K103" s="278">
        <v>2.453125</v>
      </c>
      <c r="L103" s="278">
        <v>2.515313</v>
      </c>
      <c r="M103" s="278">
        <v>2.344234</v>
      </c>
      <c r="N103" s="278">
        <v>4.683744E8</v>
      </c>
      <c r="O103" s="278"/>
      <c r="P103" s="254">
        <f t="shared" si="31"/>
        <v>170019.802</v>
      </c>
      <c r="Q103" s="254">
        <f t="shared" ref="Q103:Q113" si="121">Q102*K103/K102</f>
        <v>103891.2892</v>
      </c>
      <c r="R103" s="254">
        <f t="shared" ref="R103:R113" si="122">R102*(1+$S$5/2/12)</f>
        <v>316548.0082</v>
      </c>
      <c r="S103" s="254">
        <f t="shared" si="34"/>
        <v>-167214.4209</v>
      </c>
      <c r="T103" s="254">
        <f t="shared" si="35"/>
        <v>0</v>
      </c>
      <c r="U103" s="272">
        <f t="shared" si="21"/>
        <v>0.6398451321</v>
      </c>
      <c r="V103" s="282"/>
      <c r="W103" s="254">
        <f t="shared" si="22"/>
        <v>-167214.4209</v>
      </c>
      <c r="X103" s="257">
        <f t="shared" si="23"/>
        <v>2.909843586</v>
      </c>
      <c r="Y103" s="254">
        <f t="shared" si="24"/>
        <v>422899.9492</v>
      </c>
      <c r="Z103" s="254">
        <f t="shared" si="25"/>
        <v>255685.5283</v>
      </c>
      <c r="AA103" s="259">
        <f t="shared" si="26"/>
        <v>590459.0994</v>
      </c>
      <c r="AB103" s="258">
        <f t="shared" si="27"/>
        <v>0.5904590994</v>
      </c>
      <c r="AC103" s="275">
        <f t="shared" si="28"/>
        <v>423244.6785</v>
      </c>
      <c r="AD103" s="257">
        <f t="shared" si="29"/>
        <v>0.4232446785</v>
      </c>
      <c r="AE103" s="180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2"/>
    </row>
    <row r="104" ht="19.5" customHeight="1">
      <c r="A104" s="276" t="s">
        <v>198</v>
      </c>
      <c r="B104" s="277">
        <v>42.549999</v>
      </c>
      <c r="C104" s="278">
        <v>44.450001</v>
      </c>
      <c r="D104" s="278">
        <v>42.060001</v>
      </c>
      <c r="E104" s="278">
        <v>43.529999</v>
      </c>
      <c r="F104" s="278">
        <v>37.788136</v>
      </c>
      <c r="G104" s="278">
        <v>2.8868317E9</v>
      </c>
      <c r="H104" s="283" t="s">
        <v>198</v>
      </c>
      <c r="I104" s="278">
        <v>2.439063</v>
      </c>
      <c r="J104" s="278">
        <v>2.6325</v>
      </c>
      <c r="K104" s="278">
        <v>2.363438</v>
      </c>
      <c r="L104" s="278">
        <v>2.530625</v>
      </c>
      <c r="M104" s="278">
        <v>2.358504</v>
      </c>
      <c r="N104" s="278">
        <v>9.582016E8</v>
      </c>
      <c r="O104" s="278"/>
      <c r="P104" s="254">
        <f t="shared" si="31"/>
        <v>166574.2614</v>
      </c>
      <c r="Q104" s="254">
        <f t="shared" si="121"/>
        <v>100092.9919</v>
      </c>
      <c r="R104" s="254">
        <f t="shared" si="122"/>
        <v>317207.4832</v>
      </c>
      <c r="S104" s="254">
        <f t="shared" si="34"/>
        <v>-169577.8143</v>
      </c>
      <c r="T104" s="254">
        <f t="shared" si="35"/>
        <v>0</v>
      </c>
      <c r="U104" s="272">
        <f t="shared" si="21"/>
        <v>0.6281488517</v>
      </c>
      <c r="V104" s="282"/>
      <c r="W104" s="254">
        <f t="shared" si="22"/>
        <v>-169577.8143</v>
      </c>
      <c r="X104" s="257">
        <f t="shared" si="23"/>
        <v>2.852859889</v>
      </c>
      <c r="Y104" s="254">
        <f t="shared" si="24"/>
        <v>421121.1668</v>
      </c>
      <c r="Z104" s="254">
        <f t="shared" si="25"/>
        <v>251543.3525</v>
      </c>
      <c r="AA104" s="259">
        <f t="shared" si="26"/>
        <v>583874.7365</v>
      </c>
      <c r="AB104" s="258">
        <f t="shared" si="27"/>
        <v>0.5838747365</v>
      </c>
      <c r="AC104" s="275">
        <f t="shared" si="28"/>
        <v>414296.9222</v>
      </c>
      <c r="AD104" s="257">
        <f t="shared" si="29"/>
        <v>0.4142969222</v>
      </c>
      <c r="AE104" s="180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2"/>
    </row>
    <row r="105" ht="19.5" customHeight="1">
      <c r="A105" s="276" t="s">
        <v>199</v>
      </c>
      <c r="B105" s="277">
        <v>43.669998</v>
      </c>
      <c r="C105" s="278">
        <v>46.700001</v>
      </c>
      <c r="D105" s="278">
        <v>43.299999</v>
      </c>
      <c r="E105" s="278">
        <v>45.959999</v>
      </c>
      <c r="F105" s="278">
        <v>39.922726</v>
      </c>
      <c r="G105" s="278">
        <v>1.8404487E9</v>
      </c>
      <c r="H105" s="283" t="s">
        <v>199</v>
      </c>
      <c r="I105" s="278">
        <v>2.539063</v>
      </c>
      <c r="J105" s="278">
        <v>2.878125</v>
      </c>
      <c r="K105" s="278">
        <v>2.495</v>
      </c>
      <c r="L105" s="278">
        <v>2.795313</v>
      </c>
      <c r="M105" s="278">
        <v>2.605565</v>
      </c>
      <c r="N105" s="278">
        <v>5.435744E8</v>
      </c>
      <c r="O105" s="278"/>
      <c r="P105" s="254">
        <f t="shared" si="31"/>
        <v>171485.1446</v>
      </c>
      <c r="Q105" s="254">
        <f t="shared" si="121"/>
        <v>105664.7201</v>
      </c>
      <c r="R105" s="254">
        <f t="shared" si="122"/>
        <v>317868.3321</v>
      </c>
      <c r="S105" s="254">
        <f t="shared" si="34"/>
        <v>-171951.0552</v>
      </c>
      <c r="T105" s="254">
        <f t="shared" si="35"/>
        <v>0</v>
      </c>
      <c r="U105" s="272">
        <f t="shared" si="21"/>
        <v>0.6433661809</v>
      </c>
      <c r="V105" s="282"/>
      <c r="W105" s="254">
        <f t="shared" si="22"/>
        <v>-171951.0552</v>
      </c>
      <c r="X105" s="257">
        <f t="shared" si="23"/>
        <v>2.845888186</v>
      </c>
      <c r="Y105" s="254">
        <f t="shared" si="24"/>
        <v>425193.2</v>
      </c>
      <c r="Z105" s="254">
        <f t="shared" si="25"/>
        <v>253242.1448</v>
      </c>
      <c r="AA105" s="259">
        <f t="shared" si="26"/>
        <v>595018.1968</v>
      </c>
      <c r="AB105" s="258">
        <f t="shared" si="27"/>
        <v>0.5950181968</v>
      </c>
      <c r="AC105" s="275">
        <f t="shared" si="28"/>
        <v>423067.1416</v>
      </c>
      <c r="AD105" s="257">
        <f t="shared" si="29"/>
        <v>0.4230671416</v>
      </c>
      <c r="AE105" s="180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2"/>
    </row>
    <row r="106" ht="19.5" customHeight="1">
      <c r="A106" s="276" t="s">
        <v>200</v>
      </c>
      <c r="B106" s="277">
        <v>45.970001</v>
      </c>
      <c r="C106" s="278">
        <v>47.52</v>
      </c>
      <c r="D106" s="278">
        <v>45.66</v>
      </c>
      <c r="E106" s="278">
        <v>47.41</v>
      </c>
      <c r="F106" s="278">
        <v>41.182247</v>
      </c>
      <c r="G106" s="278">
        <v>2.5755019E9</v>
      </c>
      <c r="H106" s="283" t="s">
        <v>200</v>
      </c>
      <c r="I106" s="278">
        <v>2.796875</v>
      </c>
      <c r="J106" s="278">
        <v>2.963125</v>
      </c>
      <c r="K106" s="278">
        <v>2.755625</v>
      </c>
      <c r="L106" s="278">
        <v>2.959688</v>
      </c>
      <c r="M106" s="278">
        <v>2.758782</v>
      </c>
      <c r="N106" s="278">
        <v>7.289664E8</v>
      </c>
      <c r="O106" s="278"/>
      <c r="P106" s="254">
        <f t="shared" si="31"/>
        <v>180831.6832</v>
      </c>
      <c r="Q106" s="254">
        <f t="shared" si="121"/>
        <v>116702.3425</v>
      </c>
      <c r="R106" s="254">
        <f t="shared" si="122"/>
        <v>318530.5578</v>
      </c>
      <c r="S106" s="254">
        <f t="shared" si="34"/>
        <v>-174334.1846</v>
      </c>
      <c r="T106" s="254">
        <f t="shared" si="35"/>
        <v>0</v>
      </c>
      <c r="U106" s="272">
        <f t="shared" si="21"/>
        <v>0.6723911409</v>
      </c>
      <c r="V106" s="282"/>
      <c r="W106" s="254">
        <f t="shared" si="22"/>
        <v>-174334.1846</v>
      </c>
      <c r="X106" s="257">
        <f t="shared" si="23"/>
        <v>2.864396573</v>
      </c>
      <c r="Y106" s="254">
        <f t="shared" si="24"/>
        <v>432371.5137</v>
      </c>
      <c r="Z106" s="254">
        <f t="shared" si="25"/>
        <v>258037.3291</v>
      </c>
      <c r="AA106" s="259">
        <f t="shared" si="26"/>
        <v>616064.5834</v>
      </c>
      <c r="AB106" s="258">
        <f t="shared" si="27"/>
        <v>0.6160645834</v>
      </c>
      <c r="AC106" s="275">
        <f t="shared" si="28"/>
        <v>441730.3988</v>
      </c>
      <c r="AD106" s="257">
        <f t="shared" si="29"/>
        <v>0.4417303988</v>
      </c>
      <c r="AE106" s="180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2"/>
    </row>
    <row r="107" ht="19.5" customHeight="1">
      <c r="A107" s="276" t="s">
        <v>201</v>
      </c>
      <c r="B107" s="277">
        <v>47.580002</v>
      </c>
      <c r="C107" s="278">
        <v>47.919998</v>
      </c>
      <c r="D107" s="278">
        <v>46.16</v>
      </c>
      <c r="E107" s="278">
        <v>47.599998</v>
      </c>
      <c r="F107" s="278">
        <v>41.347279</v>
      </c>
      <c r="G107" s="278">
        <v>2.8152099E9</v>
      </c>
      <c r="H107" s="283" t="s">
        <v>201</v>
      </c>
      <c r="I107" s="278">
        <v>2.970938</v>
      </c>
      <c r="J107" s="278">
        <v>3.006563</v>
      </c>
      <c r="K107" s="278">
        <v>2.792188</v>
      </c>
      <c r="L107" s="278">
        <v>2.972813</v>
      </c>
      <c r="M107" s="278">
        <v>2.771016</v>
      </c>
      <c r="N107" s="278">
        <v>8.598144E8</v>
      </c>
      <c r="O107" s="278"/>
      <c r="P107" s="254">
        <f t="shared" si="31"/>
        <v>182811.8812</v>
      </c>
      <c r="Q107" s="254">
        <f t="shared" si="121"/>
        <v>118250.8071</v>
      </c>
      <c r="R107" s="254">
        <f t="shared" si="122"/>
        <v>319194.1631</v>
      </c>
      <c r="S107" s="254">
        <f t="shared" si="34"/>
        <v>-176727.2437</v>
      </c>
      <c r="T107" s="254">
        <f t="shared" si="35"/>
        <v>0</v>
      </c>
      <c r="U107" s="272">
        <f t="shared" si="21"/>
        <v>0.6760320251</v>
      </c>
      <c r="V107" s="282"/>
      <c r="W107" s="254">
        <f t="shared" si="22"/>
        <v>-176727.2437</v>
      </c>
      <c r="X107" s="257">
        <f t="shared" si="23"/>
        <v>2.840569647</v>
      </c>
      <c r="Y107" s="254">
        <f t="shared" si="24"/>
        <v>434394.7134</v>
      </c>
      <c r="Z107" s="254">
        <f t="shared" si="25"/>
        <v>257667.4697</v>
      </c>
      <c r="AA107" s="259">
        <f t="shared" si="26"/>
        <v>620256.8514</v>
      </c>
      <c r="AB107" s="258">
        <f t="shared" si="27"/>
        <v>0.6202568514</v>
      </c>
      <c r="AC107" s="275">
        <f t="shared" si="28"/>
        <v>443529.6077</v>
      </c>
      <c r="AD107" s="257">
        <f t="shared" si="29"/>
        <v>0.4435296077</v>
      </c>
      <c r="AE107" s="180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2"/>
    </row>
    <row r="108" ht="19.5" customHeight="1">
      <c r="A108" s="276" t="s">
        <v>202</v>
      </c>
      <c r="B108" s="277">
        <v>47.709999</v>
      </c>
      <c r="C108" s="278">
        <v>50.66</v>
      </c>
      <c r="D108" s="278">
        <v>47.43</v>
      </c>
      <c r="E108" s="278">
        <v>47.529999</v>
      </c>
      <c r="F108" s="278">
        <v>41.318756</v>
      </c>
      <c r="G108" s="278">
        <v>2.7804525E9</v>
      </c>
      <c r="H108" s="283" t="s">
        <v>202</v>
      </c>
      <c r="I108" s="278">
        <v>2.973438</v>
      </c>
      <c r="J108" s="278">
        <v>3.339375</v>
      </c>
      <c r="K108" s="278">
        <v>2.9225</v>
      </c>
      <c r="L108" s="278">
        <v>2.9375</v>
      </c>
      <c r="M108" s="278">
        <v>2.738101</v>
      </c>
      <c r="N108" s="278">
        <v>1.0265664E9</v>
      </c>
      <c r="O108" s="278"/>
      <c r="P108" s="254">
        <f t="shared" si="31"/>
        <v>187841.5842</v>
      </c>
      <c r="Q108" s="254">
        <f t="shared" si="121"/>
        <v>123769.597</v>
      </c>
      <c r="R108" s="254">
        <f t="shared" si="122"/>
        <v>319859.151</v>
      </c>
      <c r="S108" s="254">
        <f t="shared" si="34"/>
        <v>-179130.2739</v>
      </c>
      <c r="T108" s="254">
        <f t="shared" si="35"/>
        <v>0</v>
      </c>
      <c r="U108" s="272">
        <f t="shared" si="21"/>
        <v>0.6894714701</v>
      </c>
      <c r="V108" s="282"/>
      <c r="W108" s="254">
        <f t="shared" si="22"/>
        <v>-179130.2739</v>
      </c>
      <c r="X108" s="257">
        <f t="shared" si="23"/>
        <v>2.834254222</v>
      </c>
      <c r="Y108" s="254">
        <f t="shared" si="24"/>
        <v>438553.8938</v>
      </c>
      <c r="Z108" s="254">
        <f t="shared" si="25"/>
        <v>259423.6199</v>
      </c>
      <c r="AA108" s="259">
        <f t="shared" si="26"/>
        <v>631470.3322</v>
      </c>
      <c r="AB108" s="258">
        <f t="shared" si="27"/>
        <v>0.6314703322</v>
      </c>
      <c r="AC108" s="275">
        <f t="shared" si="28"/>
        <v>452340.0583</v>
      </c>
      <c r="AD108" s="257">
        <f t="shared" si="29"/>
        <v>0.4523400583</v>
      </c>
      <c r="AE108" s="180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2"/>
    </row>
    <row r="109" ht="19.5" customHeight="1">
      <c r="A109" s="276" t="s">
        <v>203</v>
      </c>
      <c r="B109" s="277">
        <v>47.389999</v>
      </c>
      <c r="C109" s="278">
        <v>49.060001</v>
      </c>
      <c r="D109" s="278">
        <v>44.389999</v>
      </c>
      <c r="E109" s="278">
        <v>48.869999</v>
      </c>
      <c r="F109" s="278">
        <v>42.483643</v>
      </c>
      <c r="G109" s="278">
        <v>3.8355835E9</v>
      </c>
      <c r="H109" s="283" t="s">
        <v>203</v>
      </c>
      <c r="I109" s="278">
        <v>2.916563</v>
      </c>
      <c r="J109" s="278">
        <v>3.1125</v>
      </c>
      <c r="K109" s="278">
        <v>2.543125</v>
      </c>
      <c r="L109" s="278">
        <v>3.060313</v>
      </c>
      <c r="M109" s="278">
        <v>2.852576</v>
      </c>
      <c r="N109" s="278">
        <v>2.0026688E9</v>
      </c>
      <c r="O109" s="278"/>
      <c r="P109" s="254">
        <f t="shared" si="31"/>
        <v>175801.9762</v>
      </c>
      <c r="Q109" s="254">
        <f t="shared" si="121"/>
        <v>107702.8423</v>
      </c>
      <c r="R109" s="254">
        <f t="shared" si="122"/>
        <v>320525.5242</v>
      </c>
      <c r="S109" s="254">
        <f t="shared" si="34"/>
        <v>-181543.3167</v>
      </c>
      <c r="T109" s="254">
        <f t="shared" si="35"/>
        <v>0</v>
      </c>
      <c r="U109" s="272">
        <f t="shared" si="21"/>
        <v>0.6476622665</v>
      </c>
      <c r="V109" s="282"/>
      <c r="W109" s="254">
        <f t="shared" si="22"/>
        <v>-181543.3167</v>
      </c>
      <c r="X109" s="257">
        <f t="shared" si="23"/>
        <v>2.7339343</v>
      </c>
      <c r="Y109" s="254">
        <f t="shared" si="24"/>
        <v>430765.8866</v>
      </c>
      <c r="Z109" s="254">
        <f t="shared" si="25"/>
        <v>249222.5699</v>
      </c>
      <c r="AA109" s="259">
        <f t="shared" si="26"/>
        <v>604030.3427</v>
      </c>
      <c r="AB109" s="258">
        <f t="shared" si="27"/>
        <v>0.6040303427</v>
      </c>
      <c r="AC109" s="275">
        <f t="shared" si="28"/>
        <v>422487.026</v>
      </c>
      <c r="AD109" s="257">
        <f t="shared" si="29"/>
        <v>0.422487026</v>
      </c>
      <c r="AE109" s="180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2"/>
    </row>
    <row r="110" ht="19.5" customHeight="1">
      <c r="A110" s="276" t="s">
        <v>204</v>
      </c>
      <c r="B110" s="277">
        <v>48.93</v>
      </c>
      <c r="C110" s="278">
        <v>51.68</v>
      </c>
      <c r="D110" s="278">
        <v>47.810001</v>
      </c>
      <c r="E110" s="278">
        <v>51.41</v>
      </c>
      <c r="F110" s="278">
        <v>44.691727</v>
      </c>
      <c r="G110" s="278">
        <v>1.9806399E9</v>
      </c>
      <c r="H110" s="283" t="s">
        <v>204</v>
      </c>
      <c r="I110" s="278">
        <v>3.0775</v>
      </c>
      <c r="J110" s="278">
        <v>3.406875</v>
      </c>
      <c r="K110" s="278">
        <v>2.927188</v>
      </c>
      <c r="L110" s="278">
        <v>3.378125</v>
      </c>
      <c r="M110" s="278">
        <v>3.148816</v>
      </c>
      <c r="N110" s="278">
        <v>1.138864E9</v>
      </c>
      <c r="O110" s="278"/>
      <c r="P110" s="254">
        <f t="shared" si="31"/>
        <v>189346.5386</v>
      </c>
      <c r="Q110" s="254">
        <f t="shared" si="121"/>
        <v>123968.1366</v>
      </c>
      <c r="R110" s="254">
        <f t="shared" si="122"/>
        <v>321193.2857</v>
      </c>
      <c r="S110" s="254">
        <f t="shared" si="34"/>
        <v>-183966.4138</v>
      </c>
      <c r="T110" s="254">
        <f t="shared" si="35"/>
        <v>0</v>
      </c>
      <c r="U110" s="272">
        <f t="shared" si="21"/>
        <v>0.6891683616</v>
      </c>
      <c r="V110" s="282"/>
      <c r="W110" s="254">
        <f t="shared" si="22"/>
        <v>-183966.4138</v>
      </c>
      <c r="X110" s="257">
        <f t="shared" si="23"/>
        <v>2.775179521</v>
      </c>
      <c r="Y110" s="254">
        <f t="shared" si="24"/>
        <v>440888.1313</v>
      </c>
      <c r="Z110" s="254">
        <f t="shared" si="25"/>
        <v>256921.7174</v>
      </c>
      <c r="AA110" s="259">
        <f t="shared" si="26"/>
        <v>634507.9609</v>
      </c>
      <c r="AB110" s="258">
        <f t="shared" si="27"/>
        <v>0.6345079609</v>
      </c>
      <c r="AC110" s="275">
        <f t="shared" si="28"/>
        <v>450541.5471</v>
      </c>
      <c r="AD110" s="257">
        <f t="shared" si="29"/>
        <v>0.4505415471</v>
      </c>
      <c r="AE110" s="180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2"/>
    </row>
    <row r="111" ht="19.5" customHeight="1">
      <c r="A111" s="276" t="s">
        <v>205</v>
      </c>
      <c r="B111" s="277">
        <v>51.450001</v>
      </c>
      <c r="C111" s="278">
        <v>55.07</v>
      </c>
      <c r="D111" s="278">
        <v>51.34</v>
      </c>
      <c r="E111" s="278">
        <v>55.029999</v>
      </c>
      <c r="F111" s="278">
        <v>47.863544</v>
      </c>
      <c r="G111" s="278">
        <v>3.4002851E9</v>
      </c>
      <c r="H111" s="283" t="s">
        <v>205</v>
      </c>
      <c r="I111" s="278">
        <v>3.383438</v>
      </c>
      <c r="J111" s="278">
        <v>3.835938</v>
      </c>
      <c r="K111" s="278">
        <v>3.36</v>
      </c>
      <c r="L111" s="278">
        <v>3.827188</v>
      </c>
      <c r="M111" s="278">
        <v>3.567395</v>
      </c>
      <c r="N111" s="278">
        <v>1.8249248E9</v>
      </c>
      <c r="O111" s="278"/>
      <c r="P111" s="254">
        <f t="shared" si="31"/>
        <v>203326.7327</v>
      </c>
      <c r="Q111" s="254">
        <f t="shared" si="121"/>
        <v>142297.9798</v>
      </c>
      <c r="R111" s="254">
        <f t="shared" si="122"/>
        <v>321862.4384</v>
      </c>
      <c r="S111" s="254">
        <f t="shared" si="34"/>
        <v>-186399.6072</v>
      </c>
      <c r="T111" s="254">
        <f t="shared" si="35"/>
        <v>0</v>
      </c>
      <c r="U111" s="272">
        <f t="shared" si="21"/>
        <v>0.7309843968</v>
      </c>
      <c r="V111" s="282"/>
      <c r="W111" s="254">
        <f t="shared" si="22"/>
        <v>-186399.6072</v>
      </c>
      <c r="X111" s="257">
        <f t="shared" si="23"/>
        <v>2.817544408</v>
      </c>
      <c r="Y111" s="254">
        <f t="shared" si="24"/>
        <v>451316.6537</v>
      </c>
      <c r="Z111" s="254">
        <f t="shared" si="25"/>
        <v>264917.0465</v>
      </c>
      <c r="AA111" s="259">
        <f t="shared" si="26"/>
        <v>667487.1509</v>
      </c>
      <c r="AB111" s="258">
        <f t="shared" si="27"/>
        <v>0.6674871509</v>
      </c>
      <c r="AC111" s="275">
        <f t="shared" si="28"/>
        <v>481087.5436</v>
      </c>
      <c r="AD111" s="257">
        <f t="shared" si="29"/>
        <v>0.4810875436</v>
      </c>
      <c r="AE111" s="180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2"/>
    </row>
    <row r="112" ht="19.5" customHeight="1">
      <c r="A112" s="276" t="s">
        <v>206</v>
      </c>
      <c r="B112" s="277">
        <v>54.68</v>
      </c>
      <c r="C112" s="278">
        <v>54.77</v>
      </c>
      <c r="D112" s="278">
        <v>48.650002</v>
      </c>
      <c r="E112" s="278">
        <v>51.310001</v>
      </c>
      <c r="F112" s="278">
        <v>44.627987</v>
      </c>
      <c r="G112" s="278">
        <v>4.5677763E9</v>
      </c>
      <c r="H112" s="283" t="s">
        <v>206</v>
      </c>
      <c r="I112" s="278">
        <v>3.78125</v>
      </c>
      <c r="J112" s="278">
        <v>3.803125</v>
      </c>
      <c r="K112" s="278">
        <v>2.975</v>
      </c>
      <c r="L112" s="278">
        <v>3.295625</v>
      </c>
      <c r="M112" s="278">
        <v>3.071915</v>
      </c>
      <c r="N112" s="278">
        <v>3.321216E9</v>
      </c>
      <c r="O112" s="278"/>
      <c r="P112" s="254">
        <f t="shared" si="31"/>
        <v>192673.2752</v>
      </c>
      <c r="Q112" s="254">
        <f t="shared" si="121"/>
        <v>125993.003</v>
      </c>
      <c r="R112" s="254">
        <f t="shared" si="122"/>
        <v>322532.9851</v>
      </c>
      <c r="S112" s="254">
        <f t="shared" si="34"/>
        <v>-188842.9389</v>
      </c>
      <c r="T112" s="254">
        <f t="shared" si="35"/>
        <v>0</v>
      </c>
      <c r="U112" s="272">
        <f t="shared" si="21"/>
        <v>0.6934806489</v>
      </c>
      <c r="V112" s="282"/>
      <c r="W112" s="254">
        <f t="shared" si="22"/>
        <v>-188842.9389</v>
      </c>
      <c r="X112" s="257">
        <f t="shared" si="23"/>
        <v>2.728226235</v>
      </c>
      <c r="Y112" s="254">
        <f t="shared" si="24"/>
        <v>444502.9584</v>
      </c>
      <c r="Z112" s="254">
        <f t="shared" si="25"/>
        <v>255660.0195</v>
      </c>
      <c r="AA112" s="259">
        <f t="shared" si="26"/>
        <v>641199.2633</v>
      </c>
      <c r="AB112" s="258">
        <f t="shared" si="27"/>
        <v>0.6411992633</v>
      </c>
      <c r="AC112" s="275">
        <f t="shared" si="28"/>
        <v>452356.3244</v>
      </c>
      <c r="AD112" s="257">
        <f t="shared" si="29"/>
        <v>0.4523563244</v>
      </c>
      <c r="AE112" s="180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2"/>
    </row>
    <row r="113" ht="19.5" customHeight="1">
      <c r="A113" s="279" t="s">
        <v>207</v>
      </c>
      <c r="B113" s="280">
        <v>51.09</v>
      </c>
      <c r="C113" s="281">
        <v>52.84</v>
      </c>
      <c r="D113" s="281">
        <v>49.18</v>
      </c>
      <c r="E113" s="281">
        <v>51.220001</v>
      </c>
      <c r="F113" s="281">
        <v>44.549709</v>
      </c>
      <c r="G113" s="281">
        <v>2.2338677E9</v>
      </c>
      <c r="H113" s="284" t="s">
        <v>207</v>
      </c>
      <c r="I113" s="281">
        <v>3.258125</v>
      </c>
      <c r="J113" s="281">
        <v>3.481563</v>
      </c>
      <c r="K113" s="281">
        <v>2.971875</v>
      </c>
      <c r="L113" s="281">
        <v>3.100625</v>
      </c>
      <c r="M113" s="281">
        <v>2.890152</v>
      </c>
      <c r="N113" s="281">
        <v>2.4572352E9</v>
      </c>
      <c r="O113" s="281"/>
      <c r="P113" s="254">
        <f t="shared" si="31"/>
        <v>194772.2772</v>
      </c>
      <c r="Q113" s="254">
        <f t="shared" si="121"/>
        <v>125860.6574</v>
      </c>
      <c r="R113" s="254">
        <f t="shared" si="122"/>
        <v>323204.9288</v>
      </c>
      <c r="S113" s="254">
        <f t="shared" si="34"/>
        <v>-191296.4512</v>
      </c>
      <c r="T113" s="254">
        <f t="shared" si="35"/>
        <v>0</v>
      </c>
      <c r="U113" s="272">
        <f t="shared" si="21"/>
        <v>0.6934876269</v>
      </c>
      <c r="V113" s="257">
        <f>(E113-B102)/B102</f>
        <v>0.1785550432</v>
      </c>
      <c r="W113" s="254">
        <f t="shared" si="22"/>
        <v>-191296.4512</v>
      </c>
      <c r="X113" s="257">
        <f t="shared" si="23"/>
        <v>2.707719892</v>
      </c>
      <c r="Y113" s="254">
        <f t="shared" si="24"/>
        <v>446617.3257</v>
      </c>
      <c r="Z113" s="254">
        <f t="shared" si="25"/>
        <v>255320.8746</v>
      </c>
      <c r="AA113" s="259">
        <f t="shared" si="26"/>
        <v>643837.8635</v>
      </c>
      <c r="AB113" s="258">
        <f t="shared" si="27"/>
        <v>0.6438378635</v>
      </c>
      <c r="AC113" s="275">
        <f t="shared" si="28"/>
        <v>452541.4123</v>
      </c>
      <c r="AD113" s="257">
        <f t="shared" si="29"/>
        <v>0.4525414123</v>
      </c>
      <c r="AE113" s="180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2"/>
    </row>
    <row r="114" ht="19.5" customHeight="1">
      <c r="A114" s="276" t="s">
        <v>208</v>
      </c>
      <c r="B114" s="277">
        <v>51.27</v>
      </c>
      <c r="C114" s="278">
        <v>51.470001</v>
      </c>
      <c r="D114" s="278">
        <v>41.610001</v>
      </c>
      <c r="E114" s="278">
        <v>45.130001</v>
      </c>
      <c r="F114" s="278">
        <v>39.293713</v>
      </c>
      <c r="G114" s="278">
        <v>4.8286946E9</v>
      </c>
      <c r="H114" s="283" t="s">
        <v>208</v>
      </c>
      <c r="I114" s="278">
        <v>3.10625</v>
      </c>
      <c r="J114" s="278">
        <v>3.125</v>
      </c>
      <c r="K114" s="278">
        <v>2.016563</v>
      </c>
      <c r="L114" s="278">
        <v>2.345313</v>
      </c>
      <c r="M114" s="278">
        <v>2.303613</v>
      </c>
      <c r="N114" s="278">
        <v>8.814496E9</v>
      </c>
      <c r="O114" s="278"/>
      <c r="P114" s="254">
        <f t="shared" si="31"/>
        <v>164792.0832</v>
      </c>
      <c r="Q114" s="254">
        <f>(Q102+(Q113-Q102)*(1-$Q$3))*K114/K113</f>
        <v>81011.2657</v>
      </c>
      <c r="R114" s="254">
        <f>R113*(1+($S$5/2/12))+(Q113-Q102)*($Q$3)</f>
        <v>330349.9719</v>
      </c>
      <c r="S114" s="254">
        <f t="shared" si="34"/>
        <v>-193760.1864</v>
      </c>
      <c r="T114" s="254">
        <f t="shared" si="35"/>
        <v>0</v>
      </c>
      <c r="U114" s="272">
        <f t="shared" si="21"/>
        <v>0.5672354959</v>
      </c>
      <c r="V114" s="282"/>
      <c r="W114" s="254">
        <f t="shared" si="22"/>
        <v>-193760.1864</v>
      </c>
      <c r="X114" s="257">
        <f t="shared" si="23"/>
        <v>2.555437545</v>
      </c>
      <c r="Y114" s="254">
        <f t="shared" si="24"/>
        <v>432490.4312</v>
      </c>
      <c r="Z114" s="254">
        <f t="shared" si="25"/>
        <v>238730.2448</v>
      </c>
      <c r="AA114" s="259">
        <f t="shared" si="26"/>
        <v>576153.3207</v>
      </c>
      <c r="AB114" s="258">
        <f t="shared" si="27"/>
        <v>0.5761533207</v>
      </c>
      <c r="AC114" s="275">
        <f t="shared" si="28"/>
        <v>382393.1343</v>
      </c>
      <c r="AD114" s="257">
        <f t="shared" si="29"/>
        <v>0.3823931343</v>
      </c>
      <c r="AE114" s="180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2"/>
    </row>
    <row r="115" ht="19.5" customHeight="1">
      <c r="A115" s="276" t="s">
        <v>209</v>
      </c>
      <c r="B115" s="277">
        <v>45.5</v>
      </c>
      <c r="C115" s="278">
        <v>45.880001</v>
      </c>
      <c r="D115" s="278">
        <v>42.150002</v>
      </c>
      <c r="E115" s="278">
        <v>42.950001</v>
      </c>
      <c r="F115" s="278">
        <v>37.395638</v>
      </c>
      <c r="G115" s="278">
        <v>3.0205166E9</v>
      </c>
      <c r="H115" s="283" t="s">
        <v>209</v>
      </c>
      <c r="I115" s="278">
        <v>2.406563</v>
      </c>
      <c r="J115" s="278">
        <v>2.449688</v>
      </c>
      <c r="K115" s="278">
        <v>2.066563</v>
      </c>
      <c r="L115" s="278">
        <v>2.148125</v>
      </c>
      <c r="M115" s="278">
        <v>2.109931</v>
      </c>
      <c r="N115" s="278">
        <v>6.5404352E9</v>
      </c>
      <c r="O115" s="278"/>
      <c r="P115" s="254">
        <f t="shared" si="31"/>
        <v>166930.701</v>
      </c>
      <c r="Q115" s="254">
        <f t="shared" ref="Q115:Q125" si="123">Q114*K115/K114</f>
        <v>83019.91273</v>
      </c>
      <c r="R115" s="254">
        <f t="shared" ref="R115:R125" si="124">R114*(1+$S$5/2/12)</f>
        <v>331038.201</v>
      </c>
      <c r="S115" s="254">
        <f t="shared" si="34"/>
        <v>-196234.1872</v>
      </c>
      <c r="T115" s="254">
        <f t="shared" si="35"/>
        <v>0</v>
      </c>
      <c r="U115" s="272">
        <f t="shared" si="21"/>
        <v>0.5731100463</v>
      </c>
      <c r="V115" s="282"/>
      <c r="W115" s="254">
        <f t="shared" si="22"/>
        <v>-196234.1872</v>
      </c>
      <c r="X115" s="257">
        <f t="shared" si="23"/>
        <v>2.537625625</v>
      </c>
      <c r="Y115" s="254">
        <f t="shared" si="24"/>
        <v>434648.1636</v>
      </c>
      <c r="Z115" s="254">
        <f t="shared" si="25"/>
        <v>238413.9764</v>
      </c>
      <c r="AA115" s="259">
        <f t="shared" si="26"/>
        <v>580988.8147</v>
      </c>
      <c r="AB115" s="258">
        <f t="shared" si="27"/>
        <v>0.5809888147</v>
      </c>
      <c r="AC115" s="275">
        <f t="shared" si="28"/>
        <v>384754.6275</v>
      </c>
      <c r="AD115" s="257">
        <f t="shared" si="29"/>
        <v>0.3847546275</v>
      </c>
      <c r="AE115" s="180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2"/>
    </row>
    <row r="116" ht="19.5" customHeight="1">
      <c r="A116" s="276" t="s">
        <v>210</v>
      </c>
      <c r="B116" s="277">
        <v>42.919998</v>
      </c>
      <c r="C116" s="278">
        <v>45.07</v>
      </c>
      <c r="D116" s="278">
        <v>41.049999</v>
      </c>
      <c r="E116" s="278">
        <v>43.720001</v>
      </c>
      <c r="F116" s="278">
        <v>38.066055</v>
      </c>
      <c r="G116" s="278">
        <v>3.4042797E9</v>
      </c>
      <c r="H116" s="283" t="s">
        <v>210</v>
      </c>
      <c r="I116" s="278">
        <v>2.130313</v>
      </c>
      <c r="J116" s="278">
        <v>2.326563</v>
      </c>
      <c r="K116" s="278">
        <v>1.937813</v>
      </c>
      <c r="L116" s="278">
        <v>2.185938</v>
      </c>
      <c r="M116" s="278">
        <v>2.147072</v>
      </c>
      <c r="N116" s="278">
        <v>8.8120896E9</v>
      </c>
      <c r="O116" s="278"/>
      <c r="P116" s="254">
        <f t="shared" si="31"/>
        <v>162574.2535</v>
      </c>
      <c r="Q116" s="254">
        <f t="shared" si="123"/>
        <v>77847.64663</v>
      </c>
      <c r="R116" s="254">
        <f t="shared" si="124"/>
        <v>331727.8639</v>
      </c>
      <c r="S116" s="254">
        <f t="shared" si="34"/>
        <v>-198718.4963</v>
      </c>
      <c r="T116" s="254">
        <f t="shared" si="35"/>
        <v>0</v>
      </c>
      <c r="U116" s="272">
        <f t="shared" si="21"/>
        <v>0.5562696461</v>
      </c>
      <c r="V116" s="282"/>
      <c r="W116" s="254">
        <f t="shared" si="22"/>
        <v>-198718.4963</v>
      </c>
      <c r="X116" s="257">
        <f t="shared" si="23"/>
        <v>2.487448962</v>
      </c>
      <c r="Y116" s="254">
        <f t="shared" si="24"/>
        <v>432260.7268</v>
      </c>
      <c r="Z116" s="254">
        <f t="shared" si="25"/>
        <v>233542.2305</v>
      </c>
      <c r="AA116" s="259">
        <f t="shared" si="26"/>
        <v>572149.764</v>
      </c>
      <c r="AB116" s="258">
        <f t="shared" si="27"/>
        <v>0.572149764</v>
      </c>
      <c r="AC116" s="275">
        <f t="shared" si="28"/>
        <v>373431.2677</v>
      </c>
      <c r="AD116" s="257">
        <f t="shared" si="29"/>
        <v>0.3734312677</v>
      </c>
      <c r="AE116" s="180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2"/>
    </row>
    <row r="117" ht="19.5" customHeight="1">
      <c r="A117" s="276" t="s">
        <v>211</v>
      </c>
      <c r="B117" s="277">
        <v>44.419998</v>
      </c>
      <c r="C117" s="278">
        <v>48.060001</v>
      </c>
      <c r="D117" s="278">
        <v>43.68</v>
      </c>
      <c r="E117" s="278">
        <v>47.209999</v>
      </c>
      <c r="F117" s="278">
        <v>41.136848</v>
      </c>
      <c r="G117" s="278">
        <v>2.6168109E9</v>
      </c>
      <c r="H117" s="283" t="s">
        <v>211</v>
      </c>
      <c r="I117" s="278">
        <v>2.264063</v>
      </c>
      <c r="J117" s="278">
        <v>2.623125</v>
      </c>
      <c r="K117" s="278">
        <v>2.175938</v>
      </c>
      <c r="L117" s="278">
        <v>2.526563</v>
      </c>
      <c r="M117" s="278">
        <v>2.48164</v>
      </c>
      <c r="N117" s="278">
        <v>8.311296E9</v>
      </c>
      <c r="O117" s="278"/>
      <c r="P117" s="254">
        <f t="shared" si="31"/>
        <v>172990.099</v>
      </c>
      <c r="Q117" s="254">
        <f t="shared" si="123"/>
        <v>87413.82812</v>
      </c>
      <c r="R117" s="254">
        <f t="shared" si="124"/>
        <v>332418.9636</v>
      </c>
      <c r="S117" s="254">
        <f t="shared" si="34"/>
        <v>-201213.1567</v>
      </c>
      <c r="T117" s="254">
        <f t="shared" si="35"/>
        <v>0</v>
      </c>
      <c r="U117" s="272">
        <f t="shared" si="21"/>
        <v>0.5867144483</v>
      </c>
      <c r="V117" s="282"/>
      <c r="W117" s="254">
        <f t="shared" si="22"/>
        <v>-201213.1567</v>
      </c>
      <c r="X117" s="257">
        <f t="shared" si="23"/>
        <v>2.511809222</v>
      </c>
      <c r="Y117" s="254">
        <f t="shared" si="24"/>
        <v>440215.2744</v>
      </c>
      <c r="Z117" s="254">
        <f t="shared" si="25"/>
        <v>239002.1177</v>
      </c>
      <c r="AA117" s="259">
        <f t="shared" si="26"/>
        <v>592822.8907</v>
      </c>
      <c r="AB117" s="258">
        <f t="shared" si="27"/>
        <v>0.5928228907</v>
      </c>
      <c r="AC117" s="275">
        <f t="shared" si="28"/>
        <v>391609.734</v>
      </c>
      <c r="AD117" s="257">
        <f t="shared" si="29"/>
        <v>0.391609734</v>
      </c>
      <c r="AE117" s="180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2"/>
    </row>
    <row r="118" ht="19.5" customHeight="1">
      <c r="A118" s="276" t="s">
        <v>212</v>
      </c>
      <c r="B118" s="277">
        <v>47.23</v>
      </c>
      <c r="C118" s="278">
        <v>50.470001</v>
      </c>
      <c r="D118" s="278">
        <v>47.220001</v>
      </c>
      <c r="E118" s="278">
        <v>50.009998</v>
      </c>
      <c r="F118" s="278">
        <v>43.576656</v>
      </c>
      <c r="G118" s="278">
        <v>2.6827977E9</v>
      </c>
      <c r="H118" s="283" t="s">
        <v>212</v>
      </c>
      <c r="I118" s="278">
        <v>2.529375</v>
      </c>
      <c r="J118" s="278">
        <v>2.880938</v>
      </c>
      <c r="K118" s="278">
        <v>2.529375</v>
      </c>
      <c r="L118" s="278">
        <v>2.828125</v>
      </c>
      <c r="M118" s="278">
        <v>2.777841</v>
      </c>
      <c r="N118" s="278">
        <v>9.3869152E9</v>
      </c>
      <c r="O118" s="278"/>
      <c r="P118" s="254">
        <f t="shared" si="31"/>
        <v>187009.905</v>
      </c>
      <c r="Q118" s="254">
        <f t="shared" si="123"/>
        <v>101612.4317</v>
      </c>
      <c r="R118" s="254">
        <f t="shared" si="124"/>
        <v>333111.5031</v>
      </c>
      <c r="S118" s="254">
        <f t="shared" si="34"/>
        <v>-203718.2115</v>
      </c>
      <c r="T118" s="254">
        <f t="shared" si="35"/>
        <v>0</v>
      </c>
      <c r="U118" s="272">
        <f t="shared" si="21"/>
        <v>0.6276556678</v>
      </c>
      <c r="V118" s="282"/>
      <c r="W118" s="254">
        <f t="shared" si="22"/>
        <v>-203718.2115</v>
      </c>
      <c r="X118" s="257">
        <f t="shared" si="23"/>
        <v>2.553141441</v>
      </c>
      <c r="Y118" s="254">
        <f t="shared" si="24"/>
        <v>450693.9764</v>
      </c>
      <c r="Z118" s="254">
        <f t="shared" si="25"/>
        <v>246975.7649</v>
      </c>
      <c r="AA118" s="259">
        <f t="shared" si="26"/>
        <v>621733.8398</v>
      </c>
      <c r="AB118" s="258">
        <f t="shared" si="27"/>
        <v>0.6217338398</v>
      </c>
      <c r="AC118" s="275">
        <f t="shared" si="28"/>
        <v>418015.6283</v>
      </c>
      <c r="AD118" s="257">
        <f t="shared" si="29"/>
        <v>0.4180156283</v>
      </c>
      <c r="AE118" s="180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2"/>
    </row>
    <row r="119" ht="19.5" customHeight="1">
      <c r="A119" s="276" t="s">
        <v>213</v>
      </c>
      <c r="B119" s="277">
        <v>49.919998</v>
      </c>
      <c r="C119" s="278">
        <v>50.610001</v>
      </c>
      <c r="D119" s="278">
        <v>44.970001</v>
      </c>
      <c r="E119" s="278">
        <v>45.169998</v>
      </c>
      <c r="F119" s="278">
        <v>39.35928</v>
      </c>
      <c r="G119" s="278">
        <v>3.5429091E9</v>
      </c>
      <c r="H119" s="283" t="s">
        <v>213</v>
      </c>
      <c r="I119" s="278">
        <v>2.811563</v>
      </c>
      <c r="J119" s="278">
        <v>2.892188</v>
      </c>
      <c r="K119" s="278">
        <v>2.265625</v>
      </c>
      <c r="L119" s="278">
        <v>2.292188</v>
      </c>
      <c r="M119" s="278">
        <v>2.251433</v>
      </c>
      <c r="N119" s="278">
        <v>1.03091968E10</v>
      </c>
      <c r="O119" s="278"/>
      <c r="P119" s="254">
        <f t="shared" si="31"/>
        <v>178099.0139</v>
      </c>
      <c r="Q119" s="254">
        <f t="shared" si="123"/>
        <v>91016.81864</v>
      </c>
      <c r="R119" s="254">
        <f t="shared" si="124"/>
        <v>333805.4854</v>
      </c>
      <c r="S119" s="254">
        <f t="shared" si="34"/>
        <v>-206233.7041</v>
      </c>
      <c r="T119" s="254">
        <f t="shared" si="35"/>
        <v>0</v>
      </c>
      <c r="U119" s="272">
        <f t="shared" si="21"/>
        <v>0.5973128507</v>
      </c>
      <c r="V119" s="282"/>
      <c r="W119" s="254">
        <f t="shared" si="22"/>
        <v>-206233.7041</v>
      </c>
      <c r="X119" s="257">
        <f t="shared" si="23"/>
        <v>2.482157325</v>
      </c>
      <c r="Y119" s="254">
        <f t="shared" si="24"/>
        <v>445122.5757</v>
      </c>
      <c r="Z119" s="254">
        <f t="shared" si="25"/>
        <v>238888.8716</v>
      </c>
      <c r="AA119" s="259">
        <f t="shared" si="26"/>
        <v>602921.3179</v>
      </c>
      <c r="AB119" s="258">
        <f t="shared" si="27"/>
        <v>0.6029213179</v>
      </c>
      <c r="AC119" s="275">
        <f t="shared" si="28"/>
        <v>396687.6139</v>
      </c>
      <c r="AD119" s="257">
        <f t="shared" si="29"/>
        <v>0.3966876139</v>
      </c>
      <c r="AE119" s="180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2"/>
    </row>
    <row r="120" ht="19.5" customHeight="1">
      <c r="A120" s="276" t="s">
        <v>214</v>
      </c>
      <c r="B120" s="277">
        <v>44.810001</v>
      </c>
      <c r="C120" s="278">
        <v>46.150002</v>
      </c>
      <c r="D120" s="278">
        <v>43.299999</v>
      </c>
      <c r="E120" s="278">
        <v>45.459999</v>
      </c>
      <c r="F120" s="278">
        <v>39.639614</v>
      </c>
      <c r="G120" s="278">
        <v>3.9532643E9</v>
      </c>
      <c r="H120" s="283" t="s">
        <v>214</v>
      </c>
      <c r="I120" s="278">
        <v>2.250938</v>
      </c>
      <c r="J120" s="278">
        <v>2.38375</v>
      </c>
      <c r="K120" s="278">
        <v>2.091875</v>
      </c>
      <c r="L120" s="278">
        <v>2.302188</v>
      </c>
      <c r="M120" s="278">
        <v>2.262195</v>
      </c>
      <c r="N120" s="278">
        <v>1.24590432E10</v>
      </c>
      <c r="O120" s="278"/>
      <c r="P120" s="254">
        <f t="shared" si="31"/>
        <v>171485.1446</v>
      </c>
      <c r="Q120" s="254">
        <f t="shared" si="123"/>
        <v>84036.77021</v>
      </c>
      <c r="R120" s="254">
        <f t="shared" si="124"/>
        <v>334500.9135</v>
      </c>
      <c r="S120" s="254">
        <f t="shared" si="34"/>
        <v>-208759.6778</v>
      </c>
      <c r="T120" s="254">
        <f t="shared" si="35"/>
        <v>0</v>
      </c>
      <c r="U120" s="272">
        <f t="shared" si="21"/>
        <v>0.5755009276</v>
      </c>
      <c r="V120" s="282"/>
      <c r="W120" s="254">
        <f t="shared" si="22"/>
        <v>-208759.6778</v>
      </c>
      <c r="X120" s="257">
        <f t="shared" si="23"/>
        <v>2.42377294</v>
      </c>
      <c r="Y120" s="254">
        <f t="shared" si="24"/>
        <v>441160.4781</v>
      </c>
      <c r="Z120" s="254">
        <f t="shared" si="25"/>
        <v>232400.8003</v>
      </c>
      <c r="AA120" s="259">
        <f t="shared" si="26"/>
        <v>590022.8283</v>
      </c>
      <c r="AB120" s="258">
        <f t="shared" si="27"/>
        <v>0.5900228283</v>
      </c>
      <c r="AC120" s="275">
        <f t="shared" si="28"/>
        <v>381263.1504</v>
      </c>
      <c r="AD120" s="257">
        <f t="shared" si="29"/>
        <v>0.3812631504</v>
      </c>
      <c r="AE120" s="180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2"/>
    </row>
    <row r="121" ht="19.5" customHeight="1">
      <c r="A121" s="276" t="s">
        <v>215</v>
      </c>
      <c r="B121" s="277">
        <v>45.509998</v>
      </c>
      <c r="C121" s="278">
        <v>48.57</v>
      </c>
      <c r="D121" s="278">
        <v>44.299999</v>
      </c>
      <c r="E121" s="278">
        <v>46.119999</v>
      </c>
      <c r="F121" s="278">
        <v>40.215099</v>
      </c>
      <c r="G121" s="278">
        <v>2.8938663E9</v>
      </c>
      <c r="H121" s="283" t="s">
        <v>215</v>
      </c>
      <c r="I121" s="278">
        <v>2.303125</v>
      </c>
      <c r="J121" s="278">
        <v>2.610938</v>
      </c>
      <c r="K121" s="278">
        <v>2.180313</v>
      </c>
      <c r="L121" s="278">
        <v>2.34625</v>
      </c>
      <c r="M121" s="278">
        <v>2.305491</v>
      </c>
      <c r="N121" s="278">
        <v>8.982672E9</v>
      </c>
      <c r="O121" s="278"/>
      <c r="P121" s="254">
        <f t="shared" si="31"/>
        <v>175445.5406</v>
      </c>
      <c r="Q121" s="254">
        <f t="shared" si="123"/>
        <v>87589.58473</v>
      </c>
      <c r="R121" s="254">
        <f t="shared" si="124"/>
        <v>335197.7904</v>
      </c>
      <c r="S121" s="254">
        <f t="shared" si="34"/>
        <v>-211296.1765</v>
      </c>
      <c r="T121" s="254">
        <f t="shared" si="35"/>
        <v>0</v>
      </c>
      <c r="U121" s="272">
        <f t="shared" si="21"/>
        <v>0.5861006655</v>
      </c>
      <c r="V121" s="282"/>
      <c r="W121" s="254">
        <f t="shared" si="22"/>
        <v>-211296.1765</v>
      </c>
      <c r="X121" s="257">
        <f t="shared" si="23"/>
        <v>2.416718274</v>
      </c>
      <c r="Y121" s="254">
        <f t="shared" si="24"/>
        <v>444601.7572</v>
      </c>
      <c r="Z121" s="254">
        <f t="shared" si="25"/>
        <v>233305.5807</v>
      </c>
      <c r="AA121" s="259">
        <f t="shared" si="26"/>
        <v>598232.9157</v>
      </c>
      <c r="AB121" s="258">
        <f t="shared" si="27"/>
        <v>0.5982329157</v>
      </c>
      <c r="AC121" s="275">
        <f t="shared" si="28"/>
        <v>386936.7393</v>
      </c>
      <c r="AD121" s="257">
        <f t="shared" si="29"/>
        <v>0.3869367393</v>
      </c>
      <c r="AE121" s="180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2"/>
    </row>
    <row r="122" ht="19.5" customHeight="1">
      <c r="A122" s="276" t="s">
        <v>216</v>
      </c>
      <c r="B122" s="277">
        <v>46.869999</v>
      </c>
      <c r="C122" s="278">
        <v>47.080002</v>
      </c>
      <c r="D122" s="278">
        <v>37.18</v>
      </c>
      <c r="E122" s="278">
        <v>38.91</v>
      </c>
      <c r="F122" s="278">
        <v>33.928226</v>
      </c>
      <c r="G122" s="278">
        <v>5.1886704E9</v>
      </c>
      <c r="H122" s="283" t="s">
        <v>216</v>
      </c>
      <c r="I122" s="278">
        <v>2.424063</v>
      </c>
      <c r="J122" s="278">
        <v>2.444063</v>
      </c>
      <c r="K122" s="278">
        <v>1.4625</v>
      </c>
      <c r="L122" s="278">
        <v>1.636875</v>
      </c>
      <c r="M122" s="278">
        <v>1.60844</v>
      </c>
      <c r="N122" s="278">
        <v>1.62776288E10</v>
      </c>
      <c r="O122" s="278"/>
      <c r="P122" s="254">
        <f t="shared" si="31"/>
        <v>147247.5248</v>
      </c>
      <c r="Q122" s="254">
        <f t="shared" si="123"/>
        <v>58752.92569</v>
      </c>
      <c r="R122" s="254">
        <f t="shared" si="124"/>
        <v>335896.1191</v>
      </c>
      <c r="S122" s="254">
        <f t="shared" si="34"/>
        <v>-213843.2439</v>
      </c>
      <c r="T122" s="254">
        <f t="shared" si="35"/>
        <v>0</v>
      </c>
      <c r="U122" s="272">
        <f t="shared" si="21"/>
        <v>0.4885680977</v>
      </c>
      <c r="V122" s="282"/>
      <c r="W122" s="254">
        <f t="shared" si="22"/>
        <v>-213843.2439</v>
      </c>
      <c r="X122" s="257">
        <f t="shared" si="23"/>
        <v>2.259335554</v>
      </c>
      <c r="Y122" s="254">
        <f t="shared" si="24"/>
        <v>425533.5417</v>
      </c>
      <c r="Z122" s="254">
        <f t="shared" si="25"/>
        <v>211690.2978</v>
      </c>
      <c r="AA122" s="259">
        <f t="shared" si="26"/>
        <v>541896.5696</v>
      </c>
      <c r="AB122" s="258">
        <f t="shared" si="27"/>
        <v>0.5418965696</v>
      </c>
      <c r="AC122" s="275">
        <f t="shared" si="28"/>
        <v>328053.3257</v>
      </c>
      <c r="AD122" s="257">
        <f t="shared" si="29"/>
        <v>0.3280533257</v>
      </c>
      <c r="AE122" s="180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2"/>
    </row>
    <row r="123" ht="19.5" customHeight="1">
      <c r="A123" s="276" t="s">
        <v>217</v>
      </c>
      <c r="B123" s="277">
        <v>38.84</v>
      </c>
      <c r="C123" s="278">
        <v>38.970001</v>
      </c>
      <c r="D123" s="278">
        <v>28.09</v>
      </c>
      <c r="E123" s="278">
        <v>32.889999</v>
      </c>
      <c r="F123" s="278">
        <v>28.698313</v>
      </c>
      <c r="G123" s="278">
        <v>7.2407798E9</v>
      </c>
      <c r="H123" s="283" t="s">
        <v>217</v>
      </c>
      <c r="I123" s="278">
        <v>1.6125</v>
      </c>
      <c r="J123" s="278">
        <v>1.627188</v>
      </c>
      <c r="K123" s="278">
        <v>0.798125</v>
      </c>
      <c r="L123" s="278">
        <v>1.086875</v>
      </c>
      <c r="M123" s="278">
        <v>1.067994</v>
      </c>
      <c r="N123" s="278">
        <v>3.89495552E10</v>
      </c>
      <c r="O123" s="278"/>
      <c r="P123" s="254">
        <f t="shared" si="31"/>
        <v>111247.5248</v>
      </c>
      <c r="Q123" s="254">
        <f t="shared" si="123"/>
        <v>32063.02825</v>
      </c>
      <c r="R123" s="254">
        <f t="shared" si="124"/>
        <v>336595.9027</v>
      </c>
      <c r="S123" s="254">
        <f t="shared" si="34"/>
        <v>-216400.9241</v>
      </c>
      <c r="T123" s="254">
        <f t="shared" si="35"/>
        <v>0</v>
      </c>
      <c r="U123" s="272">
        <f t="shared" si="21"/>
        <v>0.3654328446</v>
      </c>
      <c r="V123" s="282"/>
      <c r="W123" s="254">
        <f t="shared" si="22"/>
        <v>-216400.9241</v>
      </c>
      <c r="X123" s="257">
        <f t="shared" si="23"/>
        <v>2.069507926</v>
      </c>
      <c r="Y123" s="254">
        <f t="shared" si="24"/>
        <v>401005.3339</v>
      </c>
      <c r="Z123" s="254">
        <f t="shared" si="25"/>
        <v>184604.4099</v>
      </c>
      <c r="AA123" s="259">
        <f t="shared" si="26"/>
        <v>479906.4557</v>
      </c>
      <c r="AB123" s="258">
        <f t="shared" si="27"/>
        <v>0.4799064557</v>
      </c>
      <c r="AC123" s="275">
        <f t="shared" si="28"/>
        <v>263505.5317</v>
      </c>
      <c r="AD123" s="257">
        <f t="shared" si="29"/>
        <v>0.2635055317</v>
      </c>
      <c r="AE123" s="180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2"/>
    </row>
    <row r="124" ht="21.0" customHeight="1">
      <c r="A124" s="276" t="s">
        <v>218</v>
      </c>
      <c r="B124" s="277">
        <v>32.810001</v>
      </c>
      <c r="C124" s="278">
        <v>34.009998</v>
      </c>
      <c r="D124" s="278">
        <v>25.049999</v>
      </c>
      <c r="E124" s="278">
        <v>29.120001</v>
      </c>
      <c r="F124" s="278">
        <v>25.408783</v>
      </c>
      <c r="G124" s="278">
        <v>3.9192859E9</v>
      </c>
      <c r="H124" s="283" t="s">
        <v>218</v>
      </c>
      <c r="I124" s="278">
        <v>1.085625</v>
      </c>
      <c r="J124" s="278">
        <v>1.165313</v>
      </c>
      <c r="K124" s="278">
        <v>0.61625</v>
      </c>
      <c r="L124" s="278">
        <v>0.82625</v>
      </c>
      <c r="M124" s="278">
        <v>0.811897</v>
      </c>
      <c r="N124" s="278">
        <v>3.02495424E10</v>
      </c>
      <c r="O124" s="278"/>
      <c r="P124" s="254">
        <f t="shared" si="31"/>
        <v>99207.91683</v>
      </c>
      <c r="Q124" s="254">
        <f t="shared" si="123"/>
        <v>24756.57467</v>
      </c>
      <c r="R124" s="254">
        <f t="shared" si="124"/>
        <v>337297.1442</v>
      </c>
      <c r="S124" s="254">
        <f t="shared" si="34"/>
        <v>-218969.2612</v>
      </c>
      <c r="T124" s="254">
        <f t="shared" si="35"/>
        <v>0</v>
      </c>
      <c r="U124" s="272">
        <f t="shared" si="21"/>
        <v>0.3224223622</v>
      </c>
      <c r="V124" s="282"/>
      <c r="W124" s="254">
        <f t="shared" si="22"/>
        <v>-218969.2612</v>
      </c>
      <c r="X124" s="257">
        <f t="shared" si="23"/>
        <v>1.993453595</v>
      </c>
      <c r="Y124" s="285">
        <f t="shared" si="24"/>
        <v>393250.8002</v>
      </c>
      <c r="Z124" s="254">
        <f t="shared" si="25"/>
        <v>174281.5389</v>
      </c>
      <c r="AA124" s="286">
        <f t="shared" si="26"/>
        <v>461261.6357</v>
      </c>
      <c r="AB124" s="258">
        <f t="shared" si="27"/>
        <v>0.4612616357</v>
      </c>
      <c r="AC124" s="275">
        <f t="shared" si="28"/>
        <v>242292.3744</v>
      </c>
      <c r="AD124" s="257">
        <f t="shared" si="29"/>
        <v>0.2422923744</v>
      </c>
      <c r="AE124" s="180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2"/>
    </row>
    <row r="125" ht="19.5" customHeight="1">
      <c r="A125" s="279" t="s">
        <v>219</v>
      </c>
      <c r="B125" s="280">
        <v>28.5</v>
      </c>
      <c r="C125" s="281">
        <v>30.83</v>
      </c>
      <c r="D125" s="281">
        <v>26.84</v>
      </c>
      <c r="E125" s="281">
        <v>29.74</v>
      </c>
      <c r="F125" s="281">
        <v>25.949766</v>
      </c>
      <c r="G125" s="281">
        <v>2.9442387E9</v>
      </c>
      <c r="H125" s="284" t="s">
        <v>219</v>
      </c>
      <c r="I125" s="281">
        <v>0.791563</v>
      </c>
      <c r="J125" s="281">
        <v>0.911563</v>
      </c>
      <c r="K125" s="281">
        <v>0.697188</v>
      </c>
      <c r="L125" s="281">
        <v>0.840313</v>
      </c>
      <c r="M125" s="281">
        <v>0.825715</v>
      </c>
      <c r="N125" s="281">
        <v>2.20434048E10</v>
      </c>
      <c r="O125" s="281"/>
      <c r="P125" s="254">
        <f t="shared" si="31"/>
        <v>106297.0297</v>
      </c>
      <c r="Q125" s="254">
        <f t="shared" si="123"/>
        <v>28008.09214</v>
      </c>
      <c r="R125" s="254">
        <f t="shared" si="124"/>
        <v>337999.8466</v>
      </c>
      <c r="S125" s="254">
        <f t="shared" si="34"/>
        <v>-221548.2998</v>
      </c>
      <c r="T125" s="254">
        <f t="shared" si="35"/>
        <v>0</v>
      </c>
      <c r="U125" s="272">
        <f t="shared" si="21"/>
        <v>0.3436618813</v>
      </c>
      <c r="V125" s="257">
        <f>(E125-B114)/B114</f>
        <v>-0.4199336844</v>
      </c>
      <c r="W125" s="254">
        <f t="shared" si="22"/>
        <v>-221548.2998</v>
      </c>
      <c r="X125" s="257">
        <f t="shared" si="23"/>
        <v>2.005417675</v>
      </c>
      <c r="Y125" s="254">
        <f t="shared" si="24"/>
        <v>398887.7735</v>
      </c>
      <c r="Z125" s="254">
        <f t="shared" si="25"/>
        <v>177339.4737</v>
      </c>
      <c r="AA125" s="259">
        <f t="shared" si="26"/>
        <v>472304.9684</v>
      </c>
      <c r="AB125" s="258">
        <f t="shared" si="27"/>
        <v>0.4723049684</v>
      </c>
      <c r="AC125" s="275">
        <f t="shared" si="28"/>
        <v>250756.6686</v>
      </c>
      <c r="AD125" s="257">
        <f t="shared" si="29"/>
        <v>0.2507566686</v>
      </c>
      <c r="AE125" s="180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2"/>
    </row>
    <row r="126" ht="19.5" customHeight="1">
      <c r="A126" s="276" t="s">
        <v>220</v>
      </c>
      <c r="B126" s="277">
        <v>29.75</v>
      </c>
      <c r="C126" s="278">
        <v>31.629999</v>
      </c>
      <c r="D126" s="278">
        <v>27.959999</v>
      </c>
      <c r="E126" s="278">
        <v>29.059999</v>
      </c>
      <c r="F126" s="278">
        <v>25.393248</v>
      </c>
      <c r="G126" s="278">
        <v>2.8295426E9</v>
      </c>
      <c r="H126" s="283" t="s">
        <v>220</v>
      </c>
      <c r="I126" s="278">
        <v>0.84625</v>
      </c>
      <c r="J126" s="278">
        <v>0.951563</v>
      </c>
      <c r="K126" s="278">
        <v>0.73875</v>
      </c>
      <c r="L126" s="278">
        <v>0.791563</v>
      </c>
      <c r="M126" s="278">
        <v>0.777812</v>
      </c>
      <c r="N126" s="278">
        <v>1.90438528E10</v>
      </c>
      <c r="O126" s="278"/>
      <c r="P126" s="254">
        <f t="shared" si="31"/>
        <v>110732.6693</v>
      </c>
      <c r="Q126" s="254">
        <f>(Q125+$S$3)*K126/K125</f>
        <v>50870.03515</v>
      </c>
      <c r="R126" s="254">
        <f>R125*(1+($S$5)/2/12)-$S$3</f>
        <v>318704.0129</v>
      </c>
      <c r="S126" s="254">
        <f t="shared" si="34"/>
        <v>-224138.0844</v>
      </c>
      <c r="T126" s="254">
        <f t="shared" si="35"/>
        <v>0</v>
      </c>
      <c r="U126" s="272">
        <f t="shared" si="21"/>
        <v>0.4423688696</v>
      </c>
      <c r="V126" s="282"/>
      <c r="W126" s="254">
        <f t="shared" si="22"/>
        <v>-224138.0844</v>
      </c>
      <c r="X126" s="257">
        <f t="shared" si="23"/>
        <v>1.915946963</v>
      </c>
      <c r="Y126" s="254">
        <f t="shared" si="24"/>
        <v>383468.7209</v>
      </c>
      <c r="Z126" s="254">
        <f t="shared" si="25"/>
        <v>159330.6365</v>
      </c>
      <c r="AA126" s="259">
        <f t="shared" si="26"/>
        <v>480306.7174</v>
      </c>
      <c r="AB126" s="258">
        <f t="shared" si="27"/>
        <v>0.4803067174</v>
      </c>
      <c r="AC126" s="275">
        <f t="shared" si="28"/>
        <v>256168.633</v>
      </c>
      <c r="AD126" s="257">
        <f t="shared" si="29"/>
        <v>0.256168633</v>
      </c>
      <c r="AE126" s="180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2"/>
    </row>
    <row r="127" ht="19.5" customHeight="1">
      <c r="A127" s="276" t="s">
        <v>221</v>
      </c>
      <c r="B127" s="277">
        <v>28.780001</v>
      </c>
      <c r="C127" s="278">
        <v>31.68</v>
      </c>
      <c r="D127" s="278">
        <v>27.389999</v>
      </c>
      <c r="E127" s="278">
        <v>27.530001</v>
      </c>
      <c r="F127" s="278">
        <v>24.056301</v>
      </c>
      <c r="G127" s="278">
        <v>3.3240742E9</v>
      </c>
      <c r="H127" s="283" t="s">
        <v>221</v>
      </c>
      <c r="I127" s="278">
        <v>0.776875</v>
      </c>
      <c r="J127" s="278">
        <v>0.940938</v>
      </c>
      <c r="K127" s="278">
        <v>0.6975</v>
      </c>
      <c r="L127" s="278">
        <v>0.70375</v>
      </c>
      <c r="M127" s="278">
        <v>0.691525</v>
      </c>
      <c r="N127" s="278">
        <v>2.3277392E10</v>
      </c>
      <c r="O127" s="278"/>
      <c r="P127" s="254">
        <f t="shared" si="31"/>
        <v>108475.2436</v>
      </c>
      <c r="Q127" s="254">
        <f t="shared" ref="Q127:Q137" si="125">Q126*K127/K126</f>
        <v>48029.57634</v>
      </c>
      <c r="R127" s="254">
        <f t="shared" ref="R127:R137" si="126">R126*(1+$S$5/2/12)</f>
        <v>319367.9796</v>
      </c>
      <c r="S127" s="254">
        <f t="shared" si="34"/>
        <v>-226738.6598</v>
      </c>
      <c r="T127" s="254">
        <f t="shared" si="35"/>
        <v>0</v>
      </c>
      <c r="U127" s="272">
        <f t="shared" si="21"/>
        <v>0.4298089667</v>
      </c>
      <c r="V127" s="282"/>
      <c r="W127" s="254">
        <f t="shared" si="22"/>
        <v>-226738.6598</v>
      </c>
      <c r="X127" s="257">
        <f t="shared" si="23"/>
        <v>1.886944307</v>
      </c>
      <c r="Y127" s="254">
        <f t="shared" si="24"/>
        <v>382525.9309</v>
      </c>
      <c r="Z127" s="254">
        <f t="shared" si="25"/>
        <v>155787.2711</v>
      </c>
      <c r="AA127" s="259">
        <f t="shared" si="26"/>
        <v>475872.7995</v>
      </c>
      <c r="AB127" s="258">
        <f t="shared" si="27"/>
        <v>0.4758727995</v>
      </c>
      <c r="AC127" s="275">
        <f t="shared" si="28"/>
        <v>249134.1397</v>
      </c>
      <c r="AD127" s="257">
        <f t="shared" si="29"/>
        <v>0.2491341397</v>
      </c>
      <c r="AE127" s="180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2"/>
    </row>
    <row r="128" ht="22.5" customHeight="1">
      <c r="A128" s="276" t="s">
        <v>222</v>
      </c>
      <c r="B128" s="277">
        <v>27.120001</v>
      </c>
      <c r="C128" s="278">
        <v>31.459999</v>
      </c>
      <c r="D128" s="278">
        <v>25.629999</v>
      </c>
      <c r="E128" s="278">
        <v>30.32</v>
      </c>
      <c r="F128" s="278">
        <v>26.494261</v>
      </c>
      <c r="G128" s="278">
        <v>3.8051238E9</v>
      </c>
      <c r="H128" s="283" t="s">
        <v>222</v>
      </c>
      <c r="I128" s="278">
        <v>0.683438</v>
      </c>
      <c r="J128" s="278">
        <v>0.90625</v>
      </c>
      <c r="K128" s="278">
        <v>0.608125</v>
      </c>
      <c r="L128" s="278">
        <v>0.844063</v>
      </c>
      <c r="M128" s="278">
        <v>0.8294</v>
      </c>
      <c r="N128" s="278">
        <v>2.59328192E10</v>
      </c>
      <c r="O128" s="278"/>
      <c r="P128" s="254">
        <f t="shared" si="31"/>
        <v>101504.9465</v>
      </c>
      <c r="Q128" s="254">
        <f t="shared" si="125"/>
        <v>41875.2489</v>
      </c>
      <c r="R128" s="254">
        <f t="shared" si="126"/>
        <v>320033.3296</v>
      </c>
      <c r="S128" s="254">
        <f t="shared" si="34"/>
        <v>-229350.0708</v>
      </c>
      <c r="T128" s="254">
        <f t="shared" si="35"/>
        <v>0</v>
      </c>
      <c r="U128" s="272">
        <f t="shared" si="21"/>
        <v>0.3997627051</v>
      </c>
      <c r="V128" s="282"/>
      <c r="W128" s="254">
        <f t="shared" si="22"/>
        <v>-229350.0708</v>
      </c>
      <c r="X128" s="257">
        <f t="shared" si="23"/>
        <v>1.837968807</v>
      </c>
      <c r="Y128" s="287">
        <f t="shared" si="24"/>
        <v>378285.459</v>
      </c>
      <c r="Z128" s="275">
        <f t="shared" si="25"/>
        <v>148935.3881</v>
      </c>
      <c r="AA128" s="288">
        <f t="shared" si="26"/>
        <v>463413.525</v>
      </c>
      <c r="AB128" s="289">
        <f t="shared" si="27"/>
        <v>0.463413525</v>
      </c>
      <c r="AC128" s="275">
        <f t="shared" si="28"/>
        <v>234063.4542</v>
      </c>
      <c r="AD128" s="257">
        <f t="shared" si="29"/>
        <v>0.2340634542</v>
      </c>
      <c r="AE128" s="180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2"/>
    </row>
    <row r="129" ht="19.5" customHeight="1">
      <c r="A129" s="276" t="s">
        <v>223</v>
      </c>
      <c r="B129" s="277">
        <v>29.940001</v>
      </c>
      <c r="C129" s="278">
        <v>34.900002</v>
      </c>
      <c r="D129" s="278">
        <v>29.790001</v>
      </c>
      <c r="E129" s="278">
        <v>34.279999</v>
      </c>
      <c r="F129" s="278">
        <v>30.00412</v>
      </c>
      <c r="G129" s="278">
        <v>2.9916321E9</v>
      </c>
      <c r="H129" s="283" t="s">
        <v>223</v>
      </c>
      <c r="I129" s="278">
        <v>0.820313</v>
      </c>
      <c r="J129" s="278">
        <v>1.105313</v>
      </c>
      <c r="K129" s="278">
        <v>0.8125</v>
      </c>
      <c r="L129" s="278">
        <v>1.06625</v>
      </c>
      <c r="M129" s="278">
        <v>1.047727</v>
      </c>
      <c r="N129" s="278">
        <v>1.79410016E10</v>
      </c>
      <c r="O129" s="278"/>
      <c r="P129" s="254">
        <f t="shared" si="31"/>
        <v>117980.202</v>
      </c>
      <c r="Q129" s="254">
        <f t="shared" si="125"/>
        <v>55948.43122</v>
      </c>
      <c r="R129" s="254">
        <f t="shared" si="126"/>
        <v>320700.0657</v>
      </c>
      <c r="S129" s="254">
        <f t="shared" si="34"/>
        <v>-231972.3628</v>
      </c>
      <c r="T129" s="254">
        <f t="shared" si="35"/>
        <v>0</v>
      </c>
      <c r="U129" s="272">
        <f t="shared" si="21"/>
        <v>0.464746718</v>
      </c>
      <c r="V129" s="282"/>
      <c r="W129" s="254">
        <f t="shared" si="22"/>
        <v>-231972.3628</v>
      </c>
      <c r="X129" s="257">
        <f t="shared" si="23"/>
        <v>1.8910885</v>
      </c>
      <c r="Y129" s="254">
        <f t="shared" si="24"/>
        <v>390458.2044</v>
      </c>
      <c r="Z129" s="254">
        <f t="shared" si="25"/>
        <v>158485.8416</v>
      </c>
      <c r="AA129" s="259">
        <f t="shared" si="26"/>
        <v>494628.6989</v>
      </c>
      <c r="AB129" s="258">
        <f t="shared" si="27"/>
        <v>0.4946286989</v>
      </c>
      <c r="AC129" s="275">
        <f t="shared" si="28"/>
        <v>262656.3361</v>
      </c>
      <c r="AD129" s="257">
        <f t="shared" si="29"/>
        <v>0.2626563361</v>
      </c>
      <c r="AE129" s="180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2"/>
    </row>
    <row r="130" ht="19.5" customHeight="1">
      <c r="A130" s="276" t="s">
        <v>224</v>
      </c>
      <c r="B130" s="277">
        <v>34.27</v>
      </c>
      <c r="C130" s="278">
        <v>35.5</v>
      </c>
      <c r="D130" s="278">
        <v>32.959999</v>
      </c>
      <c r="E130" s="278">
        <v>35.380001</v>
      </c>
      <c r="F130" s="278">
        <v>30.966921</v>
      </c>
      <c r="G130" s="278">
        <v>2.7340762E9</v>
      </c>
      <c r="H130" s="283" t="s">
        <v>224</v>
      </c>
      <c r="I130" s="278">
        <v>1.0675</v>
      </c>
      <c r="J130" s="278">
        <v>1.132813</v>
      </c>
      <c r="K130" s="278">
        <v>0.985</v>
      </c>
      <c r="L130" s="278">
        <v>1.128125</v>
      </c>
      <c r="M130" s="278">
        <v>1.108527</v>
      </c>
      <c r="N130" s="278">
        <v>1.26884736E10</v>
      </c>
      <c r="O130" s="278"/>
      <c r="P130" s="254">
        <f t="shared" si="31"/>
        <v>130534.6495</v>
      </c>
      <c r="Q130" s="254">
        <f t="shared" si="125"/>
        <v>67826.71354</v>
      </c>
      <c r="R130" s="254">
        <f t="shared" si="126"/>
        <v>321368.1908</v>
      </c>
      <c r="S130" s="254">
        <f t="shared" si="34"/>
        <v>-234605.581</v>
      </c>
      <c r="T130" s="254">
        <f t="shared" si="35"/>
        <v>0</v>
      </c>
      <c r="U130" s="272">
        <f t="shared" si="21"/>
        <v>0.5121665193</v>
      </c>
      <c r="V130" s="282"/>
      <c r="W130" s="254">
        <f t="shared" si="22"/>
        <v>-234605.581</v>
      </c>
      <c r="X130" s="257">
        <f t="shared" si="23"/>
        <v>1.926223743</v>
      </c>
      <c r="Y130" s="254">
        <f t="shared" si="24"/>
        <v>399887.7178</v>
      </c>
      <c r="Z130" s="254">
        <f t="shared" si="25"/>
        <v>165282.1368</v>
      </c>
      <c r="AA130" s="259">
        <f t="shared" si="26"/>
        <v>519729.5538</v>
      </c>
      <c r="AB130" s="258">
        <f t="shared" si="27"/>
        <v>0.5197295538</v>
      </c>
      <c r="AC130" s="275">
        <f t="shared" si="28"/>
        <v>285123.9729</v>
      </c>
      <c r="AD130" s="257">
        <f t="shared" si="29"/>
        <v>0.2851239729</v>
      </c>
      <c r="AE130" s="180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2"/>
    </row>
    <row r="131" ht="19.5" customHeight="1">
      <c r="A131" s="276" t="s">
        <v>225</v>
      </c>
      <c r="B131" s="277">
        <v>35.759998</v>
      </c>
      <c r="C131" s="278">
        <v>37.23</v>
      </c>
      <c r="D131" s="278">
        <v>34.77</v>
      </c>
      <c r="E131" s="278">
        <v>36.380001</v>
      </c>
      <c r="F131" s="278">
        <v>31.842188</v>
      </c>
      <c r="G131" s="278">
        <v>2.511948E9</v>
      </c>
      <c r="H131" s="283" t="s">
        <v>225</v>
      </c>
      <c r="I131" s="278">
        <v>1.1525</v>
      </c>
      <c r="J131" s="278">
        <v>1.249375</v>
      </c>
      <c r="K131" s="278">
        <v>1.09</v>
      </c>
      <c r="L131" s="278">
        <v>1.190625</v>
      </c>
      <c r="M131" s="278">
        <v>1.169942</v>
      </c>
      <c r="N131" s="278">
        <v>1.22738016E10</v>
      </c>
      <c r="O131" s="278"/>
      <c r="P131" s="254">
        <f t="shared" si="31"/>
        <v>137702.9703</v>
      </c>
      <c r="Q131" s="254">
        <f t="shared" si="125"/>
        <v>75056.97234</v>
      </c>
      <c r="R131" s="254">
        <f t="shared" si="126"/>
        <v>322037.7079</v>
      </c>
      <c r="S131" s="254">
        <f t="shared" si="34"/>
        <v>-237249.7709</v>
      </c>
      <c r="T131" s="254">
        <f t="shared" si="35"/>
        <v>0</v>
      </c>
      <c r="U131" s="272">
        <f t="shared" si="21"/>
        <v>0.5381790939</v>
      </c>
      <c r="V131" s="282"/>
      <c r="W131" s="254">
        <f t="shared" si="22"/>
        <v>-237249.7709</v>
      </c>
      <c r="X131" s="257">
        <f t="shared" si="23"/>
        <v>1.937791874</v>
      </c>
      <c r="Y131" s="254">
        <f t="shared" si="24"/>
        <v>405548.2788</v>
      </c>
      <c r="Z131" s="254">
        <f t="shared" si="25"/>
        <v>168298.5078</v>
      </c>
      <c r="AA131" s="259">
        <f t="shared" si="26"/>
        <v>534797.6505</v>
      </c>
      <c r="AB131" s="258">
        <f t="shared" si="27"/>
        <v>0.5347976505</v>
      </c>
      <c r="AC131" s="275">
        <f t="shared" si="28"/>
        <v>297547.8796</v>
      </c>
      <c r="AD131" s="257">
        <f t="shared" si="29"/>
        <v>0.2975478796</v>
      </c>
      <c r="AE131" s="180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2"/>
    </row>
    <row r="132" ht="19.5" customHeight="1">
      <c r="A132" s="276" t="s">
        <v>226</v>
      </c>
      <c r="B132" s="277">
        <v>36.560001</v>
      </c>
      <c r="C132" s="278">
        <v>40.18</v>
      </c>
      <c r="D132" s="278">
        <v>34.299999</v>
      </c>
      <c r="E132" s="278">
        <v>39.450001</v>
      </c>
      <c r="F132" s="278">
        <v>34.571716</v>
      </c>
      <c r="G132" s="278">
        <v>2.5756078E9</v>
      </c>
      <c r="H132" s="283" t="s">
        <v>226</v>
      </c>
      <c r="I132" s="278">
        <v>1.201875</v>
      </c>
      <c r="J132" s="278">
        <v>1.446875</v>
      </c>
      <c r="K132" s="278">
        <v>1.05875</v>
      </c>
      <c r="L132" s="278">
        <v>1.393125</v>
      </c>
      <c r="M132" s="278">
        <v>1.368924</v>
      </c>
      <c r="N132" s="278">
        <v>9.5885504E9</v>
      </c>
      <c r="O132" s="278"/>
      <c r="P132" s="254">
        <f t="shared" si="31"/>
        <v>135841.5802</v>
      </c>
      <c r="Q132" s="254">
        <f t="shared" si="125"/>
        <v>72905.1096</v>
      </c>
      <c r="R132" s="254">
        <f t="shared" si="126"/>
        <v>322708.6198</v>
      </c>
      <c r="S132" s="254">
        <f t="shared" si="34"/>
        <v>-239904.9783</v>
      </c>
      <c r="T132" s="254">
        <f t="shared" si="35"/>
        <v>0</v>
      </c>
      <c r="U132" s="272">
        <f t="shared" si="21"/>
        <v>0.5299632807</v>
      </c>
      <c r="V132" s="282"/>
      <c r="W132" s="254">
        <f t="shared" si="22"/>
        <v>-239904.9783</v>
      </c>
      <c r="X132" s="257">
        <f t="shared" si="23"/>
        <v>1.911382595</v>
      </c>
      <c r="Y132" s="254">
        <f t="shared" si="24"/>
        <v>404889.3811</v>
      </c>
      <c r="Z132" s="254">
        <f t="shared" si="25"/>
        <v>164984.4028</v>
      </c>
      <c r="AA132" s="259">
        <f t="shared" si="26"/>
        <v>531455.3096</v>
      </c>
      <c r="AB132" s="258">
        <f t="shared" si="27"/>
        <v>0.5314553096</v>
      </c>
      <c r="AC132" s="275">
        <f t="shared" si="28"/>
        <v>291550.3313</v>
      </c>
      <c r="AD132" s="257">
        <f t="shared" si="29"/>
        <v>0.2915503313</v>
      </c>
      <c r="AE132" s="180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2"/>
    </row>
    <row r="133" ht="19.5" customHeight="1">
      <c r="A133" s="276" t="s">
        <v>227</v>
      </c>
      <c r="B133" s="277">
        <v>39.869999</v>
      </c>
      <c r="C133" s="278">
        <v>41.080002</v>
      </c>
      <c r="D133" s="278">
        <v>38.459999</v>
      </c>
      <c r="E133" s="278">
        <v>40.029999</v>
      </c>
      <c r="F133" s="278">
        <v>35.079987</v>
      </c>
      <c r="G133" s="278">
        <v>2.2481495E9</v>
      </c>
      <c r="H133" s="283" t="s">
        <v>227</v>
      </c>
      <c r="I133" s="278">
        <v>1.425938</v>
      </c>
      <c r="J133" s="278">
        <v>1.5075</v>
      </c>
      <c r="K133" s="278">
        <v>1.322813</v>
      </c>
      <c r="L133" s="278">
        <v>1.430313</v>
      </c>
      <c r="M133" s="278">
        <v>1.405466</v>
      </c>
      <c r="N133" s="278">
        <v>7.6431936E9</v>
      </c>
      <c r="O133" s="278"/>
      <c r="P133" s="254">
        <f t="shared" si="31"/>
        <v>152316.8277</v>
      </c>
      <c r="Q133" s="254">
        <f t="shared" si="125"/>
        <v>91088.38418</v>
      </c>
      <c r="R133" s="254">
        <f t="shared" si="126"/>
        <v>323380.9294</v>
      </c>
      <c r="S133" s="254">
        <f t="shared" si="34"/>
        <v>-242571.249</v>
      </c>
      <c r="T133" s="254">
        <f t="shared" si="35"/>
        <v>0</v>
      </c>
      <c r="U133" s="272">
        <f t="shared" si="21"/>
        <v>0.5901583891</v>
      </c>
      <c r="V133" s="282"/>
      <c r="W133" s="254">
        <f t="shared" si="22"/>
        <v>-242571.249</v>
      </c>
      <c r="X133" s="257">
        <f t="shared" si="23"/>
        <v>1.961064054</v>
      </c>
      <c r="Y133" s="254">
        <f t="shared" si="24"/>
        <v>417067.4716</v>
      </c>
      <c r="Z133" s="254">
        <f t="shared" si="25"/>
        <v>174496.2226</v>
      </c>
      <c r="AA133" s="259">
        <f t="shared" si="26"/>
        <v>566786.1413</v>
      </c>
      <c r="AB133" s="258">
        <f t="shared" si="27"/>
        <v>0.5667861413</v>
      </c>
      <c r="AC133" s="275">
        <f t="shared" si="28"/>
        <v>324214.8923</v>
      </c>
      <c r="AD133" s="257">
        <f t="shared" si="29"/>
        <v>0.3242148923</v>
      </c>
      <c r="AE133" s="180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2"/>
    </row>
    <row r="134" ht="19.5" customHeight="1">
      <c r="A134" s="276" t="s">
        <v>228</v>
      </c>
      <c r="B134" s="277">
        <v>39.889999</v>
      </c>
      <c r="C134" s="278">
        <v>43.169998</v>
      </c>
      <c r="D134" s="278">
        <v>39.02</v>
      </c>
      <c r="E134" s="278">
        <v>42.25</v>
      </c>
      <c r="F134" s="278">
        <v>37.025475</v>
      </c>
      <c r="G134" s="278">
        <v>2.1147749E9</v>
      </c>
      <c r="H134" s="283" t="s">
        <v>228</v>
      </c>
      <c r="I134" s="278">
        <v>1.420313</v>
      </c>
      <c r="J134" s="278">
        <v>1.664688</v>
      </c>
      <c r="K134" s="278">
        <v>1.36</v>
      </c>
      <c r="L134" s="278">
        <v>1.592813</v>
      </c>
      <c r="M134" s="278">
        <v>1.565143</v>
      </c>
      <c r="N134" s="278">
        <v>6.6059104E9</v>
      </c>
      <c r="O134" s="278"/>
      <c r="P134" s="254">
        <f t="shared" si="31"/>
        <v>154534.6535</v>
      </c>
      <c r="Q134" s="254">
        <f t="shared" si="125"/>
        <v>93649.06641</v>
      </c>
      <c r="R134" s="254">
        <f t="shared" si="126"/>
        <v>324054.6396</v>
      </c>
      <c r="S134" s="254">
        <f t="shared" si="34"/>
        <v>-245248.6292</v>
      </c>
      <c r="T134" s="254">
        <f t="shared" si="35"/>
        <v>0</v>
      </c>
      <c r="U134" s="272">
        <f t="shared" si="21"/>
        <v>0.5973608385</v>
      </c>
      <c r="V134" s="282"/>
      <c r="W134" s="254">
        <f t="shared" si="22"/>
        <v>-245248.6292</v>
      </c>
      <c r="X134" s="257">
        <f t="shared" si="23"/>
        <v>1.951445334</v>
      </c>
      <c r="Y134" s="254">
        <f t="shared" si="24"/>
        <v>419266.7115</v>
      </c>
      <c r="Z134" s="254">
        <f t="shared" si="25"/>
        <v>174018.0823</v>
      </c>
      <c r="AA134" s="259">
        <f t="shared" si="26"/>
        <v>572238.3595</v>
      </c>
      <c r="AB134" s="258">
        <f t="shared" si="27"/>
        <v>0.5722383595</v>
      </c>
      <c r="AC134" s="275">
        <f t="shared" si="28"/>
        <v>326989.7303</v>
      </c>
      <c r="AD134" s="257">
        <f t="shared" si="29"/>
        <v>0.3269897303</v>
      </c>
      <c r="AE134" s="180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2"/>
    </row>
    <row r="135" ht="19.5" customHeight="1">
      <c r="A135" s="276" t="s">
        <v>229</v>
      </c>
      <c r="B135" s="277">
        <v>42.099998</v>
      </c>
      <c r="C135" s="278">
        <v>43.82</v>
      </c>
      <c r="D135" s="278">
        <v>40.720001</v>
      </c>
      <c r="E135" s="278">
        <v>40.959999</v>
      </c>
      <c r="F135" s="278">
        <v>35.929726</v>
      </c>
      <c r="G135" s="278">
        <v>2.2910659E9</v>
      </c>
      <c r="H135" s="283" t="s">
        <v>229</v>
      </c>
      <c r="I135" s="278">
        <v>1.582188</v>
      </c>
      <c r="J135" s="278">
        <v>1.70875</v>
      </c>
      <c r="K135" s="278">
        <v>1.478438</v>
      </c>
      <c r="L135" s="278">
        <v>1.490625</v>
      </c>
      <c r="M135" s="278">
        <v>1.46473</v>
      </c>
      <c r="N135" s="278">
        <v>7.4376E9</v>
      </c>
      <c r="O135" s="278"/>
      <c r="P135" s="254">
        <f t="shared" si="31"/>
        <v>161267.3307</v>
      </c>
      <c r="Q135" s="254">
        <f t="shared" si="125"/>
        <v>101804.6606</v>
      </c>
      <c r="R135" s="254">
        <f t="shared" si="126"/>
        <v>324729.7535</v>
      </c>
      <c r="S135" s="254">
        <f t="shared" si="34"/>
        <v>-247937.1652</v>
      </c>
      <c r="T135" s="254">
        <f t="shared" si="35"/>
        <v>0</v>
      </c>
      <c r="U135" s="272">
        <f t="shared" si="21"/>
        <v>0.6207478204</v>
      </c>
      <c r="V135" s="282"/>
      <c r="W135" s="254">
        <f t="shared" si="22"/>
        <v>-247937.1652</v>
      </c>
      <c r="X135" s="257">
        <f t="shared" si="23"/>
        <v>1.960162301</v>
      </c>
      <c r="Y135" s="254">
        <f t="shared" si="24"/>
        <v>424627.6948</v>
      </c>
      <c r="Z135" s="254">
        <f t="shared" si="25"/>
        <v>176690.5296</v>
      </c>
      <c r="AA135" s="259">
        <f t="shared" si="26"/>
        <v>587801.7448</v>
      </c>
      <c r="AB135" s="258">
        <f t="shared" si="27"/>
        <v>0.5878017448</v>
      </c>
      <c r="AC135" s="275">
        <f t="shared" si="28"/>
        <v>339864.5796</v>
      </c>
      <c r="AD135" s="257">
        <f t="shared" si="29"/>
        <v>0.3398645796</v>
      </c>
      <c r="AE135" s="180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2"/>
    </row>
    <row r="136" ht="19.5" customHeight="1">
      <c r="A136" s="276" t="s">
        <v>230</v>
      </c>
      <c r="B136" s="277">
        <v>41.0</v>
      </c>
      <c r="C136" s="278">
        <v>44.650002</v>
      </c>
      <c r="D136" s="278">
        <v>40.639999</v>
      </c>
      <c r="E136" s="278">
        <v>43.560001</v>
      </c>
      <c r="F136" s="278">
        <v>38.210426</v>
      </c>
      <c r="G136" s="278">
        <v>1.8079224E9</v>
      </c>
      <c r="H136" s="283" t="s">
        <v>230</v>
      </c>
      <c r="I136" s="278">
        <v>1.494063</v>
      </c>
      <c r="J136" s="278">
        <v>1.76875</v>
      </c>
      <c r="K136" s="278">
        <v>1.467813</v>
      </c>
      <c r="L136" s="278">
        <v>1.67875</v>
      </c>
      <c r="M136" s="278">
        <v>1.649587</v>
      </c>
      <c r="N136" s="278">
        <v>5.7410208E9</v>
      </c>
      <c r="O136" s="278"/>
      <c r="P136" s="254">
        <f t="shared" si="31"/>
        <v>160950.4911</v>
      </c>
      <c r="Q136" s="254">
        <f t="shared" si="125"/>
        <v>101073.0273</v>
      </c>
      <c r="R136" s="254">
        <f t="shared" si="126"/>
        <v>325406.2738</v>
      </c>
      <c r="S136" s="254">
        <f t="shared" si="34"/>
        <v>-250636.9034</v>
      </c>
      <c r="T136" s="254">
        <f t="shared" si="35"/>
        <v>0</v>
      </c>
      <c r="U136" s="272">
        <f t="shared" si="21"/>
        <v>0.6181105393</v>
      </c>
      <c r="V136" s="282"/>
      <c r="W136" s="254">
        <f t="shared" si="22"/>
        <v>-250636.9034</v>
      </c>
      <c r="X136" s="257">
        <f t="shared" si="23"/>
        <v>1.940483458</v>
      </c>
      <c r="Y136" s="254">
        <f t="shared" si="24"/>
        <v>425055.3666</v>
      </c>
      <c r="Z136" s="254">
        <f t="shared" si="25"/>
        <v>174418.4632</v>
      </c>
      <c r="AA136" s="259">
        <f t="shared" si="26"/>
        <v>587429.7922</v>
      </c>
      <c r="AB136" s="258">
        <f t="shared" si="27"/>
        <v>0.5874297922</v>
      </c>
      <c r="AC136" s="275">
        <f t="shared" si="28"/>
        <v>336792.8888</v>
      </c>
      <c r="AD136" s="257">
        <f t="shared" si="29"/>
        <v>0.3367928888</v>
      </c>
      <c r="AE136" s="180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2"/>
    </row>
    <row r="137" ht="19.5" customHeight="1">
      <c r="A137" s="279" t="s">
        <v>231</v>
      </c>
      <c r="B137" s="280">
        <v>43.889999</v>
      </c>
      <c r="C137" s="281">
        <v>46.299999</v>
      </c>
      <c r="D137" s="281">
        <v>43.32</v>
      </c>
      <c r="E137" s="281">
        <v>45.75</v>
      </c>
      <c r="F137" s="281">
        <v>40.13147</v>
      </c>
      <c r="G137" s="281">
        <v>1.5240367E9</v>
      </c>
      <c r="H137" s="284" t="s">
        <v>231</v>
      </c>
      <c r="I137" s="281">
        <v>1.705313</v>
      </c>
      <c r="J137" s="281">
        <v>1.900625</v>
      </c>
      <c r="K137" s="281">
        <v>1.657813</v>
      </c>
      <c r="L137" s="281">
        <v>1.85875</v>
      </c>
      <c r="M137" s="281">
        <v>1.82646</v>
      </c>
      <c r="N137" s="281">
        <v>4.1595232E9</v>
      </c>
      <c r="O137" s="281"/>
      <c r="P137" s="254">
        <f t="shared" si="31"/>
        <v>171564.3564</v>
      </c>
      <c r="Q137" s="254">
        <f t="shared" si="125"/>
        <v>114156.3527</v>
      </c>
      <c r="R137" s="254">
        <f t="shared" si="126"/>
        <v>326084.2035</v>
      </c>
      <c r="S137" s="254">
        <f t="shared" si="34"/>
        <v>-253347.8905</v>
      </c>
      <c r="T137" s="254">
        <f t="shared" si="35"/>
        <v>0</v>
      </c>
      <c r="U137" s="272">
        <f t="shared" si="21"/>
        <v>0.6536022409</v>
      </c>
      <c r="V137" s="257">
        <f>(E137-B126)/B126</f>
        <v>0.5378151261</v>
      </c>
      <c r="W137" s="254">
        <f t="shared" si="22"/>
        <v>-253347.8905</v>
      </c>
      <c r="X137" s="257">
        <f t="shared" si="23"/>
        <v>1.964289338</v>
      </c>
      <c r="Y137" s="254">
        <f t="shared" si="24"/>
        <v>433135.8849</v>
      </c>
      <c r="Z137" s="254">
        <f t="shared" si="25"/>
        <v>179787.9944</v>
      </c>
      <c r="AA137" s="259">
        <f t="shared" si="26"/>
        <v>611804.9127</v>
      </c>
      <c r="AB137" s="258">
        <f t="shared" si="27"/>
        <v>0.6118049127</v>
      </c>
      <c r="AC137" s="275">
        <f t="shared" si="28"/>
        <v>358457.0222</v>
      </c>
      <c r="AD137" s="257">
        <f t="shared" si="29"/>
        <v>0.3584570222</v>
      </c>
      <c r="AE137" s="180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2"/>
    </row>
    <row r="138" ht="19.5" customHeight="1">
      <c r="A138" s="276" t="s">
        <v>232</v>
      </c>
      <c r="B138" s="277">
        <v>46.330002</v>
      </c>
      <c r="C138" s="278">
        <v>46.639999</v>
      </c>
      <c r="D138" s="278">
        <v>42.630001</v>
      </c>
      <c r="E138" s="278">
        <v>42.790001</v>
      </c>
      <c r="F138" s="278">
        <v>37.597622</v>
      </c>
      <c r="G138" s="278">
        <v>2.3821525E9</v>
      </c>
      <c r="H138" s="283" t="s">
        <v>232</v>
      </c>
      <c r="I138" s="278">
        <v>1.900938</v>
      </c>
      <c r="J138" s="278">
        <v>1.928125</v>
      </c>
      <c r="K138" s="278">
        <v>1.604375</v>
      </c>
      <c r="L138" s="278">
        <v>1.616875</v>
      </c>
      <c r="M138" s="278">
        <v>1.588787</v>
      </c>
      <c r="N138" s="278">
        <v>5.4047488E9</v>
      </c>
      <c r="O138" s="278"/>
      <c r="P138" s="254">
        <f t="shared" si="31"/>
        <v>168831.6871</v>
      </c>
      <c r="Q138" s="254">
        <f>(Q126+(Q137-Q126)*(1-$Q$3))*K138/K137</f>
        <v>92102.72974</v>
      </c>
      <c r="R138" s="254">
        <f>R137*(1+($S$5/2/12))+(Q137-Q126)*($Q$3)</f>
        <v>345749.4409</v>
      </c>
      <c r="S138" s="254">
        <f t="shared" si="34"/>
        <v>-256070.1734</v>
      </c>
      <c r="T138" s="254">
        <f t="shared" si="35"/>
        <v>0</v>
      </c>
      <c r="U138" s="272">
        <f t="shared" si="21"/>
        <v>0.5819128729</v>
      </c>
      <c r="V138" s="282"/>
      <c r="W138" s="254">
        <f t="shared" si="22"/>
        <v>-256070.1734</v>
      </c>
      <c r="X138" s="257">
        <f t="shared" si="23"/>
        <v>2.009531689</v>
      </c>
      <c r="Y138" s="254">
        <f t="shared" si="24"/>
        <v>450101.6443</v>
      </c>
      <c r="Z138" s="254">
        <f t="shared" si="25"/>
        <v>194031.4709</v>
      </c>
      <c r="AA138" s="259">
        <f t="shared" si="26"/>
        <v>606683.8578</v>
      </c>
      <c r="AB138" s="258">
        <f t="shared" si="27"/>
        <v>0.6066838578</v>
      </c>
      <c r="AC138" s="275">
        <f t="shared" si="28"/>
        <v>350613.6844</v>
      </c>
      <c r="AD138" s="257">
        <f t="shared" si="29"/>
        <v>0.3506136844</v>
      </c>
      <c r="AE138" s="180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2"/>
    </row>
    <row r="139" ht="19.5" customHeight="1">
      <c r="A139" s="276" t="s">
        <v>233</v>
      </c>
      <c r="B139" s="277">
        <v>42.900002</v>
      </c>
      <c r="C139" s="278">
        <v>45.049999</v>
      </c>
      <c r="D139" s="278">
        <v>42.119999</v>
      </c>
      <c r="E139" s="278">
        <v>44.759998</v>
      </c>
      <c r="F139" s="278">
        <v>39.328568</v>
      </c>
      <c r="G139" s="278">
        <v>1.9321764E9</v>
      </c>
      <c r="H139" s="283" t="s">
        <v>233</v>
      </c>
      <c r="I139" s="278">
        <v>1.625625</v>
      </c>
      <c r="J139" s="278">
        <v>1.7875</v>
      </c>
      <c r="K139" s="278">
        <v>1.564063</v>
      </c>
      <c r="L139" s="278">
        <v>1.765</v>
      </c>
      <c r="M139" s="278">
        <v>1.734339</v>
      </c>
      <c r="N139" s="278">
        <v>5.1140704E9</v>
      </c>
      <c r="O139" s="278"/>
      <c r="P139" s="254">
        <f t="shared" si="31"/>
        <v>166811.8772</v>
      </c>
      <c r="Q139" s="254">
        <f t="shared" ref="Q139:Q149" si="127">Q138*K139/K138</f>
        <v>89788.52936</v>
      </c>
      <c r="R139" s="254">
        <f t="shared" ref="R139:R149" si="128">R138*(1+$S$5/2/12)</f>
        <v>346469.7522</v>
      </c>
      <c r="S139" s="254">
        <f t="shared" si="34"/>
        <v>-258803.7991</v>
      </c>
      <c r="T139" s="254">
        <f t="shared" si="35"/>
        <v>0</v>
      </c>
      <c r="U139" s="272">
        <f t="shared" si="21"/>
        <v>0.5743758514</v>
      </c>
      <c r="V139" s="282"/>
      <c r="W139" s="254">
        <f t="shared" si="22"/>
        <v>-258803.7991</v>
      </c>
      <c r="X139" s="257">
        <f t="shared" si="23"/>
        <v>1.983284756</v>
      </c>
      <c r="Y139" s="254">
        <f t="shared" si="24"/>
        <v>449379.2762</v>
      </c>
      <c r="Z139" s="254">
        <f t="shared" si="25"/>
        <v>190575.4771</v>
      </c>
      <c r="AA139" s="259">
        <f t="shared" si="26"/>
        <v>603070.1588</v>
      </c>
      <c r="AB139" s="258">
        <f t="shared" si="27"/>
        <v>0.6030701588</v>
      </c>
      <c r="AC139" s="275">
        <f t="shared" si="28"/>
        <v>344266.3597</v>
      </c>
      <c r="AD139" s="257">
        <f t="shared" si="29"/>
        <v>0.3442663597</v>
      </c>
      <c r="AE139" s="180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2"/>
    </row>
    <row r="140" ht="19.5" customHeight="1">
      <c r="A140" s="276" t="s">
        <v>234</v>
      </c>
      <c r="B140" s="277">
        <v>44.959999</v>
      </c>
      <c r="C140" s="278">
        <v>48.599998</v>
      </c>
      <c r="D140" s="278">
        <v>44.950001</v>
      </c>
      <c r="E140" s="278">
        <v>48.16</v>
      </c>
      <c r="F140" s="278">
        <v>42.31601</v>
      </c>
      <c r="G140" s="278">
        <v>1.6236069E9</v>
      </c>
      <c r="H140" s="283" t="s">
        <v>234</v>
      </c>
      <c r="I140" s="278">
        <v>1.778125</v>
      </c>
      <c r="J140" s="278">
        <v>2.080313</v>
      </c>
      <c r="K140" s="278">
        <v>1.778125</v>
      </c>
      <c r="L140" s="278">
        <v>2.045</v>
      </c>
      <c r="M140" s="278">
        <v>2.009475</v>
      </c>
      <c r="N140" s="278">
        <v>4.287104E9</v>
      </c>
      <c r="O140" s="278"/>
      <c r="P140" s="254">
        <f t="shared" si="31"/>
        <v>178019.8059</v>
      </c>
      <c r="Q140" s="254">
        <f t="shared" si="127"/>
        <v>102077.2365</v>
      </c>
      <c r="R140" s="254">
        <f t="shared" si="128"/>
        <v>347191.5642</v>
      </c>
      <c r="S140" s="254">
        <f t="shared" si="34"/>
        <v>-261548.8149</v>
      </c>
      <c r="T140" s="254">
        <f t="shared" si="35"/>
        <v>0</v>
      </c>
      <c r="U140" s="272">
        <f t="shared" si="21"/>
        <v>0.6092479202</v>
      </c>
      <c r="V140" s="282"/>
      <c r="W140" s="254">
        <f t="shared" si="22"/>
        <v>-261548.8149</v>
      </c>
      <c r="X140" s="257">
        <f t="shared" si="23"/>
        <v>2.008081628</v>
      </c>
      <c r="Y140" s="254">
        <f t="shared" si="24"/>
        <v>457917.7658</v>
      </c>
      <c r="Z140" s="254">
        <f t="shared" si="25"/>
        <v>196368.9509</v>
      </c>
      <c r="AA140" s="259">
        <f t="shared" si="26"/>
        <v>627288.6067</v>
      </c>
      <c r="AB140" s="258">
        <f t="shared" si="27"/>
        <v>0.6272886067</v>
      </c>
      <c r="AC140" s="275">
        <f t="shared" si="28"/>
        <v>365739.7918</v>
      </c>
      <c r="AD140" s="257">
        <f t="shared" si="29"/>
        <v>0.3657397918</v>
      </c>
      <c r="AE140" s="180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2"/>
    </row>
    <row r="141" ht="19.5" customHeight="1">
      <c r="A141" s="276" t="s">
        <v>235</v>
      </c>
      <c r="B141" s="277">
        <v>48.360001</v>
      </c>
      <c r="C141" s="278">
        <v>50.650002</v>
      </c>
      <c r="D141" s="278">
        <v>47.790001</v>
      </c>
      <c r="E141" s="278">
        <v>49.240002</v>
      </c>
      <c r="F141" s="278">
        <v>43.311127</v>
      </c>
      <c r="G141" s="278">
        <v>1.7014575E9</v>
      </c>
      <c r="H141" s="283" t="s">
        <v>235</v>
      </c>
      <c r="I141" s="278">
        <v>2.058438</v>
      </c>
      <c r="J141" s="278">
        <v>2.255938</v>
      </c>
      <c r="K141" s="278">
        <v>2.010938</v>
      </c>
      <c r="L141" s="278">
        <v>2.13125</v>
      </c>
      <c r="M141" s="278">
        <v>2.094226</v>
      </c>
      <c r="N141" s="278">
        <v>5.2115232E9</v>
      </c>
      <c r="O141" s="278"/>
      <c r="P141" s="254">
        <f t="shared" si="31"/>
        <v>189267.3307</v>
      </c>
      <c r="Q141" s="254">
        <f t="shared" si="127"/>
        <v>115442.3867</v>
      </c>
      <c r="R141" s="254">
        <f t="shared" si="128"/>
        <v>347914.88</v>
      </c>
      <c r="S141" s="254">
        <f t="shared" si="34"/>
        <v>-264305.2683</v>
      </c>
      <c r="T141" s="254">
        <f t="shared" si="35"/>
        <v>0</v>
      </c>
      <c r="U141" s="272">
        <f t="shared" si="21"/>
        <v>0.6437883368</v>
      </c>
      <c r="V141" s="282"/>
      <c r="W141" s="254">
        <f t="shared" si="22"/>
        <v>-264305.2683</v>
      </c>
      <c r="X141" s="257">
        <f t="shared" si="23"/>
        <v>2.032430962</v>
      </c>
      <c r="Y141" s="254">
        <f t="shared" si="24"/>
        <v>466485.4163</v>
      </c>
      <c r="Z141" s="254">
        <f t="shared" si="25"/>
        <v>202180.148</v>
      </c>
      <c r="AA141" s="259">
        <f t="shared" si="26"/>
        <v>652624.5974</v>
      </c>
      <c r="AB141" s="258">
        <f t="shared" si="27"/>
        <v>0.6526245974</v>
      </c>
      <c r="AC141" s="275">
        <f t="shared" si="28"/>
        <v>388319.3291</v>
      </c>
      <c r="AD141" s="257">
        <f t="shared" si="29"/>
        <v>0.3883193291</v>
      </c>
      <c r="AE141" s="180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2"/>
    </row>
    <row r="142" ht="19.5" customHeight="1">
      <c r="A142" s="276" t="s">
        <v>236</v>
      </c>
      <c r="B142" s="277">
        <v>49.450001</v>
      </c>
      <c r="C142" s="278">
        <v>50.169998</v>
      </c>
      <c r="D142" s="278">
        <v>42.639999</v>
      </c>
      <c r="E142" s="278">
        <v>45.599998</v>
      </c>
      <c r="F142" s="278">
        <v>40.109406</v>
      </c>
      <c r="G142" s="278">
        <v>2.9522281E9</v>
      </c>
      <c r="H142" s="283" t="s">
        <v>236</v>
      </c>
      <c r="I142" s="278">
        <v>2.145625</v>
      </c>
      <c r="J142" s="278">
        <v>2.209063</v>
      </c>
      <c r="K142" s="278">
        <v>1.504375</v>
      </c>
      <c r="L142" s="278">
        <v>1.805938</v>
      </c>
      <c r="M142" s="278">
        <v>1.774566</v>
      </c>
      <c r="N142" s="278">
        <v>7.4423808E9</v>
      </c>
      <c r="O142" s="278"/>
      <c r="P142" s="254">
        <f t="shared" si="31"/>
        <v>168871.2832</v>
      </c>
      <c r="Q142" s="254">
        <f t="shared" si="127"/>
        <v>86362.00642</v>
      </c>
      <c r="R142" s="254">
        <f t="shared" si="128"/>
        <v>348639.7027</v>
      </c>
      <c r="S142" s="254">
        <f t="shared" si="34"/>
        <v>-267073.2069</v>
      </c>
      <c r="T142" s="254">
        <f t="shared" si="35"/>
        <v>0</v>
      </c>
      <c r="U142" s="272">
        <f t="shared" si="21"/>
        <v>0.5656740745</v>
      </c>
      <c r="V142" s="282"/>
      <c r="W142" s="254">
        <f t="shared" si="22"/>
        <v>-267073.2069</v>
      </c>
      <c r="X142" s="257">
        <f t="shared" si="23"/>
        <v>1.937712104</v>
      </c>
      <c r="Y142" s="254">
        <f t="shared" si="24"/>
        <v>452904.0128</v>
      </c>
      <c r="Z142" s="254">
        <f t="shared" si="25"/>
        <v>185830.8058</v>
      </c>
      <c r="AA142" s="259">
        <f t="shared" si="26"/>
        <v>603872.9922</v>
      </c>
      <c r="AB142" s="258">
        <f t="shared" si="27"/>
        <v>0.6038729922</v>
      </c>
      <c r="AC142" s="275">
        <f t="shared" si="28"/>
        <v>336799.7853</v>
      </c>
      <c r="AD142" s="257">
        <f t="shared" si="29"/>
        <v>0.3367997853</v>
      </c>
      <c r="AE142" s="180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2"/>
    </row>
    <row r="143" ht="19.5" customHeight="1">
      <c r="A143" s="276" t="s">
        <v>237</v>
      </c>
      <c r="B143" s="277">
        <v>45.43</v>
      </c>
      <c r="C143" s="278">
        <v>47.68</v>
      </c>
      <c r="D143" s="278">
        <v>42.639999</v>
      </c>
      <c r="E143" s="278">
        <v>42.709999</v>
      </c>
      <c r="F143" s="278">
        <v>37.567379</v>
      </c>
      <c r="G143" s="278">
        <v>2.0580886E9</v>
      </c>
      <c r="H143" s="283" t="s">
        <v>237</v>
      </c>
      <c r="I143" s="278">
        <v>1.795313</v>
      </c>
      <c r="J143" s="278">
        <v>1.973125</v>
      </c>
      <c r="K143" s="278">
        <v>1.573438</v>
      </c>
      <c r="L143" s="278">
        <v>1.58125</v>
      </c>
      <c r="M143" s="278">
        <v>1.553781</v>
      </c>
      <c r="N143" s="278">
        <v>5.6234048E9</v>
      </c>
      <c r="O143" s="278"/>
      <c r="P143" s="254">
        <f t="shared" si="31"/>
        <v>168871.2832</v>
      </c>
      <c r="Q143" s="254">
        <f t="shared" si="127"/>
        <v>90326.72217</v>
      </c>
      <c r="R143" s="254">
        <f t="shared" si="128"/>
        <v>349366.0354</v>
      </c>
      <c r="S143" s="254">
        <f t="shared" si="34"/>
        <v>-269852.6786</v>
      </c>
      <c r="T143" s="254">
        <f t="shared" si="35"/>
        <v>0</v>
      </c>
      <c r="U143" s="272">
        <f t="shared" si="21"/>
        <v>0.574343379</v>
      </c>
      <c r="V143" s="282"/>
      <c r="W143" s="254">
        <f t="shared" si="22"/>
        <v>-269852.6786</v>
      </c>
      <c r="X143" s="257">
        <f t="shared" si="23"/>
        <v>1.920445338</v>
      </c>
      <c r="Y143" s="254">
        <f t="shared" si="24"/>
        <v>453601.2922</v>
      </c>
      <c r="Z143" s="254">
        <f t="shared" si="25"/>
        <v>183748.6136</v>
      </c>
      <c r="AA143" s="259">
        <f t="shared" si="26"/>
        <v>608564.0407</v>
      </c>
      <c r="AB143" s="258">
        <f t="shared" si="27"/>
        <v>0.6085640407</v>
      </c>
      <c r="AC143" s="275">
        <f t="shared" si="28"/>
        <v>338711.3621</v>
      </c>
      <c r="AD143" s="257">
        <f t="shared" si="29"/>
        <v>0.3387113621</v>
      </c>
      <c r="AE143" s="180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2"/>
    </row>
    <row r="144" ht="19.5" customHeight="1">
      <c r="A144" s="276" t="s">
        <v>238</v>
      </c>
      <c r="B144" s="277">
        <v>42.84</v>
      </c>
      <c r="C144" s="278">
        <v>46.720001</v>
      </c>
      <c r="D144" s="278">
        <v>41.77</v>
      </c>
      <c r="E144" s="278">
        <v>45.810001</v>
      </c>
      <c r="F144" s="278">
        <v>40.449875</v>
      </c>
      <c r="G144" s="278">
        <v>1.7486736E9</v>
      </c>
      <c r="H144" s="283" t="s">
        <v>238</v>
      </c>
      <c r="I144" s="278">
        <v>1.58875</v>
      </c>
      <c r="J144" s="278">
        <v>1.8825</v>
      </c>
      <c r="K144" s="278">
        <v>1.510625</v>
      </c>
      <c r="L144" s="278">
        <v>1.810625</v>
      </c>
      <c r="M144" s="278">
        <v>1.779171</v>
      </c>
      <c r="N144" s="278">
        <v>4.884784E9</v>
      </c>
      <c r="O144" s="278"/>
      <c r="P144" s="254">
        <f t="shared" si="31"/>
        <v>165425.7426</v>
      </c>
      <c r="Q144" s="254">
        <f t="shared" si="127"/>
        <v>86720.80163</v>
      </c>
      <c r="R144" s="254">
        <f t="shared" si="128"/>
        <v>350093.8813</v>
      </c>
      <c r="S144" s="254">
        <f t="shared" si="34"/>
        <v>-272643.7314</v>
      </c>
      <c r="T144" s="254">
        <f t="shared" si="35"/>
        <v>0</v>
      </c>
      <c r="U144" s="272">
        <f t="shared" si="21"/>
        <v>0.5626778467</v>
      </c>
      <c r="V144" s="282"/>
      <c r="W144" s="254">
        <f t="shared" si="22"/>
        <v>-272643.7314</v>
      </c>
      <c r="X144" s="257">
        <f t="shared" si="23"/>
        <v>1.890817812</v>
      </c>
      <c r="Y144" s="254">
        <f t="shared" si="24"/>
        <v>451888.1458</v>
      </c>
      <c r="Z144" s="254">
        <f t="shared" si="25"/>
        <v>179244.4144</v>
      </c>
      <c r="AA144" s="259">
        <f t="shared" si="26"/>
        <v>602240.4255</v>
      </c>
      <c r="AB144" s="258">
        <f t="shared" si="27"/>
        <v>0.6022404255</v>
      </c>
      <c r="AC144" s="275">
        <f t="shared" si="28"/>
        <v>329596.694</v>
      </c>
      <c r="AD144" s="257">
        <f t="shared" si="29"/>
        <v>0.329596694</v>
      </c>
      <c r="AE144" s="180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2"/>
    </row>
    <row r="145" ht="19.5" customHeight="1">
      <c r="A145" s="276" t="s">
        <v>239</v>
      </c>
      <c r="B145" s="277">
        <v>46.389999</v>
      </c>
      <c r="C145" s="278">
        <v>47.189999</v>
      </c>
      <c r="D145" s="278">
        <v>42.970001</v>
      </c>
      <c r="E145" s="278">
        <v>43.459999</v>
      </c>
      <c r="F145" s="278">
        <v>38.374847</v>
      </c>
      <c r="G145" s="278">
        <v>1.4832781E9</v>
      </c>
      <c r="H145" s="283" t="s">
        <v>239</v>
      </c>
      <c r="I145" s="278">
        <v>1.855</v>
      </c>
      <c r="J145" s="278">
        <v>1.91875</v>
      </c>
      <c r="K145" s="278">
        <v>1.586563</v>
      </c>
      <c r="L145" s="278">
        <v>1.625625</v>
      </c>
      <c r="M145" s="278">
        <v>1.597385</v>
      </c>
      <c r="N145" s="278">
        <v>4.2101088E9</v>
      </c>
      <c r="O145" s="278"/>
      <c r="P145" s="254">
        <f t="shared" si="31"/>
        <v>170178.2218</v>
      </c>
      <c r="Q145" s="254">
        <f t="shared" si="127"/>
        <v>91080.1921</v>
      </c>
      <c r="R145" s="254">
        <f t="shared" si="128"/>
        <v>350823.2435</v>
      </c>
      <c r="S145" s="254">
        <f t="shared" si="34"/>
        <v>-275446.4137</v>
      </c>
      <c r="T145" s="254">
        <f t="shared" si="35"/>
        <v>0</v>
      </c>
      <c r="U145" s="272">
        <f t="shared" si="21"/>
        <v>0.5756398705</v>
      </c>
      <c r="V145" s="282"/>
      <c r="W145" s="254">
        <f t="shared" si="22"/>
        <v>-275446.4137</v>
      </c>
      <c r="X145" s="257">
        <f t="shared" si="23"/>
        <v>1.891480301</v>
      </c>
      <c r="Y145" s="254">
        <f t="shared" si="24"/>
        <v>455915.069</v>
      </c>
      <c r="Z145" s="254">
        <f t="shared" si="25"/>
        <v>180468.6554</v>
      </c>
      <c r="AA145" s="259">
        <f t="shared" si="26"/>
        <v>612081.6574</v>
      </c>
      <c r="AB145" s="258">
        <f t="shared" si="27"/>
        <v>0.6120816574</v>
      </c>
      <c r="AC145" s="275">
        <f t="shared" si="28"/>
        <v>336635.2438</v>
      </c>
      <c r="AD145" s="257">
        <f t="shared" si="29"/>
        <v>0.3366352438</v>
      </c>
      <c r="AE145" s="180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2"/>
    </row>
    <row r="146" ht="19.5" customHeight="1">
      <c r="A146" s="276" t="s">
        <v>240</v>
      </c>
      <c r="B146" s="277">
        <v>44.099998</v>
      </c>
      <c r="C146" s="278">
        <v>49.84</v>
      </c>
      <c r="D146" s="278">
        <v>44.07</v>
      </c>
      <c r="E146" s="278">
        <v>49.07</v>
      </c>
      <c r="F146" s="278">
        <v>43.328426</v>
      </c>
      <c r="G146" s="278">
        <v>1.5747432E9</v>
      </c>
      <c r="H146" s="283" t="s">
        <v>240</v>
      </c>
      <c r="I146" s="278">
        <v>1.67</v>
      </c>
      <c r="J146" s="278">
        <v>2.1375</v>
      </c>
      <c r="K146" s="278">
        <v>1.668438</v>
      </c>
      <c r="L146" s="278">
        <v>2.071563</v>
      </c>
      <c r="M146" s="278">
        <v>2.035576</v>
      </c>
      <c r="N146" s="278">
        <v>4.1785664E9</v>
      </c>
      <c r="O146" s="278"/>
      <c r="P146" s="254">
        <f t="shared" si="31"/>
        <v>174534.6535</v>
      </c>
      <c r="Q146" s="254">
        <f t="shared" si="127"/>
        <v>95780.40932</v>
      </c>
      <c r="R146" s="254">
        <f t="shared" si="128"/>
        <v>351554.1253</v>
      </c>
      <c r="S146" s="254">
        <f t="shared" si="34"/>
        <v>-278260.7737</v>
      </c>
      <c r="T146" s="254">
        <f t="shared" si="35"/>
        <v>0</v>
      </c>
      <c r="U146" s="272">
        <f t="shared" si="21"/>
        <v>0.5887017385</v>
      </c>
      <c r="V146" s="282"/>
      <c r="W146" s="254">
        <f t="shared" si="22"/>
        <v>-278260.7737</v>
      </c>
      <c r="X146" s="257">
        <f t="shared" si="23"/>
        <v>1.8906322</v>
      </c>
      <c r="Y146" s="254">
        <f t="shared" si="24"/>
        <v>459666.2177</v>
      </c>
      <c r="Z146" s="254">
        <f t="shared" si="25"/>
        <v>181405.444</v>
      </c>
      <c r="AA146" s="259">
        <f t="shared" si="26"/>
        <v>621869.1881</v>
      </c>
      <c r="AB146" s="258">
        <f t="shared" si="27"/>
        <v>0.6218691881</v>
      </c>
      <c r="AC146" s="275">
        <f t="shared" si="28"/>
        <v>343608.4144</v>
      </c>
      <c r="AD146" s="257">
        <f t="shared" si="29"/>
        <v>0.3436084144</v>
      </c>
      <c r="AE146" s="180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2"/>
    </row>
    <row r="147" ht="19.5" customHeight="1">
      <c r="A147" s="276" t="s">
        <v>241</v>
      </c>
      <c r="B147" s="277">
        <v>49.48</v>
      </c>
      <c r="C147" s="278">
        <v>52.490002</v>
      </c>
      <c r="D147" s="278">
        <v>48.200001</v>
      </c>
      <c r="E147" s="278">
        <v>52.18</v>
      </c>
      <c r="F147" s="278">
        <v>46.182438</v>
      </c>
      <c r="G147" s="278">
        <v>1.5383548E9</v>
      </c>
      <c r="H147" s="283" t="s">
        <v>241</v>
      </c>
      <c r="I147" s="278">
        <v>2.105625</v>
      </c>
      <c r="J147" s="278">
        <v>2.364375</v>
      </c>
      <c r="K147" s="278">
        <v>1.99875</v>
      </c>
      <c r="L147" s="278">
        <v>2.339688</v>
      </c>
      <c r="M147" s="278">
        <v>2.299043</v>
      </c>
      <c r="N147" s="278">
        <v>3.9733408E9</v>
      </c>
      <c r="O147" s="278"/>
      <c r="P147" s="254">
        <f t="shared" si="31"/>
        <v>190891.0931</v>
      </c>
      <c r="Q147" s="254">
        <f t="shared" si="127"/>
        <v>114742.7073</v>
      </c>
      <c r="R147" s="254">
        <f t="shared" si="128"/>
        <v>352286.5297</v>
      </c>
      <c r="S147" s="254">
        <f t="shared" si="34"/>
        <v>-281086.8603</v>
      </c>
      <c r="T147" s="254">
        <f t="shared" si="35"/>
        <v>0</v>
      </c>
      <c r="U147" s="272">
        <f t="shared" si="21"/>
        <v>0.6389474356</v>
      </c>
      <c r="V147" s="282"/>
      <c r="W147" s="254">
        <f t="shared" si="22"/>
        <v>-281086.8603</v>
      </c>
      <c r="X147" s="257">
        <f t="shared" si="23"/>
        <v>1.932419119</v>
      </c>
      <c r="Y147" s="254">
        <f t="shared" si="24"/>
        <v>471818.8337</v>
      </c>
      <c r="Z147" s="254">
        <f t="shared" si="25"/>
        <v>190731.9734</v>
      </c>
      <c r="AA147" s="259">
        <f t="shared" si="26"/>
        <v>657920.3301</v>
      </c>
      <c r="AB147" s="258">
        <f t="shared" si="27"/>
        <v>0.6579203301</v>
      </c>
      <c r="AC147" s="275">
        <f t="shared" si="28"/>
        <v>376833.4698</v>
      </c>
      <c r="AD147" s="257">
        <f t="shared" si="29"/>
        <v>0.3768334698</v>
      </c>
      <c r="AE147" s="180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2"/>
    </row>
    <row r="148" ht="19.5" customHeight="1">
      <c r="A148" s="276" t="s">
        <v>242</v>
      </c>
      <c r="B148" s="277">
        <v>52.369999</v>
      </c>
      <c r="C148" s="278">
        <v>54.040001</v>
      </c>
      <c r="D148" s="278">
        <v>50.849998</v>
      </c>
      <c r="E148" s="278">
        <v>52.09</v>
      </c>
      <c r="F148" s="278">
        <v>46.102768</v>
      </c>
      <c r="G148" s="278">
        <v>1.5649947E9</v>
      </c>
      <c r="H148" s="283" t="s">
        <v>242</v>
      </c>
      <c r="I148" s="278">
        <v>2.355</v>
      </c>
      <c r="J148" s="278">
        <v>2.505313</v>
      </c>
      <c r="K148" s="278">
        <v>2.249063</v>
      </c>
      <c r="L148" s="278">
        <v>2.32</v>
      </c>
      <c r="M148" s="278">
        <v>2.279697</v>
      </c>
      <c r="N148" s="278">
        <v>3.4569632E9</v>
      </c>
      <c r="O148" s="278"/>
      <c r="P148" s="254">
        <f t="shared" si="31"/>
        <v>201386.1307</v>
      </c>
      <c r="Q148" s="254">
        <f t="shared" si="127"/>
        <v>129112.4841</v>
      </c>
      <c r="R148" s="254">
        <f t="shared" si="128"/>
        <v>353020.46</v>
      </c>
      <c r="S148" s="254">
        <f t="shared" si="34"/>
        <v>-283924.7222</v>
      </c>
      <c r="T148" s="254">
        <f t="shared" si="35"/>
        <v>0</v>
      </c>
      <c r="U148" s="272">
        <f t="shared" si="21"/>
        <v>0.6724188334</v>
      </c>
      <c r="V148" s="282"/>
      <c r="W148" s="254">
        <f t="shared" si="22"/>
        <v>-283924.7222</v>
      </c>
      <c r="X148" s="257">
        <f t="shared" si="23"/>
        <v>1.952653458</v>
      </c>
      <c r="Y148" s="254">
        <f t="shared" si="24"/>
        <v>479869.9331</v>
      </c>
      <c r="Z148" s="254">
        <f t="shared" si="25"/>
        <v>195945.2109</v>
      </c>
      <c r="AA148" s="259">
        <f t="shared" si="26"/>
        <v>683519.0748</v>
      </c>
      <c r="AB148" s="258">
        <f t="shared" si="27"/>
        <v>0.6835190748</v>
      </c>
      <c r="AC148" s="275">
        <f t="shared" si="28"/>
        <v>399594.3526</v>
      </c>
      <c r="AD148" s="257">
        <f t="shared" si="29"/>
        <v>0.3995943526</v>
      </c>
      <c r="AE148" s="180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2"/>
    </row>
    <row r="149" ht="19.5" customHeight="1">
      <c r="A149" s="279" t="s">
        <v>243</v>
      </c>
      <c r="B149" s="280">
        <v>52.860001</v>
      </c>
      <c r="C149" s="281">
        <v>54.959999</v>
      </c>
      <c r="D149" s="281">
        <v>52.84</v>
      </c>
      <c r="E149" s="281">
        <v>54.459999</v>
      </c>
      <c r="F149" s="281">
        <v>48.200367</v>
      </c>
      <c r="G149" s="281">
        <v>1.0067669E9</v>
      </c>
      <c r="H149" s="284" t="s">
        <v>243</v>
      </c>
      <c r="I149" s="281">
        <v>2.391563</v>
      </c>
      <c r="J149" s="281">
        <v>2.591563</v>
      </c>
      <c r="K149" s="281">
        <v>2.388438</v>
      </c>
      <c r="L149" s="281">
        <v>2.544688</v>
      </c>
      <c r="M149" s="281">
        <v>2.500482</v>
      </c>
      <c r="N149" s="281">
        <v>2.3484E9</v>
      </c>
      <c r="O149" s="281"/>
      <c r="P149" s="254">
        <f t="shared" si="31"/>
        <v>209267.3267</v>
      </c>
      <c r="Q149" s="254">
        <f t="shared" si="127"/>
        <v>137113.6172</v>
      </c>
      <c r="R149" s="254">
        <f t="shared" si="128"/>
        <v>353755.9193</v>
      </c>
      <c r="S149" s="254">
        <f t="shared" si="34"/>
        <v>-286774.4085</v>
      </c>
      <c r="T149" s="254">
        <f t="shared" si="35"/>
        <v>0</v>
      </c>
      <c r="U149" s="272">
        <f t="shared" si="21"/>
        <v>0.6905714962</v>
      </c>
      <c r="V149" s="257">
        <f>(E149-B138)/B138</f>
        <v>0.175480178</v>
      </c>
      <c r="W149" s="254">
        <f t="shared" si="22"/>
        <v>-286774.4085</v>
      </c>
      <c r="X149" s="257">
        <f t="shared" si="23"/>
        <v>1.963296686</v>
      </c>
      <c r="Y149" s="254">
        <f t="shared" si="24"/>
        <v>486092.8112</v>
      </c>
      <c r="Z149" s="254">
        <f t="shared" si="25"/>
        <v>199318.4027</v>
      </c>
      <c r="AA149" s="259">
        <f t="shared" si="26"/>
        <v>700136.8632</v>
      </c>
      <c r="AB149" s="258">
        <f t="shared" si="27"/>
        <v>0.7001368632</v>
      </c>
      <c r="AC149" s="275">
        <f t="shared" si="28"/>
        <v>413362.4547</v>
      </c>
      <c r="AD149" s="257">
        <f t="shared" si="29"/>
        <v>0.4133624547</v>
      </c>
      <c r="AE149" s="180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2"/>
    </row>
    <row r="150" ht="19.5" customHeight="1">
      <c r="A150" s="276" t="s">
        <v>244</v>
      </c>
      <c r="B150" s="277">
        <v>54.970001</v>
      </c>
      <c r="C150" s="278">
        <v>57.349998</v>
      </c>
      <c r="D150" s="278">
        <v>54.919998</v>
      </c>
      <c r="E150" s="278">
        <v>56.0</v>
      </c>
      <c r="F150" s="278">
        <v>49.661621</v>
      </c>
      <c r="G150" s="278">
        <v>1.2656086E9</v>
      </c>
      <c r="H150" s="283" t="s">
        <v>244</v>
      </c>
      <c r="I150" s="278">
        <v>2.59125</v>
      </c>
      <c r="J150" s="278">
        <v>2.815625</v>
      </c>
      <c r="K150" s="278">
        <v>2.586563</v>
      </c>
      <c r="L150" s="278">
        <v>2.684375</v>
      </c>
      <c r="M150" s="278">
        <v>2.637742</v>
      </c>
      <c r="N150" s="278">
        <v>2.50408E9</v>
      </c>
      <c r="O150" s="278"/>
      <c r="P150" s="254">
        <f t="shared" si="31"/>
        <v>217504.9426</v>
      </c>
      <c r="Q150" s="254">
        <f>(Q138+(Q149-Q138)*(1-$Q$3))*K150/K149</f>
        <v>133864.0401</v>
      </c>
      <c r="R150" s="254">
        <f>R149*(1+($S$5/2/12))+(Q149-Q138)*($Q$3)</f>
        <v>367996.177</v>
      </c>
      <c r="S150" s="254">
        <f t="shared" si="34"/>
        <v>-289635.9686</v>
      </c>
      <c r="T150" s="254">
        <f t="shared" si="35"/>
        <v>0</v>
      </c>
      <c r="U150" s="272">
        <f t="shared" si="21"/>
        <v>0.6745295018</v>
      </c>
      <c r="V150" s="282"/>
      <c r="W150" s="254">
        <f t="shared" si="22"/>
        <v>-289635.9686</v>
      </c>
      <c r="X150" s="257">
        <f t="shared" si="23"/>
        <v>2.021506937</v>
      </c>
      <c r="Y150" s="254">
        <f t="shared" si="24"/>
        <v>505529.7897</v>
      </c>
      <c r="Z150" s="254">
        <f t="shared" si="25"/>
        <v>215893.8212</v>
      </c>
      <c r="AA150" s="259">
        <f t="shared" si="26"/>
        <v>719365.1597</v>
      </c>
      <c r="AB150" s="258">
        <f t="shared" si="27"/>
        <v>0.7193651597</v>
      </c>
      <c r="AC150" s="275">
        <f t="shared" si="28"/>
        <v>429729.1911</v>
      </c>
      <c r="AD150" s="257">
        <f t="shared" si="29"/>
        <v>0.4297291911</v>
      </c>
      <c r="AE150" s="180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2"/>
    </row>
    <row r="151" ht="19.5" customHeight="1">
      <c r="A151" s="276" t="s">
        <v>245</v>
      </c>
      <c r="B151" s="277">
        <v>56.419998</v>
      </c>
      <c r="C151" s="278">
        <v>59.040001</v>
      </c>
      <c r="D151" s="278">
        <v>56.130001</v>
      </c>
      <c r="E151" s="278">
        <v>57.77</v>
      </c>
      <c r="F151" s="278">
        <v>51.231285</v>
      </c>
      <c r="G151" s="278">
        <v>1.1015619E9</v>
      </c>
      <c r="H151" s="283" t="s">
        <v>245</v>
      </c>
      <c r="I151" s="278">
        <v>2.722188</v>
      </c>
      <c r="J151" s="278">
        <v>2.979688</v>
      </c>
      <c r="K151" s="278">
        <v>2.68875</v>
      </c>
      <c r="L151" s="278">
        <v>2.850938</v>
      </c>
      <c r="M151" s="278">
        <v>2.801412</v>
      </c>
      <c r="N151" s="278">
        <v>2.4418272E9</v>
      </c>
      <c r="O151" s="278"/>
      <c r="P151" s="254">
        <f t="shared" si="31"/>
        <v>222297.0337</v>
      </c>
      <c r="Q151" s="254">
        <f t="shared" ref="Q151:Q161" si="129">Q150*K151/K150</f>
        <v>139152.5889</v>
      </c>
      <c r="R151" s="254">
        <f t="shared" ref="R151:R161" si="130">R150*(1+$S$5/2/12)</f>
        <v>368762.8357</v>
      </c>
      <c r="S151" s="254">
        <f t="shared" si="34"/>
        <v>-292509.4518</v>
      </c>
      <c r="T151" s="254">
        <f t="shared" si="35"/>
        <v>0</v>
      </c>
      <c r="U151" s="272">
        <f t="shared" si="21"/>
        <v>0.6855569305</v>
      </c>
      <c r="V151" s="282"/>
      <c r="W151" s="254">
        <f t="shared" si="22"/>
        <v>-292509.4518</v>
      </c>
      <c r="X151" s="257">
        <f t="shared" si="23"/>
        <v>2.020652207</v>
      </c>
      <c r="Y151" s="254">
        <f t="shared" si="24"/>
        <v>509620.2458</v>
      </c>
      <c r="Z151" s="254">
        <f t="shared" si="25"/>
        <v>217110.7941</v>
      </c>
      <c r="AA151" s="259">
        <f t="shared" si="26"/>
        <v>730212.4583</v>
      </c>
      <c r="AB151" s="258">
        <f t="shared" si="27"/>
        <v>0.7302124583</v>
      </c>
      <c r="AC151" s="275">
        <f t="shared" si="28"/>
        <v>437703.0065</v>
      </c>
      <c r="AD151" s="257">
        <f t="shared" si="29"/>
        <v>0.4377030065</v>
      </c>
      <c r="AE151" s="180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2"/>
    </row>
    <row r="152" ht="19.5" customHeight="1">
      <c r="A152" s="276" t="s">
        <v>246</v>
      </c>
      <c r="B152" s="277">
        <v>58.02</v>
      </c>
      <c r="C152" s="278">
        <v>58.369999</v>
      </c>
      <c r="D152" s="278">
        <v>53.77</v>
      </c>
      <c r="E152" s="278">
        <v>57.43</v>
      </c>
      <c r="F152" s="278">
        <v>50.929783</v>
      </c>
      <c r="G152" s="278">
        <v>1.7292433E9</v>
      </c>
      <c r="H152" s="283" t="s">
        <v>246</v>
      </c>
      <c r="I152" s="278">
        <v>2.87</v>
      </c>
      <c r="J152" s="278">
        <v>2.905</v>
      </c>
      <c r="K152" s="278">
        <v>2.460625</v>
      </c>
      <c r="L152" s="278">
        <v>2.811563</v>
      </c>
      <c r="M152" s="278">
        <v>2.762721</v>
      </c>
      <c r="N152" s="278">
        <v>3.536864E9</v>
      </c>
      <c r="O152" s="278"/>
      <c r="P152" s="254">
        <f t="shared" si="31"/>
        <v>212950.495</v>
      </c>
      <c r="Q152" s="254">
        <f t="shared" si="129"/>
        <v>127346.2907</v>
      </c>
      <c r="R152" s="254">
        <f t="shared" si="130"/>
        <v>369531.0916</v>
      </c>
      <c r="S152" s="254">
        <f t="shared" si="34"/>
        <v>-295394.9078</v>
      </c>
      <c r="T152" s="254">
        <f t="shared" si="35"/>
        <v>0</v>
      </c>
      <c r="U152" s="272">
        <f t="shared" si="21"/>
        <v>0.6588119336</v>
      </c>
      <c r="V152" s="282"/>
      <c r="W152" s="254">
        <f t="shared" si="22"/>
        <v>-295394.9078</v>
      </c>
      <c r="X152" s="257">
        <f t="shared" si="23"/>
        <v>1.971874163</v>
      </c>
      <c r="Y152" s="254">
        <f t="shared" si="24"/>
        <v>503815.1945</v>
      </c>
      <c r="Z152" s="254">
        <f t="shared" si="25"/>
        <v>208420.2867</v>
      </c>
      <c r="AA152" s="259">
        <f t="shared" si="26"/>
        <v>709827.8774</v>
      </c>
      <c r="AB152" s="258">
        <f t="shared" si="27"/>
        <v>0.7098278774</v>
      </c>
      <c r="AC152" s="275">
        <f t="shared" si="28"/>
        <v>414432.9695</v>
      </c>
      <c r="AD152" s="257">
        <f t="shared" si="29"/>
        <v>0.4144329695</v>
      </c>
      <c r="AE152" s="180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2"/>
    </row>
    <row r="153" ht="19.5" customHeight="1">
      <c r="A153" s="276" t="s">
        <v>247</v>
      </c>
      <c r="B153" s="277">
        <v>57.720001</v>
      </c>
      <c r="C153" s="278">
        <v>59.290001</v>
      </c>
      <c r="D153" s="278">
        <v>55.32</v>
      </c>
      <c r="E153" s="278">
        <v>59.080002</v>
      </c>
      <c r="F153" s="278">
        <v>52.466946</v>
      </c>
      <c r="G153" s="278">
        <v>1.0328912E9</v>
      </c>
      <c r="H153" s="283" t="s">
        <v>247</v>
      </c>
      <c r="I153" s="278">
        <v>2.841563</v>
      </c>
      <c r="J153" s="278">
        <v>2.990938</v>
      </c>
      <c r="K153" s="278">
        <v>2.605938</v>
      </c>
      <c r="L153" s="278">
        <v>2.97375</v>
      </c>
      <c r="M153" s="278">
        <v>2.922091</v>
      </c>
      <c r="N153" s="278">
        <v>1.9320576E9</v>
      </c>
      <c r="O153" s="278"/>
      <c r="P153" s="254">
        <f t="shared" si="31"/>
        <v>219089.1089</v>
      </c>
      <c r="Q153" s="254">
        <f t="shared" si="129"/>
        <v>134866.7668</v>
      </c>
      <c r="R153" s="254">
        <f t="shared" si="130"/>
        <v>370300.9481</v>
      </c>
      <c r="S153" s="254">
        <f t="shared" si="34"/>
        <v>-298292.3866</v>
      </c>
      <c r="T153" s="254">
        <f t="shared" si="35"/>
        <v>0</v>
      </c>
      <c r="U153" s="272">
        <f t="shared" si="21"/>
        <v>0.6749299785</v>
      </c>
      <c r="V153" s="282"/>
      <c r="W153" s="254">
        <f t="shared" si="22"/>
        <v>-298292.3866</v>
      </c>
      <c r="X153" s="257">
        <f t="shared" si="23"/>
        <v>1.975880322</v>
      </c>
      <c r="Y153" s="254">
        <f t="shared" si="24"/>
        <v>508851.2864</v>
      </c>
      <c r="Z153" s="254">
        <f t="shared" si="25"/>
        <v>210558.8998</v>
      </c>
      <c r="AA153" s="259">
        <f t="shared" si="26"/>
        <v>724256.8238</v>
      </c>
      <c r="AB153" s="258">
        <f t="shared" si="27"/>
        <v>0.7242568238</v>
      </c>
      <c r="AC153" s="275">
        <f t="shared" si="28"/>
        <v>425964.4372</v>
      </c>
      <c r="AD153" s="257">
        <f t="shared" si="29"/>
        <v>0.4259644372</v>
      </c>
      <c r="AE153" s="180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2"/>
    </row>
    <row r="154" ht="19.5" customHeight="1">
      <c r="A154" s="276" t="s">
        <v>248</v>
      </c>
      <c r="B154" s="277">
        <v>59.169998</v>
      </c>
      <c r="C154" s="278">
        <v>59.34</v>
      </c>
      <c r="D154" s="278">
        <v>56.470001</v>
      </c>
      <c r="E154" s="278">
        <v>58.360001</v>
      </c>
      <c r="F154" s="278">
        <v>51.827534</v>
      </c>
      <c r="G154" s="278">
        <v>1.0546225E9</v>
      </c>
      <c r="H154" s="283" t="s">
        <v>248</v>
      </c>
      <c r="I154" s="278">
        <v>2.980938</v>
      </c>
      <c r="J154" s="278">
        <v>2.996875</v>
      </c>
      <c r="K154" s="278">
        <v>2.708438</v>
      </c>
      <c r="L154" s="278">
        <v>2.889063</v>
      </c>
      <c r="M154" s="278">
        <v>2.838874</v>
      </c>
      <c r="N154" s="278">
        <v>2.5996992E9</v>
      </c>
      <c r="O154" s="278"/>
      <c r="P154" s="254">
        <f t="shared" si="31"/>
        <v>223643.5683</v>
      </c>
      <c r="Q154" s="254">
        <f t="shared" si="129"/>
        <v>140171.5145</v>
      </c>
      <c r="R154" s="254">
        <f t="shared" si="130"/>
        <v>371072.4084</v>
      </c>
      <c r="S154" s="254">
        <f t="shared" si="34"/>
        <v>-301201.9382</v>
      </c>
      <c r="T154" s="254">
        <f t="shared" si="35"/>
        <v>0</v>
      </c>
      <c r="U154" s="272">
        <f t="shared" si="21"/>
        <v>0.6858010285</v>
      </c>
      <c r="V154" s="282"/>
      <c r="W154" s="254">
        <f t="shared" si="22"/>
        <v>-301201.9382</v>
      </c>
      <c r="X154" s="257">
        <f t="shared" si="23"/>
        <v>1.974475929</v>
      </c>
      <c r="Y154" s="254">
        <f t="shared" si="24"/>
        <v>512780.0099</v>
      </c>
      <c r="Z154" s="254">
        <f t="shared" si="25"/>
        <v>211578.0716</v>
      </c>
      <c r="AA154" s="259">
        <f t="shared" si="26"/>
        <v>734887.4912</v>
      </c>
      <c r="AB154" s="258">
        <f t="shared" si="27"/>
        <v>0.7348874912</v>
      </c>
      <c r="AC154" s="275">
        <f t="shared" si="28"/>
        <v>433685.553</v>
      </c>
      <c r="AD154" s="257">
        <f t="shared" si="29"/>
        <v>0.433685553</v>
      </c>
      <c r="AE154" s="180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2"/>
    </row>
    <row r="155" ht="19.5" customHeight="1">
      <c r="A155" s="276" t="s">
        <v>249</v>
      </c>
      <c r="B155" s="277">
        <v>58.220001</v>
      </c>
      <c r="C155" s="278">
        <v>58.360001</v>
      </c>
      <c r="D155" s="278">
        <v>53.619999</v>
      </c>
      <c r="E155" s="278">
        <v>57.049999</v>
      </c>
      <c r="F155" s="278">
        <v>50.664169</v>
      </c>
      <c r="G155" s="278">
        <v>1.1556285E9</v>
      </c>
      <c r="H155" s="283" t="s">
        <v>249</v>
      </c>
      <c r="I155" s="278">
        <v>2.877813</v>
      </c>
      <c r="J155" s="278">
        <v>2.891563</v>
      </c>
      <c r="K155" s="278">
        <v>2.435</v>
      </c>
      <c r="L155" s="278">
        <v>2.763438</v>
      </c>
      <c r="M155" s="278">
        <v>2.715432</v>
      </c>
      <c r="N155" s="278">
        <v>2.6717856E9</v>
      </c>
      <c r="O155" s="278"/>
      <c r="P155" s="254">
        <f t="shared" si="31"/>
        <v>212356.4317</v>
      </c>
      <c r="Q155" s="254">
        <f t="shared" si="129"/>
        <v>126020.1038</v>
      </c>
      <c r="R155" s="254">
        <f t="shared" si="130"/>
        <v>371845.4759</v>
      </c>
      <c r="S155" s="254">
        <f t="shared" si="34"/>
        <v>-304123.613</v>
      </c>
      <c r="T155" s="254">
        <f t="shared" si="35"/>
        <v>0</v>
      </c>
      <c r="U155" s="272">
        <f t="shared" si="21"/>
        <v>0.653875312</v>
      </c>
      <c r="V155" s="282"/>
      <c r="W155" s="254">
        <f t="shared" si="22"/>
        <v>-304123.613</v>
      </c>
      <c r="X155" s="257">
        <f t="shared" si="23"/>
        <v>1.920935707</v>
      </c>
      <c r="Y155" s="254">
        <f t="shared" si="24"/>
        <v>505621.159</v>
      </c>
      <c r="Z155" s="254">
        <f t="shared" si="25"/>
        <v>201497.5461</v>
      </c>
      <c r="AA155" s="259">
        <f t="shared" si="26"/>
        <v>710222.0113</v>
      </c>
      <c r="AB155" s="258">
        <f t="shared" si="27"/>
        <v>0.7102220113</v>
      </c>
      <c r="AC155" s="275">
        <f t="shared" si="28"/>
        <v>406098.3984</v>
      </c>
      <c r="AD155" s="257">
        <f t="shared" si="29"/>
        <v>0.4060983984</v>
      </c>
      <c r="AE155" s="180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2"/>
    </row>
    <row r="156" ht="19.5" customHeight="1">
      <c r="A156" s="276" t="s">
        <v>250</v>
      </c>
      <c r="B156" s="277">
        <v>57.080002</v>
      </c>
      <c r="C156" s="278">
        <v>59.830002</v>
      </c>
      <c r="D156" s="278">
        <v>56.869999</v>
      </c>
      <c r="E156" s="278">
        <v>58.0</v>
      </c>
      <c r="F156" s="278">
        <v>51.623325</v>
      </c>
      <c r="G156" s="278">
        <v>1.2774184E9</v>
      </c>
      <c r="H156" s="283" t="s">
        <v>250</v>
      </c>
      <c r="I156" s="278">
        <v>2.769063</v>
      </c>
      <c r="J156" s="278">
        <v>3.03375</v>
      </c>
      <c r="K156" s="278">
        <v>2.74375</v>
      </c>
      <c r="L156" s="278">
        <v>2.847188</v>
      </c>
      <c r="M156" s="278">
        <v>2.797728</v>
      </c>
      <c r="N156" s="278">
        <v>2.3166816E9</v>
      </c>
      <c r="O156" s="278"/>
      <c r="P156" s="254">
        <f t="shared" si="31"/>
        <v>225227.7188</v>
      </c>
      <c r="Q156" s="254">
        <f t="shared" si="129"/>
        <v>141999.0389</v>
      </c>
      <c r="R156" s="254">
        <f t="shared" si="130"/>
        <v>372620.154</v>
      </c>
      <c r="S156" s="254">
        <f t="shared" si="34"/>
        <v>-307057.4613</v>
      </c>
      <c r="T156" s="254">
        <f t="shared" si="35"/>
        <v>0</v>
      </c>
      <c r="U156" s="272">
        <f t="shared" si="21"/>
        <v>0.6882853582</v>
      </c>
      <c r="V156" s="282"/>
      <c r="W156" s="254">
        <f t="shared" si="22"/>
        <v>-307057.4613</v>
      </c>
      <c r="X156" s="257">
        <f t="shared" si="23"/>
        <v>1.947022783</v>
      </c>
      <c r="Y156" s="254">
        <f t="shared" si="24"/>
        <v>515374.751</v>
      </c>
      <c r="Z156" s="254">
        <f t="shared" si="25"/>
        <v>208317.2896</v>
      </c>
      <c r="AA156" s="259">
        <f t="shared" si="26"/>
        <v>739846.9117</v>
      </c>
      <c r="AB156" s="258">
        <f t="shared" si="27"/>
        <v>0.7398469117</v>
      </c>
      <c r="AC156" s="275">
        <f t="shared" si="28"/>
        <v>432789.4503</v>
      </c>
      <c r="AD156" s="257">
        <f t="shared" si="29"/>
        <v>0.4327894503</v>
      </c>
      <c r="AE156" s="180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2"/>
    </row>
    <row r="157" ht="19.5" customHeight="1">
      <c r="A157" s="276" t="s">
        <v>251</v>
      </c>
      <c r="B157" s="277">
        <v>58.700001</v>
      </c>
      <c r="C157" s="278">
        <v>58.82</v>
      </c>
      <c r="D157" s="278">
        <v>49.93</v>
      </c>
      <c r="E157" s="278">
        <v>55.060001</v>
      </c>
      <c r="F157" s="278">
        <v>49.006561</v>
      </c>
      <c r="G157" s="278">
        <v>2.5261456E9</v>
      </c>
      <c r="H157" s="283" t="s">
        <v>251</v>
      </c>
      <c r="I157" s="278">
        <v>2.91375</v>
      </c>
      <c r="J157" s="278">
        <v>2.928438</v>
      </c>
      <c r="K157" s="278">
        <v>2.080625</v>
      </c>
      <c r="L157" s="278">
        <v>2.51625</v>
      </c>
      <c r="M157" s="278">
        <v>2.472538</v>
      </c>
      <c r="N157" s="278">
        <v>5.567472E9</v>
      </c>
      <c r="O157" s="278"/>
      <c r="P157" s="254">
        <f t="shared" si="31"/>
        <v>197742.5743</v>
      </c>
      <c r="Q157" s="254">
        <f t="shared" si="129"/>
        <v>107679.909</v>
      </c>
      <c r="R157" s="254">
        <f t="shared" si="130"/>
        <v>373396.446</v>
      </c>
      <c r="S157" s="254">
        <f t="shared" si="34"/>
        <v>-310003.5341</v>
      </c>
      <c r="T157" s="254">
        <f t="shared" si="35"/>
        <v>0</v>
      </c>
      <c r="U157" s="272">
        <f t="shared" si="21"/>
        <v>0.6085605078</v>
      </c>
      <c r="V157" s="282"/>
      <c r="W157" s="254">
        <f t="shared" si="22"/>
        <v>-310003.5341</v>
      </c>
      <c r="X157" s="257">
        <f t="shared" si="23"/>
        <v>1.842362933</v>
      </c>
      <c r="Y157" s="254">
        <f t="shared" si="24"/>
        <v>496880.3901</v>
      </c>
      <c r="Z157" s="254">
        <f t="shared" si="25"/>
        <v>186876.856</v>
      </c>
      <c r="AA157" s="259">
        <f t="shared" si="26"/>
        <v>678818.9292</v>
      </c>
      <c r="AB157" s="258">
        <f t="shared" si="27"/>
        <v>0.6788189292</v>
      </c>
      <c r="AC157" s="275">
        <f t="shared" si="28"/>
        <v>368815.3951</v>
      </c>
      <c r="AD157" s="257">
        <f t="shared" si="29"/>
        <v>0.3688153951</v>
      </c>
      <c r="AE157" s="180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2"/>
    </row>
    <row r="158" ht="19.5" customHeight="1">
      <c r="A158" s="276" t="s">
        <v>252</v>
      </c>
      <c r="B158" s="277">
        <v>55.200001</v>
      </c>
      <c r="C158" s="278">
        <v>57.349998</v>
      </c>
      <c r="D158" s="278">
        <v>51.91</v>
      </c>
      <c r="E158" s="278">
        <v>52.490002</v>
      </c>
      <c r="F158" s="278">
        <v>46.71912</v>
      </c>
      <c r="G158" s="278">
        <v>1.6668778E9</v>
      </c>
      <c r="H158" s="283" t="s">
        <v>252</v>
      </c>
      <c r="I158" s="278">
        <v>2.527188</v>
      </c>
      <c r="J158" s="278">
        <v>2.728438</v>
      </c>
      <c r="K158" s="278">
        <v>2.231563</v>
      </c>
      <c r="L158" s="278">
        <v>2.279688</v>
      </c>
      <c r="M158" s="278">
        <v>2.240086</v>
      </c>
      <c r="N158" s="278">
        <v>4.3196224E9</v>
      </c>
      <c r="O158" s="278"/>
      <c r="P158" s="254">
        <f t="shared" si="31"/>
        <v>205584.1584</v>
      </c>
      <c r="Q158" s="254">
        <f t="shared" si="129"/>
        <v>115491.4993</v>
      </c>
      <c r="R158" s="254">
        <f t="shared" si="130"/>
        <v>374174.3552</v>
      </c>
      <c r="S158" s="254">
        <f t="shared" si="34"/>
        <v>-312961.8822</v>
      </c>
      <c r="T158" s="254">
        <f t="shared" si="35"/>
        <v>0</v>
      </c>
      <c r="U158" s="272">
        <f t="shared" si="21"/>
        <v>0.6279282976</v>
      </c>
      <c r="V158" s="282"/>
      <c r="W158" s="254">
        <f t="shared" si="22"/>
        <v>-312961.8822</v>
      </c>
      <c r="X158" s="257">
        <f t="shared" si="23"/>
        <v>1.852489222</v>
      </c>
      <c r="Y158" s="254">
        <f t="shared" si="24"/>
        <v>503116.2919</v>
      </c>
      <c r="Z158" s="254">
        <f t="shared" si="25"/>
        <v>190154.4097</v>
      </c>
      <c r="AA158" s="259">
        <f t="shared" si="26"/>
        <v>695250.0129</v>
      </c>
      <c r="AB158" s="258">
        <f t="shared" si="27"/>
        <v>0.6952500129</v>
      </c>
      <c r="AC158" s="275">
        <f t="shared" si="28"/>
        <v>382288.1308</v>
      </c>
      <c r="AD158" s="257">
        <f t="shared" si="29"/>
        <v>0.3822881308</v>
      </c>
      <c r="AE158" s="180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2"/>
    </row>
    <row r="159" ht="19.5" customHeight="1">
      <c r="A159" s="276" t="s">
        <v>253</v>
      </c>
      <c r="B159" s="277">
        <v>52.02</v>
      </c>
      <c r="C159" s="278">
        <v>59.200001</v>
      </c>
      <c r="D159" s="278">
        <v>50.099998</v>
      </c>
      <c r="E159" s="278">
        <v>57.950001</v>
      </c>
      <c r="F159" s="278">
        <v>51.6745</v>
      </c>
      <c r="G159" s="278">
        <v>1.6167851E9</v>
      </c>
      <c r="H159" s="283" t="s">
        <v>253</v>
      </c>
      <c r="I159" s="278">
        <v>2.23875</v>
      </c>
      <c r="J159" s="278">
        <v>2.8775</v>
      </c>
      <c r="K159" s="278">
        <v>2.074063</v>
      </c>
      <c r="L159" s="278">
        <v>2.758438</v>
      </c>
      <c r="M159" s="278">
        <v>2.710519</v>
      </c>
      <c r="N159" s="278">
        <v>3.3797888E9</v>
      </c>
      <c r="O159" s="278"/>
      <c r="P159" s="254">
        <f t="shared" si="31"/>
        <v>198415.8337</v>
      </c>
      <c r="Q159" s="254">
        <f t="shared" si="129"/>
        <v>107340.3016</v>
      </c>
      <c r="R159" s="254">
        <f t="shared" si="130"/>
        <v>374953.8851</v>
      </c>
      <c r="S159" s="254">
        <f t="shared" si="34"/>
        <v>-315932.5567</v>
      </c>
      <c r="T159" s="254">
        <f t="shared" si="35"/>
        <v>0</v>
      </c>
      <c r="U159" s="272">
        <f t="shared" si="21"/>
        <v>0.6068611076</v>
      </c>
      <c r="V159" s="282"/>
      <c r="W159" s="254">
        <f t="shared" si="22"/>
        <v>-315932.5567</v>
      </c>
      <c r="X159" s="257">
        <f t="shared" si="23"/>
        <v>1.814848475</v>
      </c>
      <c r="Y159" s="254">
        <f t="shared" si="24"/>
        <v>498846.8133</v>
      </c>
      <c r="Z159" s="254">
        <f t="shared" si="25"/>
        <v>182914.2566</v>
      </c>
      <c r="AA159" s="259">
        <f t="shared" si="26"/>
        <v>680710.0204</v>
      </c>
      <c r="AB159" s="258">
        <f t="shared" si="27"/>
        <v>0.6807100204</v>
      </c>
      <c r="AC159" s="275">
        <f t="shared" si="28"/>
        <v>364777.4638</v>
      </c>
      <c r="AD159" s="257">
        <f t="shared" si="29"/>
        <v>0.3647774638</v>
      </c>
      <c r="AE159" s="180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2"/>
    </row>
    <row r="160" ht="19.5" customHeight="1">
      <c r="A160" s="276" t="s">
        <v>254</v>
      </c>
      <c r="B160" s="277">
        <v>56.52</v>
      </c>
      <c r="C160" s="278">
        <v>58.98</v>
      </c>
      <c r="D160" s="278">
        <v>52.869999</v>
      </c>
      <c r="E160" s="278">
        <v>56.389999</v>
      </c>
      <c r="F160" s="278">
        <v>50.283432</v>
      </c>
      <c r="G160" s="278">
        <v>1.2950705E9</v>
      </c>
      <c r="H160" s="283" t="s">
        <v>254</v>
      </c>
      <c r="I160" s="278">
        <v>2.627188</v>
      </c>
      <c r="J160" s="278">
        <v>2.851875</v>
      </c>
      <c r="K160" s="278">
        <v>2.282188</v>
      </c>
      <c r="L160" s="278">
        <v>2.587813</v>
      </c>
      <c r="M160" s="278">
        <v>2.542858</v>
      </c>
      <c r="N160" s="278">
        <v>2.5101696E9</v>
      </c>
      <c r="O160" s="278"/>
      <c r="P160" s="254">
        <f t="shared" si="31"/>
        <v>209386.1347</v>
      </c>
      <c r="Q160" s="254">
        <f t="shared" si="129"/>
        <v>118111.5271</v>
      </c>
      <c r="R160" s="254">
        <f t="shared" si="130"/>
        <v>375735.039</v>
      </c>
      <c r="S160" s="254">
        <f t="shared" si="34"/>
        <v>-318915.609</v>
      </c>
      <c r="T160" s="254">
        <f t="shared" si="35"/>
        <v>0</v>
      </c>
      <c r="U160" s="272">
        <f t="shared" si="21"/>
        <v>0.6336582306</v>
      </c>
      <c r="V160" s="282"/>
      <c r="W160" s="254">
        <f t="shared" si="22"/>
        <v>-318915.609</v>
      </c>
      <c r="X160" s="257">
        <f t="shared" si="23"/>
        <v>1.834721027</v>
      </c>
      <c r="Y160" s="254">
        <f t="shared" si="24"/>
        <v>507275.9317</v>
      </c>
      <c r="Z160" s="254">
        <f t="shared" si="25"/>
        <v>188360.3228</v>
      </c>
      <c r="AA160" s="259">
        <f t="shared" si="26"/>
        <v>703232.7008</v>
      </c>
      <c r="AB160" s="258">
        <f t="shared" si="27"/>
        <v>0.7032327008</v>
      </c>
      <c r="AC160" s="275">
        <f t="shared" si="28"/>
        <v>384317.0919</v>
      </c>
      <c r="AD160" s="257">
        <f t="shared" si="29"/>
        <v>0.3843170919</v>
      </c>
      <c r="AE160" s="180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2"/>
    </row>
    <row r="161" ht="19.5" customHeight="1">
      <c r="A161" s="279" t="s">
        <v>255</v>
      </c>
      <c r="B161" s="280">
        <v>56.380001</v>
      </c>
      <c r="C161" s="281">
        <v>57.619999</v>
      </c>
      <c r="D161" s="281">
        <v>54.169998</v>
      </c>
      <c r="E161" s="281">
        <v>55.830002</v>
      </c>
      <c r="F161" s="281">
        <v>49.784069</v>
      </c>
      <c r="G161" s="281">
        <v>1.0043616E9</v>
      </c>
      <c r="H161" s="284" t="s">
        <v>255</v>
      </c>
      <c r="I161" s="281">
        <v>2.5875</v>
      </c>
      <c r="J161" s="281">
        <v>2.701563</v>
      </c>
      <c r="K161" s="281">
        <v>2.399063</v>
      </c>
      <c r="L161" s="281">
        <v>2.545625</v>
      </c>
      <c r="M161" s="281">
        <v>2.501403</v>
      </c>
      <c r="N161" s="281">
        <v>1.9215488E9</v>
      </c>
      <c r="O161" s="281"/>
      <c r="P161" s="254">
        <f t="shared" si="31"/>
        <v>214534.6455</v>
      </c>
      <c r="Q161" s="254">
        <f t="shared" si="129"/>
        <v>124160.2334</v>
      </c>
      <c r="R161" s="254">
        <f t="shared" si="130"/>
        <v>376517.8204</v>
      </c>
      <c r="S161" s="254">
        <f t="shared" si="34"/>
        <v>-321911.0907</v>
      </c>
      <c r="T161" s="254">
        <f t="shared" si="35"/>
        <v>0</v>
      </c>
      <c r="U161" s="272">
        <f t="shared" si="21"/>
        <v>0.64715729</v>
      </c>
      <c r="V161" s="257">
        <f>(E161-B150)/B150</f>
        <v>0.01564491512</v>
      </c>
      <c r="W161" s="254">
        <f t="shared" si="22"/>
        <v>-321911.0907</v>
      </c>
      <c r="X161" s="257">
        <f t="shared" si="23"/>
        <v>1.836073633</v>
      </c>
      <c r="Y161" s="254">
        <f t="shared" si="24"/>
        <v>511631.3594</v>
      </c>
      <c r="Z161" s="254">
        <f t="shared" si="25"/>
        <v>189720.2688</v>
      </c>
      <c r="AA161" s="259">
        <f t="shared" si="26"/>
        <v>715212.6993</v>
      </c>
      <c r="AB161" s="258">
        <f t="shared" si="27"/>
        <v>0.7152126993</v>
      </c>
      <c r="AC161" s="275">
        <f t="shared" si="28"/>
        <v>393301.6086</v>
      </c>
      <c r="AD161" s="257">
        <f t="shared" si="29"/>
        <v>0.3933016086</v>
      </c>
      <c r="AE161" s="180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2"/>
    </row>
    <row r="162" ht="19.5" customHeight="1">
      <c r="A162" s="276" t="s">
        <v>256</v>
      </c>
      <c r="B162" s="277">
        <v>56.91</v>
      </c>
      <c r="C162" s="278">
        <v>60.860001</v>
      </c>
      <c r="D162" s="278">
        <v>56.560001</v>
      </c>
      <c r="E162" s="278">
        <v>60.529999</v>
      </c>
      <c r="F162" s="278">
        <v>54.181671</v>
      </c>
      <c r="G162" s="278">
        <v>8.288839E8</v>
      </c>
      <c r="H162" s="283" t="s">
        <v>256</v>
      </c>
      <c r="I162" s="278">
        <v>2.642188</v>
      </c>
      <c r="J162" s="278">
        <v>3.017813</v>
      </c>
      <c r="K162" s="278">
        <v>2.610625</v>
      </c>
      <c r="L162" s="278">
        <v>2.985313</v>
      </c>
      <c r="M162" s="278">
        <v>2.933453</v>
      </c>
      <c r="N162" s="278">
        <v>1.9026016E9</v>
      </c>
      <c r="O162" s="278"/>
      <c r="P162" s="254">
        <f t="shared" si="31"/>
        <v>224000.004</v>
      </c>
      <c r="Q162" s="254">
        <f>(Q150+(Q161-Q150)*(1-$Q$3))*K162/K161</f>
        <v>138277.198</v>
      </c>
      <c r="R162" s="254">
        <f>R161*(1+($S$5/2/12))+(Q161-Q150)*($Q$3)</f>
        <v>374391.0905</v>
      </c>
      <c r="S162" s="254">
        <f t="shared" si="34"/>
        <v>-324919.0536</v>
      </c>
      <c r="T162" s="254">
        <f t="shared" si="35"/>
        <v>0</v>
      </c>
      <c r="U162" s="272">
        <f t="shared" si="21"/>
        <v>0.6794841111</v>
      </c>
      <c r="V162" s="282"/>
      <c r="W162" s="254">
        <f t="shared" si="22"/>
        <v>-324919.0536</v>
      </c>
      <c r="X162" s="257">
        <f t="shared" si="23"/>
        <v>1.841662063</v>
      </c>
      <c r="Y162" s="254">
        <f t="shared" si="24"/>
        <v>516215.4496</v>
      </c>
      <c r="Z162" s="254">
        <f t="shared" si="25"/>
        <v>191296.3961</v>
      </c>
      <c r="AA162" s="259">
        <f t="shared" si="26"/>
        <v>736668.2924</v>
      </c>
      <c r="AB162" s="258">
        <f t="shared" si="27"/>
        <v>0.7366682924</v>
      </c>
      <c r="AC162" s="275">
        <f t="shared" si="28"/>
        <v>411749.2388</v>
      </c>
      <c r="AD162" s="257">
        <f t="shared" si="29"/>
        <v>0.4117492388</v>
      </c>
      <c r="AE162" s="180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2"/>
    </row>
    <row r="163" ht="19.5" customHeight="1">
      <c r="A163" s="276" t="s">
        <v>257</v>
      </c>
      <c r="B163" s="277">
        <v>60.880001</v>
      </c>
      <c r="C163" s="278">
        <v>64.959999</v>
      </c>
      <c r="D163" s="278">
        <v>60.66</v>
      </c>
      <c r="E163" s="278">
        <v>64.410004</v>
      </c>
      <c r="F163" s="278">
        <v>57.654736</v>
      </c>
      <c r="G163" s="278">
        <v>1.0186025E9</v>
      </c>
      <c r="H163" s="283" t="s">
        <v>257</v>
      </c>
      <c r="I163" s="278">
        <v>3.016563</v>
      </c>
      <c r="J163" s="278">
        <v>3.433438</v>
      </c>
      <c r="K163" s="278">
        <v>2.99875</v>
      </c>
      <c r="L163" s="278">
        <v>3.376563</v>
      </c>
      <c r="M163" s="278">
        <v>3.317907</v>
      </c>
      <c r="N163" s="278">
        <v>2.1716416E9</v>
      </c>
      <c r="O163" s="278"/>
      <c r="P163" s="254">
        <f t="shared" si="31"/>
        <v>240237.6238</v>
      </c>
      <c r="Q163" s="254">
        <f t="shared" ref="Q163:Q173" si="131">Q162*K163/K162</f>
        <v>158835.0481</v>
      </c>
      <c r="R163" s="254">
        <f t="shared" ref="R163:R173" si="132">R162*(1+$S$5/2/12)</f>
        <v>375171.0719</v>
      </c>
      <c r="S163" s="254">
        <f t="shared" si="34"/>
        <v>-327939.5496</v>
      </c>
      <c r="T163" s="254">
        <f t="shared" si="35"/>
        <v>0</v>
      </c>
      <c r="U163" s="272">
        <f t="shared" si="21"/>
        <v>0.7205840853</v>
      </c>
      <c r="V163" s="282"/>
      <c r="W163" s="254">
        <f t="shared" si="22"/>
        <v>-327939.5496</v>
      </c>
      <c r="X163" s="257">
        <f t="shared" si="23"/>
        <v>1.876591879</v>
      </c>
      <c r="Y163" s="254">
        <f t="shared" si="24"/>
        <v>528330.5657</v>
      </c>
      <c r="Z163" s="254">
        <f t="shared" si="25"/>
        <v>200391.016</v>
      </c>
      <c r="AA163" s="259">
        <f t="shared" si="26"/>
        <v>774243.7437</v>
      </c>
      <c r="AB163" s="258">
        <f t="shared" si="27"/>
        <v>0.7742437437</v>
      </c>
      <c r="AC163" s="275">
        <f t="shared" si="28"/>
        <v>446304.1941</v>
      </c>
      <c r="AD163" s="257">
        <f t="shared" si="29"/>
        <v>0.4463041941</v>
      </c>
      <c r="AE163" s="180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2"/>
    </row>
    <row r="164" ht="19.5" customHeight="1">
      <c r="A164" s="276" t="s">
        <v>258</v>
      </c>
      <c r="B164" s="277">
        <v>64.650002</v>
      </c>
      <c r="C164" s="278">
        <v>68.510002</v>
      </c>
      <c r="D164" s="278">
        <v>63.23</v>
      </c>
      <c r="E164" s="278">
        <v>67.550003</v>
      </c>
      <c r="F164" s="278">
        <v>60.465412</v>
      </c>
      <c r="G164" s="278">
        <v>1.0700543E9</v>
      </c>
      <c r="H164" s="283" t="s">
        <v>258</v>
      </c>
      <c r="I164" s="278">
        <v>3.400625</v>
      </c>
      <c r="J164" s="278">
        <v>3.824688</v>
      </c>
      <c r="K164" s="278">
        <v>3.251875</v>
      </c>
      <c r="L164" s="278">
        <v>3.717188</v>
      </c>
      <c r="M164" s="278">
        <v>3.652614</v>
      </c>
      <c r="N164" s="278">
        <v>2.2573664E9</v>
      </c>
      <c r="O164" s="278"/>
      <c r="P164" s="254">
        <f t="shared" si="31"/>
        <v>250415.8416</v>
      </c>
      <c r="Q164" s="254">
        <f t="shared" si="131"/>
        <v>172242.3416</v>
      </c>
      <c r="R164" s="254">
        <f t="shared" si="132"/>
        <v>375952.6783</v>
      </c>
      <c r="S164" s="254">
        <f t="shared" si="34"/>
        <v>-330972.6311</v>
      </c>
      <c r="T164" s="254">
        <f t="shared" si="35"/>
        <v>0</v>
      </c>
      <c r="U164" s="272">
        <f t="shared" si="21"/>
        <v>0.7449191509</v>
      </c>
      <c r="V164" s="282"/>
      <c r="W164" s="254">
        <f t="shared" si="22"/>
        <v>-330972.6311</v>
      </c>
      <c r="X164" s="257">
        <f t="shared" si="23"/>
        <v>1.892508507</v>
      </c>
      <c r="Y164" s="254">
        <f t="shared" si="24"/>
        <v>536205.6603</v>
      </c>
      <c r="Z164" s="254">
        <f t="shared" si="25"/>
        <v>205233.0292</v>
      </c>
      <c r="AA164" s="259">
        <f t="shared" si="26"/>
        <v>798610.8615</v>
      </c>
      <c r="AB164" s="258">
        <f t="shared" si="27"/>
        <v>0.7986108615</v>
      </c>
      <c r="AC164" s="275">
        <f t="shared" si="28"/>
        <v>467638.2304</v>
      </c>
      <c r="AD164" s="257">
        <f t="shared" si="29"/>
        <v>0.4676382304</v>
      </c>
      <c r="AE164" s="180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2"/>
    </row>
    <row r="165" ht="19.5" customHeight="1">
      <c r="A165" s="276" t="s">
        <v>259</v>
      </c>
      <c r="B165" s="277">
        <v>67.480003</v>
      </c>
      <c r="C165" s="278">
        <v>68.550003</v>
      </c>
      <c r="D165" s="278">
        <v>64.449997</v>
      </c>
      <c r="E165" s="278">
        <v>66.760002</v>
      </c>
      <c r="F165" s="278">
        <v>59.859676</v>
      </c>
      <c r="G165" s="278">
        <v>1.0561849E9</v>
      </c>
      <c r="H165" s="283" t="s">
        <v>259</v>
      </c>
      <c r="I165" s="278">
        <v>3.70875</v>
      </c>
      <c r="J165" s="278">
        <v>3.8275</v>
      </c>
      <c r="K165" s="278">
        <v>3.377188</v>
      </c>
      <c r="L165" s="278">
        <v>3.621563</v>
      </c>
      <c r="M165" s="278">
        <v>3.55865</v>
      </c>
      <c r="N165" s="278">
        <v>2.2638368E9</v>
      </c>
      <c r="O165" s="278"/>
      <c r="P165" s="254">
        <f t="shared" si="31"/>
        <v>255247.5129</v>
      </c>
      <c r="Q165" s="254">
        <f t="shared" si="131"/>
        <v>178879.806</v>
      </c>
      <c r="R165" s="254">
        <f t="shared" si="132"/>
        <v>376735.9131</v>
      </c>
      <c r="S165" s="254">
        <f t="shared" si="34"/>
        <v>-334018.3504</v>
      </c>
      <c r="T165" s="254">
        <f t="shared" si="35"/>
        <v>0</v>
      </c>
      <c r="U165" s="272">
        <f t="shared" si="21"/>
        <v>0.7559932437</v>
      </c>
      <c r="V165" s="282"/>
      <c r="W165" s="254">
        <f t="shared" si="22"/>
        <v>-334018.3504</v>
      </c>
      <c r="X165" s="257">
        <f t="shared" si="23"/>
        <v>1.892061994</v>
      </c>
      <c r="Y165" s="254">
        <f t="shared" si="24"/>
        <v>540339.7355</v>
      </c>
      <c r="Z165" s="254">
        <f t="shared" si="25"/>
        <v>206321.3852</v>
      </c>
      <c r="AA165" s="259">
        <f t="shared" si="26"/>
        <v>810863.232</v>
      </c>
      <c r="AB165" s="258">
        <f t="shared" si="27"/>
        <v>0.810863232</v>
      </c>
      <c r="AC165" s="275">
        <f t="shared" si="28"/>
        <v>476844.8816</v>
      </c>
      <c r="AD165" s="257">
        <f t="shared" si="29"/>
        <v>0.4768448816</v>
      </c>
      <c r="AE165" s="180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2"/>
    </row>
    <row r="166" ht="19.5" customHeight="1">
      <c r="A166" s="276" t="s">
        <v>260</v>
      </c>
      <c r="B166" s="277">
        <v>66.690002</v>
      </c>
      <c r="C166" s="278">
        <v>67.629997</v>
      </c>
      <c r="D166" s="278">
        <v>60.759998</v>
      </c>
      <c r="E166" s="278">
        <v>62.060001</v>
      </c>
      <c r="F166" s="278">
        <v>55.645493</v>
      </c>
      <c r="G166" s="278">
        <v>1.3003288E9</v>
      </c>
      <c r="H166" s="283" t="s">
        <v>260</v>
      </c>
      <c r="I166" s="278">
        <v>3.610938</v>
      </c>
      <c r="J166" s="278">
        <v>3.712813</v>
      </c>
      <c r="K166" s="278">
        <v>2.908125</v>
      </c>
      <c r="L166" s="278">
        <v>3.116875</v>
      </c>
      <c r="M166" s="278">
        <v>3.062729</v>
      </c>
      <c r="N166" s="278">
        <v>1.6379808E9</v>
      </c>
      <c r="O166" s="278"/>
      <c r="P166" s="254">
        <f t="shared" si="31"/>
        <v>240633.6554</v>
      </c>
      <c r="Q166" s="254">
        <f t="shared" si="131"/>
        <v>154034.9059</v>
      </c>
      <c r="R166" s="254">
        <f t="shared" si="132"/>
        <v>377520.7795</v>
      </c>
      <c r="S166" s="254">
        <f t="shared" si="34"/>
        <v>-337076.7602</v>
      </c>
      <c r="T166" s="254">
        <f t="shared" si="35"/>
        <v>0</v>
      </c>
      <c r="U166" s="272">
        <f t="shared" si="21"/>
        <v>0.7105815093</v>
      </c>
      <c r="V166" s="282"/>
      <c r="W166" s="254">
        <f t="shared" si="22"/>
        <v>-337076.7602</v>
      </c>
      <c r="X166" s="257">
        <f t="shared" si="23"/>
        <v>1.833868448</v>
      </c>
      <c r="Y166" s="254">
        <f t="shared" si="24"/>
        <v>530863.5072</v>
      </c>
      <c r="Z166" s="254">
        <f t="shared" si="25"/>
        <v>193786.747</v>
      </c>
      <c r="AA166" s="259">
        <f t="shared" si="26"/>
        <v>772189.3409</v>
      </c>
      <c r="AB166" s="258">
        <f t="shared" si="27"/>
        <v>0.7721893409</v>
      </c>
      <c r="AC166" s="275">
        <f t="shared" si="28"/>
        <v>435112.5808</v>
      </c>
      <c r="AD166" s="257">
        <f t="shared" si="29"/>
        <v>0.4351125808</v>
      </c>
      <c r="AE166" s="180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2"/>
    </row>
    <row r="167" ht="19.5" customHeight="1">
      <c r="A167" s="276" t="s">
        <v>261</v>
      </c>
      <c r="B167" s="277">
        <v>60.939999</v>
      </c>
      <c r="C167" s="278">
        <v>64.57</v>
      </c>
      <c r="D167" s="278">
        <v>60.040001</v>
      </c>
      <c r="E167" s="278">
        <v>64.160004</v>
      </c>
      <c r="F167" s="278">
        <v>57.528454</v>
      </c>
      <c r="G167" s="278">
        <v>9.738152E8</v>
      </c>
      <c r="H167" s="283" t="s">
        <v>261</v>
      </c>
      <c r="I167" s="278">
        <v>3.0075</v>
      </c>
      <c r="J167" s="278">
        <v>3.379375</v>
      </c>
      <c r="K167" s="278">
        <v>2.91375</v>
      </c>
      <c r="L167" s="278">
        <v>3.3275</v>
      </c>
      <c r="M167" s="278">
        <v>3.269695</v>
      </c>
      <c r="N167" s="278">
        <v>1.1723376E9</v>
      </c>
      <c r="O167" s="278"/>
      <c r="P167" s="254">
        <f t="shared" si="31"/>
        <v>237782.1822</v>
      </c>
      <c r="Q167" s="254">
        <f t="shared" si="131"/>
        <v>154332.8458</v>
      </c>
      <c r="R167" s="254">
        <f t="shared" si="132"/>
        <v>378307.2812</v>
      </c>
      <c r="S167" s="254">
        <f t="shared" si="34"/>
        <v>-340147.9133</v>
      </c>
      <c r="T167" s="254">
        <f t="shared" si="35"/>
        <v>0</v>
      </c>
      <c r="U167" s="272">
        <f t="shared" si="21"/>
        <v>0.7092835543</v>
      </c>
      <c r="V167" s="282"/>
      <c r="W167" s="254">
        <f t="shared" si="22"/>
        <v>-340147.9133</v>
      </c>
      <c r="X167" s="257">
        <f t="shared" si="23"/>
        <v>1.811239873</v>
      </c>
      <c r="Y167" s="254">
        <f t="shared" si="24"/>
        <v>529622.5174</v>
      </c>
      <c r="Z167" s="254">
        <f t="shared" si="25"/>
        <v>189474.6041</v>
      </c>
      <c r="AA167" s="259">
        <f t="shared" si="26"/>
        <v>770422.3091</v>
      </c>
      <c r="AB167" s="258">
        <f t="shared" si="27"/>
        <v>0.7704223091</v>
      </c>
      <c r="AC167" s="275">
        <f t="shared" si="28"/>
        <v>430274.3958</v>
      </c>
      <c r="AD167" s="257">
        <f t="shared" si="29"/>
        <v>0.4302743958</v>
      </c>
      <c r="AE167" s="180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2"/>
    </row>
    <row r="168" ht="19.5" customHeight="1">
      <c r="A168" s="276" t="s">
        <v>262</v>
      </c>
      <c r="B168" s="277">
        <v>64.25</v>
      </c>
      <c r="C168" s="278">
        <v>65.309998</v>
      </c>
      <c r="D168" s="278">
        <v>61.860001</v>
      </c>
      <c r="E168" s="278">
        <v>64.800003</v>
      </c>
      <c r="F168" s="278">
        <v>58.235828</v>
      </c>
      <c r="G168" s="278">
        <v>8.608051E8</v>
      </c>
      <c r="H168" s="283" t="s">
        <v>262</v>
      </c>
      <c r="I168" s="278">
        <v>3.3375</v>
      </c>
      <c r="J168" s="278">
        <v>3.443125</v>
      </c>
      <c r="K168" s="278">
        <v>3.091875</v>
      </c>
      <c r="L168" s="278">
        <v>3.381875</v>
      </c>
      <c r="M168" s="278">
        <v>3.323126</v>
      </c>
      <c r="N168" s="278">
        <v>1.2018048E9</v>
      </c>
      <c r="O168" s="278"/>
      <c r="P168" s="254">
        <f t="shared" si="31"/>
        <v>244990.103</v>
      </c>
      <c r="Q168" s="254">
        <f t="shared" si="131"/>
        <v>163767.6079</v>
      </c>
      <c r="R168" s="254">
        <f t="shared" si="132"/>
        <v>379095.4213</v>
      </c>
      <c r="S168" s="254">
        <f t="shared" si="34"/>
        <v>-343231.863</v>
      </c>
      <c r="T168" s="254">
        <f t="shared" si="35"/>
        <v>0</v>
      </c>
      <c r="U168" s="272">
        <f t="shared" si="21"/>
        <v>0.726690414</v>
      </c>
      <c r="V168" s="282"/>
      <c r="W168" s="254">
        <f t="shared" si="22"/>
        <v>-343231.863</v>
      </c>
      <c r="X168" s="257">
        <f t="shared" si="23"/>
        <v>1.818262206</v>
      </c>
      <c r="Y168" s="254">
        <f t="shared" si="24"/>
        <v>535424.6766</v>
      </c>
      <c r="Z168" s="254">
        <f t="shared" si="25"/>
        <v>192192.8136</v>
      </c>
      <c r="AA168" s="259">
        <f t="shared" si="26"/>
        <v>787853.1322</v>
      </c>
      <c r="AB168" s="258">
        <f t="shared" si="27"/>
        <v>0.7878531322</v>
      </c>
      <c r="AC168" s="275">
        <f t="shared" si="28"/>
        <v>444621.2693</v>
      </c>
      <c r="AD168" s="257">
        <f t="shared" si="29"/>
        <v>0.4446212693</v>
      </c>
      <c r="AE168" s="180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2"/>
    </row>
    <row r="169" ht="19.5" customHeight="1">
      <c r="A169" s="276" t="s">
        <v>263</v>
      </c>
      <c r="B169" s="277">
        <v>65.260002</v>
      </c>
      <c r="C169" s="278">
        <v>68.879997</v>
      </c>
      <c r="D169" s="278">
        <v>63.91</v>
      </c>
      <c r="E169" s="278">
        <v>68.160004</v>
      </c>
      <c r="F169" s="278">
        <v>61.255489</v>
      </c>
      <c r="G169" s="278">
        <v>6.798662E8</v>
      </c>
      <c r="H169" s="283" t="s">
        <v>263</v>
      </c>
      <c r="I169" s="278">
        <v>3.43375</v>
      </c>
      <c r="J169" s="278">
        <v>3.820625</v>
      </c>
      <c r="K169" s="278">
        <v>3.293125</v>
      </c>
      <c r="L169" s="278">
        <v>3.741875</v>
      </c>
      <c r="M169" s="278">
        <v>3.676871</v>
      </c>
      <c r="N169" s="278">
        <v>9.327584E8</v>
      </c>
      <c r="O169" s="278"/>
      <c r="P169" s="254">
        <f t="shared" si="31"/>
        <v>253108.9109</v>
      </c>
      <c r="Q169" s="254">
        <f t="shared" si="131"/>
        <v>174427.2339</v>
      </c>
      <c r="R169" s="254">
        <f t="shared" si="132"/>
        <v>379885.2035</v>
      </c>
      <c r="S169" s="254">
        <f t="shared" si="34"/>
        <v>-346328.6624</v>
      </c>
      <c r="T169" s="254">
        <f t="shared" si="35"/>
        <v>0</v>
      </c>
      <c r="U169" s="272">
        <f t="shared" si="21"/>
        <v>0.745538101</v>
      </c>
      <c r="V169" s="282"/>
      <c r="W169" s="254">
        <f t="shared" si="22"/>
        <v>-346328.6624</v>
      </c>
      <c r="X169" s="257">
        <f t="shared" si="23"/>
        <v>1.827726617</v>
      </c>
      <c r="Y169" s="254">
        <f t="shared" si="24"/>
        <v>541866.033</v>
      </c>
      <c r="Z169" s="254">
        <f t="shared" si="25"/>
        <v>195537.3705</v>
      </c>
      <c r="AA169" s="259">
        <f t="shared" si="26"/>
        <v>807421.3483</v>
      </c>
      <c r="AB169" s="258">
        <f t="shared" si="27"/>
        <v>0.8074213483</v>
      </c>
      <c r="AC169" s="275">
        <f t="shared" si="28"/>
        <v>461092.6859</v>
      </c>
      <c r="AD169" s="257">
        <f t="shared" si="29"/>
        <v>0.4610926859</v>
      </c>
      <c r="AE169" s="180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2"/>
    </row>
    <row r="170" ht="19.5" customHeight="1">
      <c r="A170" s="276" t="s">
        <v>264</v>
      </c>
      <c r="B170" s="277">
        <v>68.029999</v>
      </c>
      <c r="C170" s="278">
        <v>70.580002</v>
      </c>
      <c r="D170" s="278">
        <v>67.419998</v>
      </c>
      <c r="E170" s="278">
        <v>68.57</v>
      </c>
      <c r="F170" s="278">
        <v>61.623928</v>
      </c>
      <c r="G170" s="278">
        <v>6.395219E8</v>
      </c>
      <c r="H170" s="283" t="s">
        <v>264</v>
      </c>
      <c r="I170" s="278">
        <v>3.729375</v>
      </c>
      <c r="J170" s="278">
        <v>4.0225</v>
      </c>
      <c r="K170" s="278">
        <v>3.65875</v>
      </c>
      <c r="L170" s="278">
        <v>3.801875</v>
      </c>
      <c r="M170" s="278">
        <v>3.735829</v>
      </c>
      <c r="N170" s="278">
        <v>6.999328E8</v>
      </c>
      <c r="O170" s="278"/>
      <c r="P170" s="254">
        <f t="shared" si="31"/>
        <v>267009.8931</v>
      </c>
      <c r="Q170" s="254">
        <f t="shared" si="131"/>
        <v>193793.3246</v>
      </c>
      <c r="R170" s="254">
        <f t="shared" si="132"/>
        <v>380676.631</v>
      </c>
      <c r="S170" s="254">
        <f t="shared" si="34"/>
        <v>-349438.3652</v>
      </c>
      <c r="T170" s="254">
        <f t="shared" si="35"/>
        <v>0</v>
      </c>
      <c r="U170" s="272">
        <f t="shared" si="21"/>
        <v>0.7779111328</v>
      </c>
      <c r="V170" s="282"/>
      <c r="W170" s="254">
        <f t="shared" si="22"/>
        <v>-349438.3652</v>
      </c>
      <c r="X170" s="257">
        <f t="shared" si="23"/>
        <v>1.853507195</v>
      </c>
      <c r="Y170" s="254">
        <f t="shared" si="24"/>
        <v>552356.4909</v>
      </c>
      <c r="Z170" s="254">
        <f t="shared" si="25"/>
        <v>202918.1257</v>
      </c>
      <c r="AA170" s="259">
        <f t="shared" si="26"/>
        <v>841479.8486</v>
      </c>
      <c r="AB170" s="258">
        <f t="shared" si="27"/>
        <v>0.8414798486</v>
      </c>
      <c r="AC170" s="275">
        <f t="shared" si="28"/>
        <v>492041.4835</v>
      </c>
      <c r="AD170" s="257">
        <f t="shared" si="29"/>
        <v>0.4920414835</v>
      </c>
      <c r="AE170" s="180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2"/>
    </row>
    <row r="171" ht="19.5" customHeight="1">
      <c r="A171" s="276" t="s">
        <v>265</v>
      </c>
      <c r="B171" s="277">
        <v>68.900002</v>
      </c>
      <c r="C171" s="278">
        <v>69.800003</v>
      </c>
      <c r="D171" s="278">
        <v>64.650002</v>
      </c>
      <c r="E171" s="278">
        <v>64.949997</v>
      </c>
      <c r="F171" s="278">
        <v>58.537086</v>
      </c>
      <c r="G171" s="278">
        <v>8.631242E8</v>
      </c>
      <c r="H171" s="283" t="s">
        <v>265</v>
      </c>
      <c r="I171" s="278">
        <v>3.8375</v>
      </c>
      <c r="J171" s="278">
        <v>3.93375</v>
      </c>
      <c r="K171" s="278">
        <v>3.369375</v>
      </c>
      <c r="L171" s="278">
        <v>3.398125</v>
      </c>
      <c r="M171" s="278">
        <v>3.339093</v>
      </c>
      <c r="N171" s="278">
        <v>1.0152896E9</v>
      </c>
      <c r="O171" s="278"/>
      <c r="P171" s="254">
        <f t="shared" si="31"/>
        <v>256039.6119</v>
      </c>
      <c r="Q171" s="254">
        <f t="shared" si="131"/>
        <v>178465.9742</v>
      </c>
      <c r="R171" s="254">
        <f t="shared" si="132"/>
        <v>381469.7073</v>
      </c>
      <c r="S171" s="254">
        <f t="shared" si="34"/>
        <v>-352561.025</v>
      </c>
      <c r="T171" s="254">
        <f t="shared" si="35"/>
        <v>0</v>
      </c>
      <c r="U171" s="272">
        <f t="shared" si="21"/>
        <v>0.7512133826</v>
      </c>
      <c r="V171" s="282"/>
      <c r="W171" s="254">
        <f t="shared" si="22"/>
        <v>-352561.025</v>
      </c>
      <c r="X171" s="257">
        <f t="shared" si="23"/>
        <v>1.808224035</v>
      </c>
      <c r="Y171" s="254">
        <f t="shared" si="24"/>
        <v>545438.6473</v>
      </c>
      <c r="Z171" s="254">
        <f t="shared" si="25"/>
        <v>192877.6223</v>
      </c>
      <c r="AA171" s="259">
        <f t="shared" si="26"/>
        <v>815975.2934</v>
      </c>
      <c r="AB171" s="258">
        <f t="shared" si="27"/>
        <v>0.8159752934</v>
      </c>
      <c r="AC171" s="275">
        <f t="shared" si="28"/>
        <v>463414.2683</v>
      </c>
      <c r="AD171" s="257">
        <f t="shared" si="29"/>
        <v>0.4634142683</v>
      </c>
      <c r="AE171" s="180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2"/>
    </row>
    <row r="172" ht="19.5" customHeight="1">
      <c r="A172" s="276" t="s">
        <v>266</v>
      </c>
      <c r="B172" s="277">
        <v>65.360001</v>
      </c>
      <c r="C172" s="278">
        <v>66.209999</v>
      </c>
      <c r="D172" s="278">
        <v>61.310001</v>
      </c>
      <c r="E172" s="278">
        <v>65.800003</v>
      </c>
      <c r="F172" s="278">
        <v>59.303185</v>
      </c>
      <c r="G172" s="278">
        <v>9.017839E8</v>
      </c>
      <c r="H172" s="283" t="s">
        <v>266</v>
      </c>
      <c r="I172" s="278">
        <v>3.439375</v>
      </c>
      <c r="J172" s="278">
        <v>3.53125</v>
      </c>
      <c r="K172" s="278">
        <v>3.02125</v>
      </c>
      <c r="L172" s="278">
        <v>3.48</v>
      </c>
      <c r="M172" s="278">
        <v>3.419546</v>
      </c>
      <c r="N172" s="278">
        <v>1.1633408E9</v>
      </c>
      <c r="O172" s="278"/>
      <c r="P172" s="254">
        <f t="shared" si="31"/>
        <v>242811.8851</v>
      </c>
      <c r="Q172" s="254">
        <f t="shared" si="131"/>
        <v>160026.8075</v>
      </c>
      <c r="R172" s="254">
        <f t="shared" si="132"/>
        <v>382264.4358</v>
      </c>
      <c r="S172" s="254">
        <f t="shared" si="34"/>
        <v>-355696.696</v>
      </c>
      <c r="T172" s="254">
        <f t="shared" si="35"/>
        <v>0</v>
      </c>
      <c r="U172" s="272">
        <f t="shared" si="21"/>
        <v>0.7169319287</v>
      </c>
      <c r="V172" s="282"/>
      <c r="W172" s="254">
        <f t="shared" si="22"/>
        <v>-355696.696</v>
      </c>
      <c r="X172" s="257">
        <f t="shared" si="23"/>
        <v>1.757329568</v>
      </c>
      <c r="Y172" s="254">
        <f t="shared" si="24"/>
        <v>536942.178</v>
      </c>
      <c r="Z172" s="254">
        <f t="shared" si="25"/>
        <v>181245.4821</v>
      </c>
      <c r="AA172" s="259">
        <f t="shared" si="26"/>
        <v>785103.1285</v>
      </c>
      <c r="AB172" s="258">
        <f t="shared" si="27"/>
        <v>0.7851031285</v>
      </c>
      <c r="AC172" s="275">
        <f t="shared" si="28"/>
        <v>429406.4325</v>
      </c>
      <c r="AD172" s="257">
        <f t="shared" si="29"/>
        <v>0.4294064325</v>
      </c>
      <c r="AE172" s="180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2"/>
    </row>
    <row r="173" ht="19.5" customHeight="1">
      <c r="A173" s="279" t="s">
        <v>267</v>
      </c>
      <c r="B173" s="280">
        <v>66.309998</v>
      </c>
      <c r="C173" s="281">
        <v>66.760002</v>
      </c>
      <c r="D173" s="281">
        <v>63.580002</v>
      </c>
      <c r="E173" s="281">
        <v>65.129997</v>
      </c>
      <c r="F173" s="281">
        <v>58.699341</v>
      </c>
      <c r="G173" s="281">
        <v>8.15856E8</v>
      </c>
      <c r="H173" s="284" t="s">
        <v>267</v>
      </c>
      <c r="I173" s="281">
        <v>3.5325</v>
      </c>
      <c r="J173" s="281">
        <v>3.575</v>
      </c>
      <c r="K173" s="281">
        <v>3.271875</v>
      </c>
      <c r="L173" s="281">
        <v>3.425625</v>
      </c>
      <c r="M173" s="281">
        <v>3.366116</v>
      </c>
      <c r="N173" s="281">
        <v>9.62888E8</v>
      </c>
      <c r="O173" s="281"/>
      <c r="P173" s="254">
        <f t="shared" si="31"/>
        <v>251801.9881</v>
      </c>
      <c r="Q173" s="254">
        <f t="shared" si="131"/>
        <v>173301.6833</v>
      </c>
      <c r="R173" s="254">
        <f t="shared" si="132"/>
        <v>383060.8201</v>
      </c>
      <c r="S173" s="254">
        <f t="shared" si="34"/>
        <v>-358845.4322</v>
      </c>
      <c r="T173" s="254">
        <f t="shared" si="35"/>
        <v>0</v>
      </c>
      <c r="U173" s="272">
        <f t="shared" si="21"/>
        <v>0.7404499468</v>
      </c>
      <c r="V173" s="257">
        <f>(E173-B162)/B162</f>
        <v>0.1444385345</v>
      </c>
      <c r="W173" s="254">
        <f t="shared" si="22"/>
        <v>-358845.4322</v>
      </c>
      <c r="X173" s="257">
        <f t="shared" si="23"/>
        <v>1.769181802</v>
      </c>
      <c r="Y173" s="254">
        <f t="shared" si="24"/>
        <v>543999.779</v>
      </c>
      <c r="Z173" s="254">
        <f t="shared" si="25"/>
        <v>185154.3468</v>
      </c>
      <c r="AA173" s="259">
        <f t="shared" si="26"/>
        <v>808164.4915</v>
      </c>
      <c r="AB173" s="258">
        <f t="shared" si="27"/>
        <v>0.8081644915</v>
      </c>
      <c r="AC173" s="275">
        <f t="shared" si="28"/>
        <v>449319.0594</v>
      </c>
      <c r="AD173" s="257">
        <f t="shared" si="29"/>
        <v>0.4493190594</v>
      </c>
      <c r="AE173" s="180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2"/>
    </row>
    <row r="174" ht="19.5" customHeight="1">
      <c r="A174" s="276" t="s">
        <v>268</v>
      </c>
      <c r="B174" s="277">
        <v>66.730003</v>
      </c>
      <c r="C174" s="278">
        <v>67.790001</v>
      </c>
      <c r="D174" s="278">
        <v>66.169998</v>
      </c>
      <c r="E174" s="278">
        <v>66.870003</v>
      </c>
      <c r="F174" s="278">
        <v>60.603191</v>
      </c>
      <c r="G174" s="278">
        <v>7.418367E8</v>
      </c>
      <c r="H174" s="283" t="s">
        <v>268</v>
      </c>
      <c r="I174" s="278">
        <v>3.596875</v>
      </c>
      <c r="J174" s="278">
        <v>3.71</v>
      </c>
      <c r="K174" s="278">
        <v>3.53875</v>
      </c>
      <c r="L174" s="278">
        <v>3.6075</v>
      </c>
      <c r="M174" s="278">
        <v>3.550136</v>
      </c>
      <c r="N174" s="278">
        <v>8.87544E8</v>
      </c>
      <c r="O174" s="278"/>
      <c r="P174" s="254">
        <f t="shared" si="31"/>
        <v>262059.398</v>
      </c>
      <c r="Q174" s="254">
        <f>(Q162+(Q173-Q162)*(1-$Q$3))*K174/K173</f>
        <v>176072.8826</v>
      </c>
      <c r="R174" s="254">
        <f>R173*(1+($S$5/2/12))+(Q173-Q162)*($Q$3)</f>
        <v>394366.2091</v>
      </c>
      <c r="S174" s="254">
        <f t="shared" si="34"/>
        <v>-362007.2882</v>
      </c>
      <c r="T174" s="254">
        <f t="shared" si="35"/>
        <v>0</v>
      </c>
      <c r="U174" s="272">
        <f t="shared" si="21"/>
        <v>0.7377853182</v>
      </c>
      <c r="V174" s="282"/>
      <c r="W174" s="254">
        <f t="shared" si="22"/>
        <v>-362007.2882</v>
      </c>
      <c r="X174" s="257">
        <f t="shared" si="23"/>
        <v>1.813293899</v>
      </c>
      <c r="Y174" s="254">
        <f t="shared" si="24"/>
        <v>562033.1393</v>
      </c>
      <c r="Z174" s="254">
        <f t="shared" si="25"/>
        <v>200025.8512</v>
      </c>
      <c r="AA174" s="259">
        <f t="shared" si="26"/>
        <v>832498.4897</v>
      </c>
      <c r="AB174" s="258">
        <f t="shared" si="27"/>
        <v>0.8324984897</v>
      </c>
      <c r="AC174" s="275">
        <f t="shared" si="28"/>
        <v>470491.2015</v>
      </c>
      <c r="AD174" s="257">
        <f t="shared" si="29"/>
        <v>0.4704912015</v>
      </c>
      <c r="AE174" s="180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2"/>
    </row>
    <row r="175" ht="19.5" customHeight="1">
      <c r="A175" s="276" t="s">
        <v>269</v>
      </c>
      <c r="B175" s="277">
        <v>67.339996</v>
      </c>
      <c r="C175" s="278">
        <v>68.260002</v>
      </c>
      <c r="D175" s="278">
        <v>65.959999</v>
      </c>
      <c r="E175" s="278">
        <v>67.099998</v>
      </c>
      <c r="F175" s="278">
        <v>60.811634</v>
      </c>
      <c r="G175" s="278">
        <v>6.565621E8</v>
      </c>
      <c r="H175" s="283" t="s">
        <v>269</v>
      </c>
      <c r="I175" s="278">
        <v>3.66</v>
      </c>
      <c r="J175" s="278">
        <v>3.754375</v>
      </c>
      <c r="K175" s="278">
        <v>3.504375</v>
      </c>
      <c r="L175" s="278">
        <v>3.625</v>
      </c>
      <c r="M175" s="278">
        <v>3.567357</v>
      </c>
      <c r="N175" s="278">
        <v>7.831952E8</v>
      </c>
      <c r="O175" s="278"/>
      <c r="P175" s="254">
        <f t="shared" si="31"/>
        <v>261227.7188</v>
      </c>
      <c r="Q175" s="254">
        <f t="shared" ref="Q175:Q185" si="133">Q174*K175/K174</f>
        <v>174362.5313</v>
      </c>
      <c r="R175" s="254">
        <f t="shared" ref="R175:R185" si="134">R174*(1+$S$5/2/12)</f>
        <v>395187.8053</v>
      </c>
      <c r="S175" s="254">
        <f t="shared" si="34"/>
        <v>-365182.3185</v>
      </c>
      <c r="T175" s="254">
        <f t="shared" si="35"/>
        <v>0</v>
      </c>
      <c r="U175" s="272">
        <f t="shared" si="21"/>
        <v>0.7341946233</v>
      </c>
      <c r="V175" s="282"/>
      <c r="W175" s="254">
        <f t="shared" si="22"/>
        <v>-365182.3185</v>
      </c>
      <c r="X175" s="257">
        <f t="shared" si="23"/>
        <v>1.79750084</v>
      </c>
      <c r="Y175" s="254">
        <f t="shared" si="24"/>
        <v>562239.6963</v>
      </c>
      <c r="Z175" s="254">
        <f t="shared" si="25"/>
        <v>197057.3778</v>
      </c>
      <c r="AA175" s="259">
        <f t="shared" si="26"/>
        <v>830778.0555</v>
      </c>
      <c r="AB175" s="258">
        <f t="shared" si="27"/>
        <v>0.8307780555</v>
      </c>
      <c r="AC175" s="275">
        <f t="shared" si="28"/>
        <v>465595.737</v>
      </c>
      <c r="AD175" s="257">
        <f t="shared" si="29"/>
        <v>0.465595737</v>
      </c>
      <c r="AE175" s="180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2"/>
    </row>
    <row r="176" ht="19.5" customHeight="1">
      <c r="A176" s="276" t="s">
        <v>270</v>
      </c>
      <c r="B176" s="277">
        <v>66.870003</v>
      </c>
      <c r="C176" s="278">
        <v>69.059998</v>
      </c>
      <c r="D176" s="278">
        <v>66.540001</v>
      </c>
      <c r="E176" s="278">
        <v>68.970001</v>
      </c>
      <c r="F176" s="278">
        <v>62.506378</v>
      </c>
      <c r="G176" s="278">
        <v>5.579793E8</v>
      </c>
      <c r="H176" s="283" t="s">
        <v>270</v>
      </c>
      <c r="I176" s="278">
        <v>3.600625</v>
      </c>
      <c r="J176" s="278">
        <v>3.843125</v>
      </c>
      <c r="K176" s="278">
        <v>3.565</v>
      </c>
      <c r="L176" s="278">
        <v>3.836875</v>
      </c>
      <c r="M176" s="278">
        <v>3.775863</v>
      </c>
      <c r="N176" s="278">
        <v>6.32136E8</v>
      </c>
      <c r="O176" s="278"/>
      <c r="P176" s="254">
        <f t="shared" si="31"/>
        <v>263524.7564</v>
      </c>
      <c r="Q176" s="254">
        <f t="shared" si="133"/>
        <v>177378.9689</v>
      </c>
      <c r="R176" s="254">
        <f t="shared" si="134"/>
        <v>396011.1133</v>
      </c>
      <c r="S176" s="254">
        <f t="shared" si="34"/>
        <v>-368370.5782</v>
      </c>
      <c r="T176" s="254">
        <f t="shared" si="35"/>
        <v>0</v>
      </c>
      <c r="U176" s="272">
        <f t="shared" si="21"/>
        <v>0.7387641678</v>
      </c>
      <c r="V176" s="282"/>
      <c r="W176" s="254">
        <f t="shared" si="22"/>
        <v>-368370.5782</v>
      </c>
      <c r="X176" s="257">
        <f t="shared" si="23"/>
        <v>1.79041408</v>
      </c>
      <c r="Y176" s="254">
        <f t="shared" si="24"/>
        <v>564637.9982</v>
      </c>
      <c r="Z176" s="254">
        <f t="shared" si="25"/>
        <v>196267.4201</v>
      </c>
      <c r="AA176" s="259">
        <f t="shared" si="26"/>
        <v>836914.8386</v>
      </c>
      <c r="AB176" s="258">
        <f t="shared" si="27"/>
        <v>0.8369148386</v>
      </c>
      <c r="AC176" s="275">
        <f t="shared" si="28"/>
        <v>468544.2605</v>
      </c>
      <c r="AD176" s="257">
        <f t="shared" si="29"/>
        <v>0.4685442605</v>
      </c>
      <c r="AE176" s="180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2"/>
    </row>
    <row r="177" ht="19.5" customHeight="1">
      <c r="A177" s="276" t="s">
        <v>271</v>
      </c>
      <c r="B177" s="277">
        <v>69.019997</v>
      </c>
      <c r="C177" s="278">
        <v>70.730003</v>
      </c>
      <c r="D177" s="278">
        <v>66.879997</v>
      </c>
      <c r="E177" s="278">
        <v>70.720001</v>
      </c>
      <c r="F177" s="278">
        <v>64.2407</v>
      </c>
      <c r="G177" s="278">
        <v>8.355377E8</v>
      </c>
      <c r="H177" s="283" t="s">
        <v>271</v>
      </c>
      <c r="I177" s="278">
        <v>3.84</v>
      </c>
      <c r="J177" s="278">
        <v>4.019375</v>
      </c>
      <c r="K177" s="278">
        <v>3.59625</v>
      </c>
      <c r="L177" s="278">
        <v>4.015625</v>
      </c>
      <c r="M177" s="278">
        <v>3.960384</v>
      </c>
      <c r="N177" s="278">
        <v>8.536224E8</v>
      </c>
      <c r="O177" s="278"/>
      <c r="P177" s="254">
        <f t="shared" si="31"/>
        <v>264871.2752</v>
      </c>
      <c r="Q177" s="254">
        <f t="shared" si="133"/>
        <v>178933.8337</v>
      </c>
      <c r="R177" s="254">
        <f t="shared" si="134"/>
        <v>396836.1364</v>
      </c>
      <c r="S177" s="254">
        <f t="shared" si="34"/>
        <v>-371572.1223</v>
      </c>
      <c r="T177" s="254">
        <f t="shared" si="35"/>
        <v>0</v>
      </c>
      <c r="U177" s="272">
        <f t="shared" si="21"/>
        <v>0.7407903741</v>
      </c>
      <c r="V177" s="282"/>
      <c r="W177" s="254">
        <f t="shared" si="22"/>
        <v>-371572.1223</v>
      </c>
      <c r="X177" s="257">
        <f t="shared" si="23"/>
        <v>1.780831693</v>
      </c>
      <c r="Y177" s="254">
        <f t="shared" si="24"/>
        <v>566372.5836</v>
      </c>
      <c r="Z177" s="254">
        <f t="shared" si="25"/>
        <v>194800.4614</v>
      </c>
      <c r="AA177" s="259">
        <f t="shared" si="26"/>
        <v>840641.2453</v>
      </c>
      <c r="AB177" s="258">
        <f t="shared" si="27"/>
        <v>0.8406412453</v>
      </c>
      <c r="AC177" s="275">
        <f t="shared" si="28"/>
        <v>469069.1231</v>
      </c>
      <c r="AD177" s="257">
        <f t="shared" si="29"/>
        <v>0.4690691231</v>
      </c>
      <c r="AE177" s="180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2"/>
    </row>
    <row r="178" ht="19.5" customHeight="1">
      <c r="A178" s="276" t="s">
        <v>272</v>
      </c>
      <c r="B178" s="277">
        <v>70.739998</v>
      </c>
      <c r="C178" s="278">
        <v>74.949997</v>
      </c>
      <c r="D178" s="278">
        <v>70.25</v>
      </c>
      <c r="E178" s="278">
        <v>73.25</v>
      </c>
      <c r="F178" s="278">
        <v>66.538933</v>
      </c>
      <c r="G178" s="278">
        <v>6.804142E8</v>
      </c>
      <c r="H178" s="283" t="s">
        <v>272</v>
      </c>
      <c r="I178" s="278">
        <v>4.019375</v>
      </c>
      <c r="J178" s="278">
        <v>4.5075</v>
      </c>
      <c r="K178" s="278">
        <v>3.965</v>
      </c>
      <c r="L178" s="278">
        <v>4.30125</v>
      </c>
      <c r="M178" s="278">
        <v>4.242079</v>
      </c>
      <c r="N178" s="278">
        <v>7.738592E8</v>
      </c>
      <c r="O178" s="278"/>
      <c r="P178" s="254">
        <f t="shared" si="31"/>
        <v>278217.8218</v>
      </c>
      <c r="Q178" s="254">
        <f t="shared" si="133"/>
        <v>197281.2375</v>
      </c>
      <c r="R178" s="254">
        <f t="shared" si="134"/>
        <v>397662.8784</v>
      </c>
      <c r="S178" s="254">
        <f t="shared" si="34"/>
        <v>-374787.0061</v>
      </c>
      <c r="T178" s="254">
        <f t="shared" si="35"/>
        <v>0</v>
      </c>
      <c r="U178" s="272">
        <f t="shared" si="21"/>
        <v>0.7705103347</v>
      </c>
      <c r="V178" s="282"/>
      <c r="W178" s="254">
        <f t="shared" si="22"/>
        <v>-374787.0061</v>
      </c>
      <c r="X178" s="257">
        <f t="shared" si="23"/>
        <v>1.80337282</v>
      </c>
      <c r="Y178" s="254">
        <f t="shared" si="24"/>
        <v>576508.8385</v>
      </c>
      <c r="Z178" s="254">
        <f t="shared" si="25"/>
        <v>201721.8324</v>
      </c>
      <c r="AA178" s="259">
        <f t="shared" si="26"/>
        <v>873161.9377</v>
      </c>
      <c r="AB178" s="258">
        <f t="shared" si="27"/>
        <v>0.8731619377</v>
      </c>
      <c r="AC178" s="275">
        <f t="shared" si="28"/>
        <v>498374.9316</v>
      </c>
      <c r="AD178" s="257">
        <f t="shared" si="29"/>
        <v>0.4983749316</v>
      </c>
      <c r="AE178" s="180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2"/>
    </row>
    <row r="179" ht="19.5" customHeight="1">
      <c r="A179" s="276" t="s">
        <v>273</v>
      </c>
      <c r="B179" s="277">
        <v>73.260002</v>
      </c>
      <c r="C179" s="278">
        <v>73.82</v>
      </c>
      <c r="D179" s="278">
        <v>69.150002</v>
      </c>
      <c r="E179" s="278">
        <v>71.269997</v>
      </c>
      <c r="F179" s="278">
        <v>64.740334</v>
      </c>
      <c r="G179" s="278">
        <v>7.485616E8</v>
      </c>
      <c r="H179" s="283" t="s">
        <v>273</v>
      </c>
      <c r="I179" s="278">
        <v>4.30875</v>
      </c>
      <c r="J179" s="278">
        <v>4.37</v>
      </c>
      <c r="K179" s="278">
        <v>3.84875</v>
      </c>
      <c r="L179" s="278">
        <v>4.07875</v>
      </c>
      <c r="M179" s="278">
        <v>4.022641</v>
      </c>
      <c r="N179" s="278">
        <v>8.854848E8</v>
      </c>
      <c r="O179" s="278"/>
      <c r="P179" s="254">
        <f t="shared" si="31"/>
        <v>273861.3941</v>
      </c>
      <c r="Q179" s="254">
        <f t="shared" si="133"/>
        <v>191497.1407</v>
      </c>
      <c r="R179" s="254">
        <f t="shared" si="134"/>
        <v>398491.3427</v>
      </c>
      <c r="S179" s="254">
        <f t="shared" si="34"/>
        <v>-378015.2853</v>
      </c>
      <c r="T179" s="254">
        <f t="shared" si="35"/>
        <v>0</v>
      </c>
      <c r="U179" s="272">
        <f t="shared" si="21"/>
        <v>0.760381743</v>
      </c>
      <c r="V179" s="282"/>
      <c r="W179" s="254">
        <f t="shared" si="22"/>
        <v>-378015.2853</v>
      </c>
      <c r="X179" s="257">
        <f t="shared" si="23"/>
        <v>1.77863902</v>
      </c>
      <c r="Y179" s="254">
        <f t="shared" si="24"/>
        <v>574254.6648</v>
      </c>
      <c r="Z179" s="254">
        <f t="shared" si="25"/>
        <v>196239.3795</v>
      </c>
      <c r="AA179" s="259">
        <f t="shared" si="26"/>
        <v>863849.8775</v>
      </c>
      <c r="AB179" s="258">
        <f t="shared" si="27"/>
        <v>0.8638498775</v>
      </c>
      <c r="AC179" s="275">
        <f t="shared" si="28"/>
        <v>485834.5922</v>
      </c>
      <c r="AD179" s="257">
        <f t="shared" si="29"/>
        <v>0.4858345922</v>
      </c>
      <c r="AE179" s="180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2"/>
    </row>
    <row r="180" ht="19.5" customHeight="1">
      <c r="A180" s="276" t="s">
        <v>274</v>
      </c>
      <c r="B180" s="277">
        <v>71.75</v>
      </c>
      <c r="C180" s="278">
        <v>76.209999</v>
      </c>
      <c r="D180" s="278">
        <v>71.349998</v>
      </c>
      <c r="E180" s="278">
        <v>75.769997</v>
      </c>
      <c r="F180" s="278">
        <v>69.045784</v>
      </c>
      <c r="G180" s="278">
        <v>5.816957E8</v>
      </c>
      <c r="H180" s="283" t="s">
        <v>274</v>
      </c>
      <c r="I180" s="278">
        <v>4.141875</v>
      </c>
      <c r="J180" s="278">
        <v>4.66375</v>
      </c>
      <c r="K180" s="278">
        <v>4.09625</v>
      </c>
      <c r="L180" s="278">
        <v>4.61125</v>
      </c>
      <c r="M180" s="278">
        <v>4.547815</v>
      </c>
      <c r="N180" s="278">
        <v>5.136864E8</v>
      </c>
      <c r="O180" s="278"/>
      <c r="P180" s="254">
        <f t="shared" si="31"/>
        <v>282574.2495</v>
      </c>
      <c r="Q180" s="254">
        <f t="shared" si="133"/>
        <v>203811.6694</v>
      </c>
      <c r="R180" s="254">
        <f t="shared" si="134"/>
        <v>399321.533</v>
      </c>
      <c r="S180" s="254">
        <f t="shared" si="34"/>
        <v>-381257.0157</v>
      </c>
      <c r="T180" s="254">
        <f t="shared" si="35"/>
        <v>0</v>
      </c>
      <c r="U180" s="272">
        <f t="shared" si="21"/>
        <v>0.7792613541</v>
      </c>
      <c r="V180" s="282"/>
      <c r="W180" s="254">
        <f t="shared" si="22"/>
        <v>-381257.0157</v>
      </c>
      <c r="X180" s="257">
        <f t="shared" si="23"/>
        <v>1.788546189</v>
      </c>
      <c r="Y180" s="254">
        <f t="shared" si="24"/>
        <v>581150.6463</v>
      </c>
      <c r="Z180" s="254">
        <f t="shared" si="25"/>
        <v>199893.6307</v>
      </c>
      <c r="AA180" s="259">
        <f t="shared" si="26"/>
        <v>885707.4519</v>
      </c>
      <c r="AB180" s="258">
        <f t="shared" si="27"/>
        <v>0.8857074519</v>
      </c>
      <c r="AC180" s="275">
        <f t="shared" si="28"/>
        <v>504450.4363</v>
      </c>
      <c r="AD180" s="257">
        <f t="shared" si="29"/>
        <v>0.5044504363</v>
      </c>
      <c r="AE180" s="180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2"/>
    </row>
    <row r="181" ht="19.5" customHeight="1">
      <c r="A181" s="276" t="s">
        <v>275</v>
      </c>
      <c r="B181" s="277">
        <v>76.290001</v>
      </c>
      <c r="C181" s="278">
        <v>77.279999</v>
      </c>
      <c r="D181" s="278">
        <v>74.959999</v>
      </c>
      <c r="E181" s="278">
        <v>75.470001</v>
      </c>
      <c r="F181" s="278">
        <v>68.772423</v>
      </c>
      <c r="G181" s="278">
        <v>5.292455E8</v>
      </c>
      <c r="H181" s="283" t="s">
        <v>275</v>
      </c>
      <c r="I181" s="278">
        <v>4.674375</v>
      </c>
      <c r="J181" s="278">
        <v>4.793125</v>
      </c>
      <c r="K181" s="278">
        <v>4.505</v>
      </c>
      <c r="L181" s="278">
        <v>4.563125</v>
      </c>
      <c r="M181" s="278">
        <v>4.500352</v>
      </c>
      <c r="N181" s="278">
        <v>6.56376E8</v>
      </c>
      <c r="O181" s="278"/>
      <c r="P181" s="254">
        <f t="shared" si="31"/>
        <v>296871.2832</v>
      </c>
      <c r="Q181" s="254">
        <f t="shared" si="133"/>
        <v>224149.3001</v>
      </c>
      <c r="R181" s="254">
        <f t="shared" si="134"/>
        <v>400153.4529</v>
      </c>
      <c r="S181" s="254">
        <f t="shared" si="34"/>
        <v>-384512.2532</v>
      </c>
      <c r="T181" s="254">
        <f t="shared" si="35"/>
        <v>0</v>
      </c>
      <c r="U181" s="272">
        <f t="shared" si="21"/>
        <v>0.8089349615</v>
      </c>
      <c r="V181" s="282"/>
      <c r="W181" s="254">
        <f t="shared" si="22"/>
        <v>-384512.2532</v>
      </c>
      <c r="X181" s="257">
        <f t="shared" si="23"/>
        <v>1.812750388</v>
      </c>
      <c r="Y181" s="254">
        <f t="shared" si="24"/>
        <v>591957.213</v>
      </c>
      <c r="Z181" s="254">
        <f t="shared" si="25"/>
        <v>207444.9598</v>
      </c>
      <c r="AA181" s="259">
        <f t="shared" si="26"/>
        <v>921174.0362</v>
      </c>
      <c r="AB181" s="258">
        <f t="shared" si="27"/>
        <v>0.9211740362</v>
      </c>
      <c r="AC181" s="275">
        <f t="shared" si="28"/>
        <v>536661.783</v>
      </c>
      <c r="AD181" s="257">
        <f t="shared" si="29"/>
        <v>0.536661783</v>
      </c>
      <c r="AE181" s="180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2"/>
    </row>
    <row r="182" ht="19.5" customHeight="1">
      <c r="A182" s="276" t="s">
        <v>276</v>
      </c>
      <c r="B182" s="277">
        <v>76.089996</v>
      </c>
      <c r="C182" s="278">
        <v>79.690002</v>
      </c>
      <c r="D182" s="278">
        <v>75.540001</v>
      </c>
      <c r="E182" s="278">
        <v>78.879997</v>
      </c>
      <c r="F182" s="278">
        <v>71.879791</v>
      </c>
      <c r="G182" s="278">
        <v>5.039888E8</v>
      </c>
      <c r="H182" s="283" t="s">
        <v>276</v>
      </c>
      <c r="I182" s="278">
        <v>4.640625</v>
      </c>
      <c r="J182" s="278">
        <v>5.09375</v>
      </c>
      <c r="K182" s="278">
        <v>4.575</v>
      </c>
      <c r="L182" s="278">
        <v>4.999375</v>
      </c>
      <c r="M182" s="278">
        <v>4.9306</v>
      </c>
      <c r="N182" s="278">
        <v>5.019808E8</v>
      </c>
      <c r="O182" s="278"/>
      <c r="P182" s="254">
        <f t="shared" si="31"/>
        <v>299168.3208</v>
      </c>
      <c r="Q182" s="254">
        <f t="shared" si="133"/>
        <v>227632.1972</v>
      </c>
      <c r="R182" s="254">
        <f t="shared" si="134"/>
        <v>400987.1059</v>
      </c>
      <c r="S182" s="254">
        <f t="shared" si="34"/>
        <v>-387781.0543</v>
      </c>
      <c r="T182" s="254">
        <f t="shared" si="35"/>
        <v>0</v>
      </c>
      <c r="U182" s="272">
        <f t="shared" si="21"/>
        <v>0.8131523807</v>
      </c>
      <c r="V182" s="282"/>
      <c r="W182" s="254">
        <f t="shared" si="22"/>
        <v>-387781.0543</v>
      </c>
      <c r="X182" s="257">
        <f t="shared" si="23"/>
        <v>1.805543151</v>
      </c>
      <c r="Y182" s="254">
        <f t="shared" si="24"/>
        <v>594365.4462</v>
      </c>
      <c r="Z182" s="254">
        <f t="shared" si="25"/>
        <v>206584.3919</v>
      </c>
      <c r="AA182" s="259">
        <f t="shared" si="26"/>
        <v>927787.6238</v>
      </c>
      <c r="AB182" s="258">
        <f t="shared" si="27"/>
        <v>0.9277876238</v>
      </c>
      <c r="AC182" s="275">
        <f t="shared" si="28"/>
        <v>540006.5696</v>
      </c>
      <c r="AD182" s="257">
        <f t="shared" si="29"/>
        <v>0.5400065696</v>
      </c>
      <c r="AE182" s="180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2"/>
    </row>
    <row r="183" ht="19.5" customHeight="1">
      <c r="A183" s="276" t="s">
        <v>277</v>
      </c>
      <c r="B183" s="277">
        <v>78.889999</v>
      </c>
      <c r="C183" s="278">
        <v>83.489998</v>
      </c>
      <c r="D183" s="278">
        <v>76.349998</v>
      </c>
      <c r="E183" s="278">
        <v>82.790001</v>
      </c>
      <c r="F183" s="278">
        <v>75.669327</v>
      </c>
      <c r="G183" s="278">
        <v>8.173537E8</v>
      </c>
      <c r="H183" s="283" t="s">
        <v>277</v>
      </c>
      <c r="I183" s="278">
        <v>5.01</v>
      </c>
      <c r="J183" s="278">
        <v>5.595</v>
      </c>
      <c r="K183" s="278">
        <v>4.68875</v>
      </c>
      <c r="L183" s="278">
        <v>5.5025</v>
      </c>
      <c r="M183" s="278">
        <v>5.426805</v>
      </c>
      <c r="N183" s="278">
        <v>9.615136E8</v>
      </c>
      <c r="O183" s="278"/>
      <c r="P183" s="254">
        <f t="shared" si="31"/>
        <v>302376.2297</v>
      </c>
      <c r="Q183" s="254">
        <f t="shared" si="133"/>
        <v>233291.9048</v>
      </c>
      <c r="R183" s="254">
        <f t="shared" si="134"/>
        <v>401822.4957</v>
      </c>
      <c r="S183" s="254">
        <f t="shared" si="34"/>
        <v>-391063.4753</v>
      </c>
      <c r="T183" s="254">
        <f t="shared" si="35"/>
        <v>0</v>
      </c>
      <c r="U183" s="272">
        <f t="shared" si="21"/>
        <v>0.8202322397</v>
      </c>
      <c r="V183" s="282"/>
      <c r="W183" s="254">
        <f t="shared" si="22"/>
        <v>-391063.4753</v>
      </c>
      <c r="X183" s="257">
        <f t="shared" si="23"/>
        <v>1.800727426</v>
      </c>
      <c r="Y183" s="254">
        <f t="shared" si="24"/>
        <v>597412.9567</v>
      </c>
      <c r="Z183" s="254">
        <f t="shared" si="25"/>
        <v>206349.4813</v>
      </c>
      <c r="AA183" s="259">
        <f t="shared" si="26"/>
        <v>937490.6302</v>
      </c>
      <c r="AB183" s="258">
        <f t="shared" si="27"/>
        <v>0.9374906302</v>
      </c>
      <c r="AC183" s="275">
        <f t="shared" si="28"/>
        <v>546427.1549</v>
      </c>
      <c r="AD183" s="257">
        <f t="shared" si="29"/>
        <v>0.5464271549</v>
      </c>
      <c r="AE183" s="180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2"/>
    </row>
    <row r="184" ht="19.5" customHeight="1">
      <c r="A184" s="276" t="s">
        <v>278</v>
      </c>
      <c r="B184" s="277">
        <v>83.07</v>
      </c>
      <c r="C184" s="278">
        <v>85.839996</v>
      </c>
      <c r="D184" s="278">
        <v>81.370003</v>
      </c>
      <c r="E184" s="278">
        <v>85.730003</v>
      </c>
      <c r="F184" s="278">
        <v>78.356483</v>
      </c>
      <c r="G184" s="278">
        <v>5.423394E8</v>
      </c>
      <c r="H184" s="283" t="s">
        <v>278</v>
      </c>
      <c r="I184" s="278">
        <v>5.535</v>
      </c>
      <c r="J184" s="278">
        <v>5.905625</v>
      </c>
      <c r="K184" s="278">
        <v>5.31375</v>
      </c>
      <c r="L184" s="278">
        <v>5.8825</v>
      </c>
      <c r="M184" s="278">
        <v>5.801578</v>
      </c>
      <c r="N184" s="278">
        <v>9.258976E8</v>
      </c>
      <c r="O184" s="278"/>
      <c r="P184" s="254">
        <f t="shared" si="31"/>
        <v>322257.4376</v>
      </c>
      <c r="Q184" s="254">
        <f t="shared" si="133"/>
        <v>264389.1995</v>
      </c>
      <c r="R184" s="254">
        <f t="shared" si="134"/>
        <v>402659.6259</v>
      </c>
      <c r="S184" s="254">
        <f t="shared" si="34"/>
        <v>-394359.5731</v>
      </c>
      <c r="T184" s="254">
        <f t="shared" si="35"/>
        <v>0</v>
      </c>
      <c r="U184" s="272">
        <f t="shared" si="21"/>
        <v>0.860234963</v>
      </c>
      <c r="V184" s="282"/>
      <c r="W184" s="254">
        <f t="shared" si="22"/>
        <v>-394359.5731</v>
      </c>
      <c r="X184" s="257">
        <f t="shared" si="23"/>
        <v>1.83821343</v>
      </c>
      <c r="Y184" s="254">
        <f t="shared" si="24"/>
        <v>612133.4472</v>
      </c>
      <c r="Z184" s="254">
        <f t="shared" si="25"/>
        <v>217773.8741</v>
      </c>
      <c r="AA184" s="259">
        <f t="shared" si="26"/>
        <v>989306.263</v>
      </c>
      <c r="AB184" s="258">
        <f t="shared" si="27"/>
        <v>0.989306263</v>
      </c>
      <c r="AC184" s="275">
        <f t="shared" si="28"/>
        <v>594946.6899</v>
      </c>
      <c r="AD184" s="257">
        <f t="shared" si="29"/>
        <v>0.5949466899</v>
      </c>
      <c r="AE184" s="180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2"/>
    </row>
    <row r="185" ht="19.5" customHeight="1">
      <c r="A185" s="279" t="s">
        <v>279</v>
      </c>
      <c r="B185" s="280">
        <v>85.830002</v>
      </c>
      <c r="C185" s="281">
        <v>87.959999</v>
      </c>
      <c r="D185" s="281">
        <v>84.050003</v>
      </c>
      <c r="E185" s="281">
        <v>87.959999</v>
      </c>
      <c r="F185" s="281">
        <v>80.394691</v>
      </c>
      <c r="G185" s="281">
        <v>6.516492E8</v>
      </c>
      <c r="H185" s="284" t="s">
        <v>279</v>
      </c>
      <c r="I185" s="281">
        <v>5.90375</v>
      </c>
      <c r="J185" s="281">
        <v>6.225</v>
      </c>
      <c r="K185" s="281">
        <v>5.65125</v>
      </c>
      <c r="L185" s="281">
        <v>6.225</v>
      </c>
      <c r="M185" s="281">
        <v>6.139365</v>
      </c>
      <c r="N185" s="281">
        <v>8.507456E8</v>
      </c>
      <c r="O185" s="281"/>
      <c r="P185" s="254">
        <f t="shared" si="31"/>
        <v>332871.299</v>
      </c>
      <c r="Q185" s="254">
        <f t="shared" si="133"/>
        <v>281181.7386</v>
      </c>
      <c r="R185" s="254">
        <f t="shared" si="134"/>
        <v>403498.5001</v>
      </c>
      <c r="S185" s="254">
        <f t="shared" si="34"/>
        <v>-397669.4047</v>
      </c>
      <c r="T185" s="254">
        <f t="shared" si="35"/>
        <v>0</v>
      </c>
      <c r="U185" s="272">
        <f t="shared" si="21"/>
        <v>0.8797930552</v>
      </c>
      <c r="V185" s="257">
        <f>(E185-B174)/B174</f>
        <v>0.3181476854</v>
      </c>
      <c r="W185" s="254">
        <f t="shared" si="22"/>
        <v>-397669.4047</v>
      </c>
      <c r="X185" s="257">
        <f t="shared" si="23"/>
        <v>1.851713485</v>
      </c>
      <c r="Y185" s="254">
        <f t="shared" si="24"/>
        <v>620368.4694</v>
      </c>
      <c r="Z185" s="254">
        <f t="shared" si="25"/>
        <v>222699.0647</v>
      </c>
      <c r="AA185" s="259">
        <f t="shared" si="26"/>
        <v>1017551.538</v>
      </c>
      <c r="AB185" s="258">
        <f t="shared" si="27"/>
        <v>1.017551538</v>
      </c>
      <c r="AC185" s="275">
        <f t="shared" si="28"/>
        <v>619882.133</v>
      </c>
      <c r="AD185" s="257">
        <f t="shared" si="29"/>
        <v>0.619882133</v>
      </c>
      <c r="AE185" s="180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2"/>
    </row>
    <row r="186" ht="19.5" customHeight="1">
      <c r="A186" s="276" t="s">
        <v>280</v>
      </c>
      <c r="B186" s="277">
        <v>87.550003</v>
      </c>
      <c r="C186" s="278">
        <v>89.0</v>
      </c>
      <c r="D186" s="278">
        <v>84.760002</v>
      </c>
      <c r="E186" s="278">
        <v>86.269997</v>
      </c>
      <c r="F186" s="278">
        <v>79.100487</v>
      </c>
      <c r="G186" s="278">
        <v>8.317327E8</v>
      </c>
      <c r="H186" s="283" t="s">
        <v>280</v>
      </c>
      <c r="I186" s="278">
        <v>6.17</v>
      </c>
      <c r="J186" s="278">
        <v>6.363125</v>
      </c>
      <c r="K186" s="278">
        <v>5.766875</v>
      </c>
      <c r="L186" s="278">
        <v>5.97125</v>
      </c>
      <c r="M186" s="278">
        <v>5.889106</v>
      </c>
      <c r="N186" s="278">
        <v>1.1935552E9</v>
      </c>
      <c r="O186" s="278"/>
      <c r="P186" s="254">
        <f t="shared" si="31"/>
        <v>335683.1762</v>
      </c>
      <c r="Q186" s="254">
        <f>(Q174+(Q185-Q174)*(1-$Q$3))*K186/K185</f>
        <v>254756.9208</v>
      </c>
      <c r="R186" s="254">
        <f>R185*(1+($S$5/2/12))+(Q185-Q174)*($Q$3)</f>
        <v>435871.7788</v>
      </c>
      <c r="S186" s="254">
        <f t="shared" si="34"/>
        <v>-400993.0272</v>
      </c>
      <c r="T186" s="254">
        <f t="shared" si="35"/>
        <v>0</v>
      </c>
      <c r="U186" s="272">
        <f t="shared" si="21"/>
        <v>0.8235284398</v>
      </c>
      <c r="V186" s="282"/>
      <c r="W186" s="254">
        <f t="shared" si="22"/>
        <v>-400993.0272</v>
      </c>
      <c r="X186" s="257">
        <f t="shared" si="23"/>
        <v>1.924110652</v>
      </c>
      <c r="Y186" s="254">
        <f t="shared" si="24"/>
        <v>653415.131</v>
      </c>
      <c r="Z186" s="254">
        <f t="shared" si="25"/>
        <v>252422.1038</v>
      </c>
      <c r="AA186" s="259">
        <f t="shared" si="26"/>
        <v>1026311.876</v>
      </c>
      <c r="AB186" s="258">
        <f t="shared" si="27"/>
        <v>1.026311876</v>
      </c>
      <c r="AC186" s="275">
        <f t="shared" si="28"/>
        <v>625318.8486</v>
      </c>
      <c r="AD186" s="257">
        <f t="shared" si="29"/>
        <v>0.6253188486</v>
      </c>
      <c r="AE186" s="180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2"/>
    </row>
    <row r="187" ht="19.5" customHeight="1">
      <c r="A187" s="276" t="s">
        <v>281</v>
      </c>
      <c r="B187" s="277">
        <v>86.110001</v>
      </c>
      <c r="C187" s="278">
        <v>90.959999</v>
      </c>
      <c r="D187" s="278">
        <v>83.739998</v>
      </c>
      <c r="E187" s="278">
        <v>90.339996</v>
      </c>
      <c r="F187" s="278">
        <v>82.832245</v>
      </c>
      <c r="G187" s="278">
        <v>7.135587E8</v>
      </c>
      <c r="H187" s="283" t="s">
        <v>281</v>
      </c>
      <c r="I187" s="278">
        <v>5.953125</v>
      </c>
      <c r="J187" s="278">
        <v>6.67625</v>
      </c>
      <c r="K187" s="278">
        <v>5.620625</v>
      </c>
      <c r="L187" s="278">
        <v>6.58375</v>
      </c>
      <c r="M187" s="278">
        <v>6.493181</v>
      </c>
      <c r="N187" s="278">
        <v>9.816912E8</v>
      </c>
      <c r="O187" s="278"/>
      <c r="P187" s="254">
        <f t="shared" si="31"/>
        <v>331643.5564</v>
      </c>
      <c r="Q187" s="254">
        <f t="shared" ref="Q187:Q197" si="135">Q186*K187/K186</f>
        <v>248296.1947</v>
      </c>
      <c r="R187" s="254">
        <f t="shared" ref="R187:R197" si="136">R186*(1+$S$5/2/12)</f>
        <v>436779.845</v>
      </c>
      <c r="S187" s="254">
        <f t="shared" si="34"/>
        <v>-404330.4982</v>
      </c>
      <c r="T187" s="254">
        <f t="shared" si="35"/>
        <v>0</v>
      </c>
      <c r="U187" s="272">
        <f t="shared" si="21"/>
        <v>0.814615897</v>
      </c>
      <c r="V187" s="282"/>
      <c r="W187" s="254">
        <f t="shared" si="22"/>
        <v>-404330.4982</v>
      </c>
      <c r="X187" s="257">
        <f t="shared" si="23"/>
        <v>1.900483404</v>
      </c>
      <c r="Y187" s="254">
        <f t="shared" si="24"/>
        <v>651459.1407</v>
      </c>
      <c r="Z187" s="254">
        <f t="shared" si="25"/>
        <v>247128.6426</v>
      </c>
      <c r="AA187" s="259">
        <f t="shared" si="26"/>
        <v>1016719.596</v>
      </c>
      <c r="AB187" s="258">
        <f t="shared" si="27"/>
        <v>1.016719596</v>
      </c>
      <c r="AC187" s="275">
        <f t="shared" si="28"/>
        <v>612389.098</v>
      </c>
      <c r="AD187" s="257">
        <f t="shared" si="29"/>
        <v>0.612389098</v>
      </c>
      <c r="AE187" s="180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2"/>
    </row>
    <row r="188" ht="19.5" customHeight="1">
      <c r="A188" s="276" t="s">
        <v>282</v>
      </c>
      <c r="B188" s="277">
        <v>89.489998</v>
      </c>
      <c r="C188" s="278">
        <v>91.360001</v>
      </c>
      <c r="D188" s="278">
        <v>86.400002</v>
      </c>
      <c r="E188" s="278">
        <v>87.669998</v>
      </c>
      <c r="F188" s="278">
        <v>80.717819</v>
      </c>
      <c r="G188" s="278">
        <v>8.093454E8</v>
      </c>
      <c r="H188" s="283" t="s">
        <v>282</v>
      </c>
      <c r="I188" s="278">
        <v>6.45875</v>
      </c>
      <c r="J188" s="278">
        <v>6.731875</v>
      </c>
      <c r="K188" s="278">
        <v>6.040625</v>
      </c>
      <c r="L188" s="278">
        <v>6.215625</v>
      </c>
      <c r="M188" s="278">
        <v>6.130119</v>
      </c>
      <c r="N188" s="278">
        <v>1.3196624E9</v>
      </c>
      <c r="O188" s="278"/>
      <c r="P188" s="254">
        <f t="shared" si="31"/>
        <v>342178.2257</v>
      </c>
      <c r="Q188" s="254">
        <f t="shared" si="135"/>
        <v>266850.0747</v>
      </c>
      <c r="R188" s="254">
        <f t="shared" si="136"/>
        <v>437689.803</v>
      </c>
      <c r="S188" s="254">
        <f t="shared" si="34"/>
        <v>-407681.8752</v>
      </c>
      <c r="T188" s="254">
        <f t="shared" si="35"/>
        <v>0</v>
      </c>
      <c r="U188" s="272">
        <f t="shared" si="21"/>
        <v>0.8367853506</v>
      </c>
      <c r="V188" s="282"/>
      <c r="W188" s="254">
        <f t="shared" si="22"/>
        <v>-407681.8752</v>
      </c>
      <c r="X188" s="257">
        <f t="shared" si="23"/>
        <v>1.912932794</v>
      </c>
      <c r="Y188" s="254">
        <f t="shared" si="24"/>
        <v>659706.9689</v>
      </c>
      <c r="Z188" s="254">
        <f t="shared" si="25"/>
        <v>252025.0937</v>
      </c>
      <c r="AA188" s="259">
        <f t="shared" si="26"/>
        <v>1046718.103</v>
      </c>
      <c r="AB188" s="258">
        <f t="shared" si="27"/>
        <v>1.046718103</v>
      </c>
      <c r="AC188" s="275">
        <f t="shared" si="28"/>
        <v>639036.2282</v>
      </c>
      <c r="AD188" s="257">
        <f t="shared" si="29"/>
        <v>0.6390362282</v>
      </c>
      <c r="AE188" s="180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2"/>
    </row>
    <row r="189" ht="19.5" customHeight="1">
      <c r="A189" s="276" t="s">
        <v>283</v>
      </c>
      <c r="B189" s="277">
        <v>88.099998</v>
      </c>
      <c r="C189" s="278">
        <v>89.68</v>
      </c>
      <c r="D189" s="278">
        <v>83.279999</v>
      </c>
      <c r="E189" s="278">
        <v>87.389999</v>
      </c>
      <c r="F189" s="278">
        <v>80.64402</v>
      </c>
      <c r="G189" s="278">
        <v>1.1413982E9</v>
      </c>
      <c r="H189" s="283" t="s">
        <v>283</v>
      </c>
      <c r="I189" s="278">
        <v>6.275</v>
      </c>
      <c r="J189" s="278">
        <v>6.50125</v>
      </c>
      <c r="K189" s="278">
        <v>5.5875</v>
      </c>
      <c r="L189" s="278">
        <v>6.148125</v>
      </c>
      <c r="M189" s="278">
        <v>6.063548</v>
      </c>
      <c r="N189" s="278">
        <v>1.2642224E9</v>
      </c>
      <c r="O189" s="278"/>
      <c r="P189" s="254">
        <f t="shared" si="31"/>
        <v>329821.7782</v>
      </c>
      <c r="Q189" s="254">
        <f t="shared" si="135"/>
        <v>246832.8679</v>
      </c>
      <c r="R189" s="254">
        <f t="shared" si="136"/>
        <v>438601.6568</v>
      </c>
      <c r="S189" s="254">
        <f t="shared" si="34"/>
        <v>-411047.2164</v>
      </c>
      <c r="T189" s="254">
        <f t="shared" si="35"/>
        <v>0</v>
      </c>
      <c r="U189" s="272">
        <f t="shared" si="21"/>
        <v>0.8111129294</v>
      </c>
      <c r="V189" s="282"/>
      <c r="W189" s="254">
        <f t="shared" si="22"/>
        <v>-411047.2164</v>
      </c>
      <c r="X189" s="257">
        <f t="shared" si="23"/>
        <v>1.869428631</v>
      </c>
      <c r="Y189" s="254">
        <f t="shared" si="24"/>
        <v>651932.8353</v>
      </c>
      <c r="Z189" s="254">
        <f t="shared" si="25"/>
        <v>240885.6189</v>
      </c>
      <c r="AA189" s="259">
        <f t="shared" si="26"/>
        <v>1015256.303</v>
      </c>
      <c r="AB189" s="258">
        <f t="shared" si="27"/>
        <v>1.015256303</v>
      </c>
      <c r="AC189" s="275">
        <f t="shared" si="28"/>
        <v>604209.0865</v>
      </c>
      <c r="AD189" s="257">
        <f t="shared" si="29"/>
        <v>0.6042090865</v>
      </c>
      <c r="AE189" s="180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2"/>
    </row>
    <row r="190" ht="19.5" customHeight="1">
      <c r="A190" s="276" t="s">
        <v>284</v>
      </c>
      <c r="B190" s="277">
        <v>87.529999</v>
      </c>
      <c r="C190" s="278">
        <v>91.449997</v>
      </c>
      <c r="D190" s="278">
        <v>85.529999</v>
      </c>
      <c r="E190" s="278">
        <v>91.309998</v>
      </c>
      <c r="F190" s="278">
        <v>84.261452</v>
      </c>
      <c r="G190" s="278">
        <v>7.891937E8</v>
      </c>
      <c r="H190" s="283" t="s">
        <v>284</v>
      </c>
      <c r="I190" s="278">
        <v>6.163125</v>
      </c>
      <c r="J190" s="278">
        <v>6.72125</v>
      </c>
      <c r="K190" s="278">
        <v>5.8875</v>
      </c>
      <c r="L190" s="278">
        <v>6.700625</v>
      </c>
      <c r="M190" s="278">
        <v>6.608448</v>
      </c>
      <c r="N190" s="278">
        <v>6.280752E8</v>
      </c>
      <c r="O190" s="278"/>
      <c r="P190" s="254">
        <f t="shared" si="31"/>
        <v>338732.6693</v>
      </c>
      <c r="Q190" s="254">
        <f t="shared" si="135"/>
        <v>260085.6393</v>
      </c>
      <c r="R190" s="254">
        <f t="shared" si="136"/>
        <v>439515.4102</v>
      </c>
      <c r="S190" s="254">
        <f t="shared" si="34"/>
        <v>-414426.5798</v>
      </c>
      <c r="T190" s="254">
        <f t="shared" si="35"/>
        <v>0</v>
      </c>
      <c r="U190" s="272">
        <f t="shared" si="21"/>
        <v>0.8271945063</v>
      </c>
      <c r="V190" s="282"/>
      <c r="W190" s="254">
        <f t="shared" si="22"/>
        <v>-414426.5798</v>
      </c>
      <c r="X190" s="257">
        <f t="shared" si="23"/>
        <v>1.877891326</v>
      </c>
      <c r="Y190" s="254">
        <f t="shared" si="24"/>
        <v>659047.6623</v>
      </c>
      <c r="Z190" s="254">
        <f t="shared" si="25"/>
        <v>244621.0826</v>
      </c>
      <c r="AA190" s="259">
        <f t="shared" si="26"/>
        <v>1038333.719</v>
      </c>
      <c r="AB190" s="258">
        <f t="shared" si="27"/>
        <v>1.038333719</v>
      </c>
      <c r="AC190" s="275">
        <f t="shared" si="28"/>
        <v>623907.1391</v>
      </c>
      <c r="AD190" s="257">
        <f t="shared" si="29"/>
        <v>0.6239071391</v>
      </c>
      <c r="AE190" s="180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2"/>
    </row>
    <row r="191" ht="19.5" customHeight="1">
      <c r="A191" s="276" t="s">
        <v>285</v>
      </c>
      <c r="B191" s="277">
        <v>91.419998</v>
      </c>
      <c r="C191" s="278">
        <v>94.139999</v>
      </c>
      <c r="D191" s="278">
        <v>90.639999</v>
      </c>
      <c r="E191" s="278">
        <v>93.910004</v>
      </c>
      <c r="F191" s="278">
        <v>86.660728</v>
      </c>
      <c r="G191" s="278">
        <v>5.670129E8</v>
      </c>
      <c r="H191" s="283" t="s">
        <v>285</v>
      </c>
      <c r="I191" s="278">
        <v>6.715625</v>
      </c>
      <c r="J191" s="278">
        <v>7.139375</v>
      </c>
      <c r="K191" s="278">
        <v>6.601875</v>
      </c>
      <c r="L191" s="278">
        <v>7.10625</v>
      </c>
      <c r="M191" s="278">
        <v>7.008492</v>
      </c>
      <c r="N191" s="278">
        <v>3.869664E8</v>
      </c>
      <c r="O191" s="278"/>
      <c r="P191" s="254">
        <f t="shared" si="31"/>
        <v>358970.2931</v>
      </c>
      <c r="Q191" s="254">
        <f t="shared" si="135"/>
        <v>291643.8013</v>
      </c>
      <c r="R191" s="254">
        <f t="shared" si="136"/>
        <v>440431.0673</v>
      </c>
      <c r="S191" s="254">
        <f t="shared" si="34"/>
        <v>-417820.0239</v>
      </c>
      <c r="T191" s="254">
        <f t="shared" si="35"/>
        <v>0</v>
      </c>
      <c r="U191" s="272">
        <f t="shared" si="21"/>
        <v>0.8636286826</v>
      </c>
      <c r="V191" s="282"/>
      <c r="W191" s="254">
        <f t="shared" si="22"/>
        <v>-417820.0239</v>
      </c>
      <c r="X191" s="257">
        <f t="shared" si="23"/>
        <v>1.913267232</v>
      </c>
      <c r="Y191" s="254">
        <f t="shared" si="24"/>
        <v>674093.0298</v>
      </c>
      <c r="Z191" s="254">
        <f t="shared" si="25"/>
        <v>256273.0059</v>
      </c>
      <c r="AA191" s="259">
        <f t="shared" si="26"/>
        <v>1091045.162</v>
      </c>
      <c r="AB191" s="258">
        <f t="shared" si="27"/>
        <v>1.091045162</v>
      </c>
      <c r="AC191" s="275">
        <f t="shared" si="28"/>
        <v>673225.1378</v>
      </c>
      <c r="AD191" s="257">
        <f t="shared" si="29"/>
        <v>0.6732251378</v>
      </c>
      <c r="AE191" s="180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2"/>
    </row>
    <row r="192" ht="19.5" customHeight="1">
      <c r="A192" s="276" t="s">
        <v>286</v>
      </c>
      <c r="B192" s="277">
        <v>94.239998</v>
      </c>
      <c r="C192" s="278">
        <v>97.510002</v>
      </c>
      <c r="D192" s="278">
        <v>93.629997</v>
      </c>
      <c r="E192" s="278">
        <v>95.019997</v>
      </c>
      <c r="F192" s="278">
        <v>87.920654</v>
      </c>
      <c r="G192" s="278">
        <v>6.615304E8</v>
      </c>
      <c r="H192" s="283" t="s">
        <v>286</v>
      </c>
      <c r="I192" s="278">
        <v>7.150625</v>
      </c>
      <c r="J192" s="278">
        <v>7.64625</v>
      </c>
      <c r="K192" s="278">
        <v>7.05625</v>
      </c>
      <c r="L192" s="278">
        <v>7.255</v>
      </c>
      <c r="M192" s="278">
        <v>7.166822</v>
      </c>
      <c r="N192" s="278">
        <v>4.590912E8</v>
      </c>
      <c r="O192" s="278"/>
      <c r="P192" s="254">
        <f t="shared" si="31"/>
        <v>370811.8693</v>
      </c>
      <c r="Q192" s="254">
        <f t="shared" si="135"/>
        <v>311716.228</v>
      </c>
      <c r="R192" s="254">
        <f t="shared" si="136"/>
        <v>441348.6321</v>
      </c>
      <c r="S192" s="254">
        <f t="shared" si="34"/>
        <v>-421227.6073</v>
      </c>
      <c r="T192" s="254">
        <f t="shared" si="35"/>
        <v>0</v>
      </c>
      <c r="U192" s="272">
        <f t="shared" si="21"/>
        <v>0.8846560297</v>
      </c>
      <c r="V192" s="282"/>
      <c r="W192" s="254">
        <f t="shared" si="22"/>
        <v>-421227.6073</v>
      </c>
      <c r="X192" s="257">
        <f t="shared" si="23"/>
        <v>1.928079944</v>
      </c>
      <c r="Y192" s="254">
        <f t="shared" si="24"/>
        <v>683262.9953</v>
      </c>
      <c r="Z192" s="254">
        <f t="shared" si="25"/>
        <v>262035.388</v>
      </c>
      <c r="AA192" s="259">
        <f t="shared" si="26"/>
        <v>1123876.729</v>
      </c>
      <c r="AB192" s="258">
        <f t="shared" si="27"/>
        <v>1.123876729</v>
      </c>
      <c r="AC192" s="275">
        <f t="shared" si="28"/>
        <v>702649.1221</v>
      </c>
      <c r="AD192" s="257">
        <f t="shared" si="29"/>
        <v>0.7026491221</v>
      </c>
      <c r="AE192" s="180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2"/>
    </row>
    <row r="193" ht="19.5" customHeight="1">
      <c r="A193" s="276" t="s">
        <v>287</v>
      </c>
      <c r="B193" s="277">
        <v>94.82</v>
      </c>
      <c r="C193" s="278">
        <v>99.910004</v>
      </c>
      <c r="D193" s="278">
        <v>93.889999</v>
      </c>
      <c r="E193" s="278">
        <v>99.779999</v>
      </c>
      <c r="F193" s="278">
        <v>92.324989</v>
      </c>
      <c r="G193" s="278">
        <v>6.459047E8</v>
      </c>
      <c r="H193" s="283" t="s">
        <v>287</v>
      </c>
      <c r="I193" s="278">
        <v>7.2275</v>
      </c>
      <c r="J193" s="278">
        <v>7.991875</v>
      </c>
      <c r="K193" s="278">
        <v>7.080625</v>
      </c>
      <c r="L193" s="278">
        <v>7.99125</v>
      </c>
      <c r="M193" s="278">
        <v>7.894124</v>
      </c>
      <c r="N193" s="278">
        <v>3.72584E8</v>
      </c>
      <c r="O193" s="278"/>
      <c r="P193" s="254">
        <f t="shared" si="31"/>
        <v>371841.5802</v>
      </c>
      <c r="Q193" s="254">
        <f t="shared" si="135"/>
        <v>312793.0157</v>
      </c>
      <c r="R193" s="254">
        <f t="shared" si="136"/>
        <v>442268.1084</v>
      </c>
      <c r="S193" s="254">
        <f t="shared" si="34"/>
        <v>-424649.389</v>
      </c>
      <c r="T193" s="254">
        <f t="shared" si="35"/>
        <v>0</v>
      </c>
      <c r="U193" s="272">
        <f t="shared" si="21"/>
        <v>0.8851053492</v>
      </c>
      <c r="V193" s="282"/>
      <c r="W193" s="254">
        <f t="shared" si="22"/>
        <v>-424649.389</v>
      </c>
      <c r="X193" s="257">
        <f t="shared" si="23"/>
        <v>1.917133781</v>
      </c>
      <c r="Y193" s="254">
        <f t="shared" si="24"/>
        <v>684866.4902</v>
      </c>
      <c r="Z193" s="254">
        <f t="shared" si="25"/>
        <v>260217.1012</v>
      </c>
      <c r="AA193" s="259">
        <f t="shared" si="26"/>
        <v>1126902.704</v>
      </c>
      <c r="AB193" s="258">
        <f t="shared" si="27"/>
        <v>1.126902704</v>
      </c>
      <c r="AC193" s="275">
        <f t="shared" si="28"/>
        <v>702253.3152</v>
      </c>
      <c r="AD193" s="257">
        <f t="shared" si="29"/>
        <v>0.7022533152</v>
      </c>
      <c r="AE193" s="180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2"/>
    </row>
    <row r="194" ht="19.5" customHeight="1">
      <c r="A194" s="276" t="s">
        <v>288</v>
      </c>
      <c r="B194" s="277">
        <v>100.019997</v>
      </c>
      <c r="C194" s="278">
        <v>100.559998</v>
      </c>
      <c r="D194" s="278">
        <v>97.699997</v>
      </c>
      <c r="E194" s="278">
        <v>98.790001</v>
      </c>
      <c r="F194" s="278">
        <v>91.408981</v>
      </c>
      <c r="G194" s="278">
        <v>7.559587E8</v>
      </c>
      <c r="H194" s="283" t="s">
        <v>288</v>
      </c>
      <c r="I194" s="278">
        <v>8.030625</v>
      </c>
      <c r="J194" s="278">
        <v>8.130625</v>
      </c>
      <c r="K194" s="278">
        <v>7.683125</v>
      </c>
      <c r="L194" s="278">
        <v>7.8575</v>
      </c>
      <c r="M194" s="278">
        <v>7.762</v>
      </c>
      <c r="N194" s="278">
        <v>5.165328E8</v>
      </c>
      <c r="O194" s="278"/>
      <c r="P194" s="254">
        <f t="shared" si="31"/>
        <v>386930.6812</v>
      </c>
      <c r="Q194" s="254">
        <f t="shared" si="135"/>
        <v>339408.9983</v>
      </c>
      <c r="R194" s="254">
        <f t="shared" si="136"/>
        <v>443189.5003</v>
      </c>
      <c r="S194" s="254">
        <f t="shared" si="34"/>
        <v>-428085.4281</v>
      </c>
      <c r="T194" s="254">
        <f t="shared" si="35"/>
        <v>0</v>
      </c>
      <c r="U194" s="272">
        <f t="shared" si="21"/>
        <v>0.9112630076</v>
      </c>
      <c r="V194" s="282"/>
      <c r="W194" s="254">
        <f t="shared" si="22"/>
        <v>-428085.4281</v>
      </c>
      <c r="X194" s="257">
        <f t="shared" si="23"/>
        <v>1.939146084</v>
      </c>
      <c r="Y194" s="254">
        <f t="shared" si="24"/>
        <v>696313.3971</v>
      </c>
      <c r="Z194" s="254">
        <f t="shared" si="25"/>
        <v>268227.969</v>
      </c>
      <c r="AA194" s="259">
        <f t="shared" si="26"/>
        <v>1169529.18</v>
      </c>
      <c r="AB194" s="258">
        <f t="shared" si="27"/>
        <v>1.16952918</v>
      </c>
      <c r="AC194" s="275">
        <f t="shared" si="28"/>
        <v>741443.7516</v>
      </c>
      <c r="AD194" s="257">
        <f t="shared" si="29"/>
        <v>0.7414437516</v>
      </c>
      <c r="AE194" s="180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2"/>
    </row>
    <row r="195" ht="19.5" customHeight="1">
      <c r="A195" s="276" t="s">
        <v>289</v>
      </c>
      <c r="B195" s="277">
        <v>98.510002</v>
      </c>
      <c r="C195" s="278">
        <v>101.75</v>
      </c>
      <c r="D195" s="278">
        <v>90.239998</v>
      </c>
      <c r="E195" s="278">
        <v>101.400002</v>
      </c>
      <c r="F195" s="278">
        <v>94.047188</v>
      </c>
      <c r="G195" s="278">
        <v>1.2850375E9</v>
      </c>
      <c r="H195" s="283" t="s">
        <v>289</v>
      </c>
      <c r="I195" s="278">
        <v>7.8125</v>
      </c>
      <c r="J195" s="278">
        <v>8.284375</v>
      </c>
      <c r="K195" s="278">
        <v>6.528125</v>
      </c>
      <c r="L195" s="278">
        <v>8.22875</v>
      </c>
      <c r="M195" s="278">
        <v>8.128737</v>
      </c>
      <c r="N195" s="278">
        <v>1.031152E9</v>
      </c>
      <c r="O195" s="278"/>
      <c r="P195" s="254">
        <f t="shared" si="31"/>
        <v>357386.1307</v>
      </c>
      <c r="Q195" s="254">
        <f t="shared" si="135"/>
        <v>288385.8283</v>
      </c>
      <c r="R195" s="254">
        <f t="shared" si="136"/>
        <v>444112.8117</v>
      </c>
      <c r="S195" s="254">
        <f t="shared" si="34"/>
        <v>-431535.7841</v>
      </c>
      <c r="T195" s="254">
        <f t="shared" si="35"/>
        <v>0</v>
      </c>
      <c r="U195" s="272">
        <f t="shared" si="21"/>
        <v>0.8571161029</v>
      </c>
      <c r="V195" s="282"/>
      <c r="W195" s="254">
        <f t="shared" si="22"/>
        <v>-431535.7841</v>
      </c>
      <c r="X195" s="257">
        <f t="shared" si="23"/>
        <v>1.857317451</v>
      </c>
      <c r="Y195" s="254">
        <f t="shared" si="24"/>
        <v>676518.5907</v>
      </c>
      <c r="Z195" s="254">
        <f t="shared" si="25"/>
        <v>244982.8067</v>
      </c>
      <c r="AA195" s="259">
        <f t="shared" si="26"/>
        <v>1089884.771</v>
      </c>
      <c r="AB195" s="258">
        <f t="shared" si="27"/>
        <v>1.089884771</v>
      </c>
      <c r="AC195" s="275">
        <f t="shared" si="28"/>
        <v>658348.9866</v>
      </c>
      <c r="AD195" s="257">
        <f t="shared" si="29"/>
        <v>0.6583489866</v>
      </c>
      <c r="AE195" s="180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2"/>
    </row>
    <row r="196" ht="19.5" customHeight="1">
      <c r="A196" s="276" t="s">
        <v>290</v>
      </c>
      <c r="B196" s="277">
        <v>101.580002</v>
      </c>
      <c r="C196" s="278">
        <v>106.25</v>
      </c>
      <c r="D196" s="278">
        <v>100.669998</v>
      </c>
      <c r="E196" s="278">
        <v>106.010002</v>
      </c>
      <c r="F196" s="278">
        <v>98.322922</v>
      </c>
      <c r="G196" s="278">
        <v>4.349901E8</v>
      </c>
      <c r="H196" s="283" t="s">
        <v>290</v>
      </c>
      <c r="I196" s="278">
        <v>8.245</v>
      </c>
      <c r="J196" s="278">
        <v>9.02625</v>
      </c>
      <c r="K196" s="278">
        <v>8.11</v>
      </c>
      <c r="L196" s="278">
        <v>8.985</v>
      </c>
      <c r="M196" s="278">
        <v>8.875795</v>
      </c>
      <c r="N196" s="278">
        <v>3.266832E8</v>
      </c>
      <c r="O196" s="278"/>
      <c r="P196" s="254">
        <f t="shared" si="31"/>
        <v>398693.0614</v>
      </c>
      <c r="Q196" s="254">
        <f t="shared" si="135"/>
        <v>358266.5876</v>
      </c>
      <c r="R196" s="254">
        <f t="shared" si="136"/>
        <v>445038.0468</v>
      </c>
      <c r="S196" s="254">
        <f t="shared" si="34"/>
        <v>-435000.5165</v>
      </c>
      <c r="T196" s="254">
        <f t="shared" si="35"/>
        <v>0</v>
      </c>
      <c r="U196" s="272">
        <f t="shared" si="21"/>
        <v>0.9278106277</v>
      </c>
      <c r="V196" s="282"/>
      <c r="W196" s="254">
        <f t="shared" si="22"/>
        <v>-435000.5165</v>
      </c>
      <c r="X196" s="257">
        <f t="shared" si="23"/>
        <v>1.93960944</v>
      </c>
      <c r="Y196" s="254">
        <f t="shared" si="24"/>
        <v>706321.6679</v>
      </c>
      <c r="Z196" s="254">
        <f t="shared" si="25"/>
        <v>271321.1513</v>
      </c>
      <c r="AA196" s="259">
        <f t="shared" si="26"/>
        <v>1201997.696</v>
      </c>
      <c r="AB196" s="258">
        <f t="shared" si="27"/>
        <v>1.201997696</v>
      </c>
      <c r="AC196" s="275">
        <f t="shared" si="28"/>
        <v>766997.1793</v>
      </c>
      <c r="AD196" s="257">
        <f t="shared" si="29"/>
        <v>0.7669971793</v>
      </c>
      <c r="AE196" s="180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2"/>
    </row>
    <row r="197" ht="19.5" customHeight="1">
      <c r="A197" s="279" t="s">
        <v>291</v>
      </c>
      <c r="B197" s="280">
        <v>105.720001</v>
      </c>
      <c r="C197" s="281">
        <v>105.919998</v>
      </c>
      <c r="D197" s="281">
        <v>99.919998</v>
      </c>
      <c r="E197" s="281">
        <v>103.25</v>
      </c>
      <c r="F197" s="281">
        <v>95.763062</v>
      </c>
      <c r="G197" s="281">
        <v>8.157022E8</v>
      </c>
      <c r="H197" s="284" t="s">
        <v>291</v>
      </c>
      <c r="I197" s="281">
        <v>8.93625</v>
      </c>
      <c r="J197" s="281">
        <v>8.96875</v>
      </c>
      <c r="K197" s="281">
        <v>7.96875</v>
      </c>
      <c r="L197" s="281">
        <v>8.54625</v>
      </c>
      <c r="M197" s="281">
        <v>8.44238</v>
      </c>
      <c r="N197" s="281">
        <v>4.611296E8</v>
      </c>
      <c r="O197" s="281"/>
      <c r="P197" s="254">
        <f t="shared" si="31"/>
        <v>395722.7644</v>
      </c>
      <c r="Q197" s="254">
        <f t="shared" si="135"/>
        <v>352026.7411</v>
      </c>
      <c r="R197" s="254">
        <f t="shared" si="136"/>
        <v>445965.2094</v>
      </c>
      <c r="S197" s="254">
        <f t="shared" si="34"/>
        <v>-438479.6853</v>
      </c>
      <c r="T197" s="254">
        <f t="shared" si="35"/>
        <v>0</v>
      </c>
      <c r="U197" s="272">
        <f t="shared" si="21"/>
        <v>0.9213057633</v>
      </c>
      <c r="V197" s="257">
        <f>(E197-B186)/B186</f>
        <v>0.179326059</v>
      </c>
      <c r="W197" s="254">
        <f t="shared" si="22"/>
        <v>-438479.6853</v>
      </c>
      <c r="X197" s="257">
        <f t="shared" si="23"/>
        <v>1.919559792</v>
      </c>
      <c r="Y197" s="254">
        <f t="shared" si="24"/>
        <v>705132.536</v>
      </c>
      <c r="Z197" s="254">
        <f t="shared" si="25"/>
        <v>266652.8507</v>
      </c>
      <c r="AA197" s="259">
        <f t="shared" si="26"/>
        <v>1193714.715</v>
      </c>
      <c r="AB197" s="258">
        <f t="shared" si="27"/>
        <v>1.193714715</v>
      </c>
      <c r="AC197" s="275">
        <f t="shared" si="28"/>
        <v>755235.0295</v>
      </c>
      <c r="AD197" s="257">
        <f t="shared" si="29"/>
        <v>0.7552350295</v>
      </c>
      <c r="AE197" s="180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2"/>
    </row>
    <row r="198" ht="19.5" customHeight="1">
      <c r="A198" s="276" t="s">
        <v>292</v>
      </c>
      <c r="B198" s="277">
        <v>103.760002</v>
      </c>
      <c r="C198" s="278">
        <v>104.580002</v>
      </c>
      <c r="D198" s="278">
        <v>99.360001</v>
      </c>
      <c r="E198" s="278">
        <v>101.099998</v>
      </c>
      <c r="F198" s="278">
        <v>94.118324</v>
      </c>
      <c r="G198" s="278">
        <v>8.262916E8</v>
      </c>
      <c r="H198" s="283" t="s">
        <v>292</v>
      </c>
      <c r="I198" s="278">
        <v>8.63125</v>
      </c>
      <c r="J198" s="278">
        <v>8.75125</v>
      </c>
      <c r="K198" s="278">
        <v>7.908125</v>
      </c>
      <c r="L198" s="278">
        <v>8.174375</v>
      </c>
      <c r="M198" s="278">
        <v>8.079652</v>
      </c>
      <c r="N198" s="278">
        <v>5.83728E8</v>
      </c>
      <c r="O198" s="278"/>
      <c r="P198" s="254">
        <f t="shared" si="31"/>
        <v>393504.9545</v>
      </c>
      <c r="Q198" s="254">
        <f>(Q186+(Q197-Q186)*(1-$Q$3))*K198/K197</f>
        <v>320389.6348</v>
      </c>
      <c r="R198" s="254">
        <f>R197*(1+($S$5/2/12))+(Q197-Q186)*($Q$3)</f>
        <v>476075.2496</v>
      </c>
      <c r="S198" s="254">
        <f t="shared" si="34"/>
        <v>-441973.3507</v>
      </c>
      <c r="T198" s="254">
        <f t="shared" si="35"/>
        <v>0</v>
      </c>
      <c r="U198" s="272">
        <f t="shared" si="21"/>
        <v>0.8691684363</v>
      </c>
      <c r="V198" s="282"/>
      <c r="W198" s="254">
        <f t="shared" si="22"/>
        <v>-441973.3507</v>
      </c>
      <c r="X198" s="257">
        <f t="shared" si="23"/>
        <v>1.967494653</v>
      </c>
      <c r="Y198" s="254">
        <f t="shared" si="24"/>
        <v>732485.7078</v>
      </c>
      <c r="Z198" s="254">
        <f t="shared" si="25"/>
        <v>290512.3571</v>
      </c>
      <c r="AA198" s="259">
        <f t="shared" si="26"/>
        <v>1189969.839</v>
      </c>
      <c r="AB198" s="258">
        <f t="shared" si="27"/>
        <v>1.189969839</v>
      </c>
      <c r="AC198" s="275">
        <f t="shared" si="28"/>
        <v>747996.4882</v>
      </c>
      <c r="AD198" s="257">
        <f t="shared" si="29"/>
        <v>0.7479964882</v>
      </c>
      <c r="AE198" s="180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2"/>
    </row>
    <row r="199" ht="19.5" customHeight="1">
      <c r="A199" s="276" t="s">
        <v>293</v>
      </c>
      <c r="B199" s="277">
        <v>101.330002</v>
      </c>
      <c r="C199" s="278">
        <v>108.940002</v>
      </c>
      <c r="D199" s="278">
        <v>99.75</v>
      </c>
      <c r="E199" s="278">
        <v>108.400002</v>
      </c>
      <c r="F199" s="278">
        <v>100.91423</v>
      </c>
      <c r="G199" s="278">
        <v>4.724565E8</v>
      </c>
      <c r="H199" s="283" t="s">
        <v>293</v>
      </c>
      <c r="I199" s="278">
        <v>8.204375</v>
      </c>
      <c r="J199" s="278">
        <v>9.47</v>
      </c>
      <c r="K199" s="278">
        <v>7.955625</v>
      </c>
      <c r="L199" s="278">
        <v>9.37875</v>
      </c>
      <c r="M199" s="278">
        <v>9.270071</v>
      </c>
      <c r="N199" s="278">
        <v>3.683216E8</v>
      </c>
      <c r="O199" s="278"/>
      <c r="P199" s="254">
        <f t="shared" si="31"/>
        <v>395049.505</v>
      </c>
      <c r="Q199" s="254">
        <f t="shared" ref="Q199:Q209" si="137">Q198*K199/K198</f>
        <v>322314.049</v>
      </c>
      <c r="R199" s="254">
        <f t="shared" ref="R199:R209" si="138">R198*(1+$S$5/2/12)</f>
        <v>477067.0731</v>
      </c>
      <c r="S199" s="254">
        <f t="shared" si="34"/>
        <v>-445481.573</v>
      </c>
      <c r="T199" s="254">
        <f t="shared" si="35"/>
        <v>0</v>
      </c>
      <c r="U199" s="272">
        <f t="shared" si="21"/>
        <v>0.8704378299</v>
      </c>
      <c r="V199" s="282"/>
      <c r="W199" s="254">
        <f t="shared" si="22"/>
        <v>-445481.573</v>
      </c>
      <c r="X199" s="257">
        <f t="shared" si="23"/>
        <v>1.957693945</v>
      </c>
      <c r="Y199" s="254">
        <f t="shared" si="24"/>
        <v>734519.0436</v>
      </c>
      <c r="Z199" s="254">
        <f t="shared" si="25"/>
        <v>289037.4706</v>
      </c>
      <c r="AA199" s="259">
        <f t="shared" si="26"/>
        <v>1194430.627</v>
      </c>
      <c r="AB199" s="258">
        <f t="shared" si="27"/>
        <v>1.194430627</v>
      </c>
      <c r="AC199" s="275">
        <f t="shared" si="28"/>
        <v>748949.054</v>
      </c>
      <c r="AD199" s="257">
        <f t="shared" si="29"/>
        <v>0.748949054</v>
      </c>
      <c r="AE199" s="180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2"/>
    </row>
    <row r="200" ht="19.5" customHeight="1">
      <c r="A200" s="276" t="s">
        <v>294</v>
      </c>
      <c r="B200" s="277">
        <v>108.610001</v>
      </c>
      <c r="C200" s="278">
        <v>109.419998</v>
      </c>
      <c r="D200" s="278">
        <v>104.239998</v>
      </c>
      <c r="E200" s="278">
        <v>105.599998</v>
      </c>
      <c r="F200" s="278">
        <v>98.307579</v>
      </c>
      <c r="G200" s="278">
        <v>6.336356E8</v>
      </c>
      <c r="H200" s="283" t="s">
        <v>294</v>
      </c>
      <c r="I200" s="278">
        <v>9.410625</v>
      </c>
      <c r="J200" s="278">
        <v>9.5525</v>
      </c>
      <c r="K200" s="278">
        <v>8.685625</v>
      </c>
      <c r="L200" s="278">
        <v>8.909375</v>
      </c>
      <c r="M200" s="278">
        <v>8.806135</v>
      </c>
      <c r="N200" s="278">
        <v>4.663744E8</v>
      </c>
      <c r="O200" s="278"/>
      <c r="P200" s="254">
        <f t="shared" si="31"/>
        <v>412831.6752</v>
      </c>
      <c r="Q200" s="254">
        <f t="shared" si="137"/>
        <v>351889.2559</v>
      </c>
      <c r="R200" s="254">
        <f t="shared" si="138"/>
        <v>478060.9628</v>
      </c>
      <c r="S200" s="254">
        <f t="shared" si="34"/>
        <v>-449004.4129</v>
      </c>
      <c r="T200" s="254">
        <f t="shared" si="35"/>
        <v>0</v>
      </c>
      <c r="U200" s="272">
        <f t="shared" si="21"/>
        <v>0.8984763879</v>
      </c>
      <c r="V200" s="282"/>
      <c r="W200" s="254">
        <f t="shared" si="22"/>
        <v>-449004.4129</v>
      </c>
      <c r="X200" s="257">
        <f t="shared" si="23"/>
        <v>1.984151185</v>
      </c>
      <c r="Y200" s="254">
        <f t="shared" si="24"/>
        <v>747920.697</v>
      </c>
      <c r="Z200" s="254">
        <f t="shared" si="25"/>
        <v>298916.2841</v>
      </c>
      <c r="AA200" s="259">
        <f t="shared" si="26"/>
        <v>1242781.894</v>
      </c>
      <c r="AB200" s="258">
        <f t="shared" si="27"/>
        <v>1.242781894</v>
      </c>
      <c r="AC200" s="275">
        <f t="shared" si="28"/>
        <v>793777.4811</v>
      </c>
      <c r="AD200" s="257">
        <f t="shared" si="29"/>
        <v>0.7937774811</v>
      </c>
      <c r="AE200" s="180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2"/>
    </row>
    <row r="201" ht="19.5" customHeight="1">
      <c r="A201" s="276" t="s">
        <v>295</v>
      </c>
      <c r="B201" s="277">
        <v>105.599998</v>
      </c>
      <c r="C201" s="278">
        <v>111.160004</v>
      </c>
      <c r="D201" s="278">
        <v>104.339996</v>
      </c>
      <c r="E201" s="278">
        <v>107.629997</v>
      </c>
      <c r="F201" s="278">
        <v>100.427818</v>
      </c>
      <c r="G201" s="278">
        <v>5.686993E8</v>
      </c>
      <c r="H201" s="283" t="s">
        <v>295</v>
      </c>
      <c r="I201" s="278">
        <v>8.90625</v>
      </c>
      <c r="J201" s="278">
        <v>9.8525</v>
      </c>
      <c r="K201" s="278">
        <v>8.6975</v>
      </c>
      <c r="L201" s="278">
        <v>9.22875</v>
      </c>
      <c r="M201" s="278">
        <v>9.126643</v>
      </c>
      <c r="N201" s="278">
        <v>4.135088E8</v>
      </c>
      <c r="O201" s="278"/>
      <c r="P201" s="254">
        <f t="shared" si="31"/>
        <v>413227.7069</v>
      </c>
      <c r="Q201" s="254">
        <f t="shared" si="137"/>
        <v>352370.3595</v>
      </c>
      <c r="R201" s="254">
        <f t="shared" si="138"/>
        <v>479056.9231</v>
      </c>
      <c r="S201" s="254">
        <f t="shared" si="34"/>
        <v>-452541.9312</v>
      </c>
      <c r="T201" s="254">
        <f t="shared" si="35"/>
        <v>0</v>
      </c>
      <c r="U201" s="272">
        <f t="shared" si="21"/>
        <v>0.8982155178</v>
      </c>
      <c r="V201" s="282"/>
      <c r="W201" s="254">
        <f t="shared" si="22"/>
        <v>-452541.9312</v>
      </c>
      <c r="X201" s="257">
        <f t="shared" si="23"/>
        <v>1.971717024</v>
      </c>
      <c r="Y201" s="254">
        <f t="shared" si="24"/>
        <v>749154.0411</v>
      </c>
      <c r="Z201" s="254">
        <f t="shared" si="25"/>
        <v>296612.1098</v>
      </c>
      <c r="AA201" s="259">
        <f t="shared" si="26"/>
        <v>1244654.99</v>
      </c>
      <c r="AB201" s="258">
        <f t="shared" si="27"/>
        <v>1.24465499</v>
      </c>
      <c r="AC201" s="275">
        <f t="shared" si="28"/>
        <v>792113.0583</v>
      </c>
      <c r="AD201" s="257">
        <f t="shared" si="29"/>
        <v>0.7921130583</v>
      </c>
      <c r="AE201" s="180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2"/>
    </row>
    <row r="202" ht="19.5" customHeight="1">
      <c r="A202" s="276" t="s">
        <v>296</v>
      </c>
      <c r="B202" s="277">
        <v>108.050003</v>
      </c>
      <c r="C202" s="278">
        <v>111.080002</v>
      </c>
      <c r="D202" s="278">
        <v>106.0</v>
      </c>
      <c r="E202" s="278">
        <v>110.050003</v>
      </c>
      <c r="F202" s="278">
        <v>102.685875</v>
      </c>
      <c r="G202" s="278">
        <v>5.182335E8</v>
      </c>
      <c r="H202" s="283" t="s">
        <v>296</v>
      </c>
      <c r="I202" s="278">
        <v>9.304375</v>
      </c>
      <c r="J202" s="278">
        <v>9.81125</v>
      </c>
      <c r="K202" s="278">
        <v>8.948125</v>
      </c>
      <c r="L202" s="278">
        <v>9.6375</v>
      </c>
      <c r="M202" s="278">
        <v>9.530869</v>
      </c>
      <c r="N202" s="278">
        <v>3.268368E8</v>
      </c>
      <c r="O202" s="278"/>
      <c r="P202" s="254">
        <f t="shared" si="31"/>
        <v>419801.9802</v>
      </c>
      <c r="Q202" s="254">
        <f t="shared" si="137"/>
        <v>362524.1762</v>
      </c>
      <c r="R202" s="254">
        <f t="shared" si="138"/>
        <v>480054.9584</v>
      </c>
      <c r="S202" s="254">
        <f t="shared" si="34"/>
        <v>-456094.1893</v>
      </c>
      <c r="T202" s="254">
        <f t="shared" si="35"/>
        <v>0</v>
      </c>
      <c r="U202" s="272">
        <f t="shared" si="21"/>
        <v>0.906897544</v>
      </c>
      <c r="V202" s="282"/>
      <c r="W202" s="254">
        <f t="shared" si="22"/>
        <v>-456094.1893</v>
      </c>
      <c r="X202" s="257">
        <f t="shared" si="23"/>
        <v>1.972962953</v>
      </c>
      <c r="Y202" s="254">
        <f t="shared" si="24"/>
        <v>754714.1462</v>
      </c>
      <c r="Z202" s="254">
        <f t="shared" si="25"/>
        <v>298619.9569</v>
      </c>
      <c r="AA202" s="259">
        <f t="shared" si="26"/>
        <v>1262381.115</v>
      </c>
      <c r="AB202" s="258">
        <f t="shared" si="27"/>
        <v>1.262381115</v>
      </c>
      <c r="AC202" s="275">
        <f t="shared" si="28"/>
        <v>806286.9255</v>
      </c>
      <c r="AD202" s="257">
        <f t="shared" si="29"/>
        <v>0.8062869255</v>
      </c>
      <c r="AE202" s="180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2"/>
    </row>
    <row r="203" ht="19.5" customHeight="1">
      <c r="A203" s="276" t="s">
        <v>297</v>
      </c>
      <c r="B203" s="277">
        <v>110.639999</v>
      </c>
      <c r="C203" s="278">
        <v>111.129997</v>
      </c>
      <c r="D203" s="278">
        <v>106.639999</v>
      </c>
      <c r="E203" s="278">
        <v>107.07</v>
      </c>
      <c r="F203" s="278">
        <v>99.905289</v>
      </c>
      <c r="G203" s="278">
        <v>5.770306E8</v>
      </c>
      <c r="H203" s="283" t="s">
        <v>297</v>
      </c>
      <c r="I203" s="278">
        <v>9.73125</v>
      </c>
      <c r="J203" s="278">
        <v>9.84875</v>
      </c>
      <c r="K203" s="278">
        <v>9.06625</v>
      </c>
      <c r="L203" s="278">
        <v>9.14375</v>
      </c>
      <c r="M203" s="278">
        <v>9.042585</v>
      </c>
      <c r="N203" s="278">
        <v>3.028272E8</v>
      </c>
      <c r="O203" s="278"/>
      <c r="P203" s="254">
        <f t="shared" si="31"/>
        <v>422336.6297</v>
      </c>
      <c r="Q203" s="254">
        <f t="shared" si="137"/>
        <v>367309.8904</v>
      </c>
      <c r="R203" s="254">
        <f t="shared" si="138"/>
        <v>481055.0729</v>
      </c>
      <c r="S203" s="254">
        <f t="shared" si="34"/>
        <v>-459661.2484</v>
      </c>
      <c r="T203" s="254">
        <f t="shared" si="35"/>
        <v>0</v>
      </c>
      <c r="U203" s="272">
        <f t="shared" si="21"/>
        <v>0.9104863147</v>
      </c>
      <c r="V203" s="282"/>
      <c r="W203" s="254">
        <f t="shared" si="22"/>
        <v>-459661.2484</v>
      </c>
      <c r="X203" s="257">
        <f t="shared" si="23"/>
        <v>1.965342316</v>
      </c>
      <c r="Y203" s="254">
        <f t="shared" si="24"/>
        <v>757448.5108</v>
      </c>
      <c r="Z203" s="254">
        <f t="shared" si="25"/>
        <v>297787.2624</v>
      </c>
      <c r="AA203" s="259">
        <f t="shared" si="26"/>
        <v>1270701.593</v>
      </c>
      <c r="AB203" s="258">
        <f t="shared" si="27"/>
        <v>1.270701593</v>
      </c>
      <c r="AC203" s="275">
        <f t="shared" si="28"/>
        <v>811040.3445</v>
      </c>
      <c r="AD203" s="257">
        <f t="shared" si="29"/>
        <v>0.8110403445</v>
      </c>
      <c r="AE203" s="180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2"/>
    </row>
    <row r="204" ht="19.5" customHeight="1">
      <c r="A204" s="276" t="s">
        <v>298</v>
      </c>
      <c r="B204" s="277">
        <v>108.129997</v>
      </c>
      <c r="C204" s="278">
        <v>114.389999</v>
      </c>
      <c r="D204" s="278">
        <v>105.830002</v>
      </c>
      <c r="E204" s="278">
        <v>111.949997</v>
      </c>
      <c r="F204" s="278">
        <v>104.698997</v>
      </c>
      <c r="G204" s="278">
        <v>6.448857E8</v>
      </c>
      <c r="H204" s="283" t="s">
        <v>298</v>
      </c>
      <c r="I204" s="278">
        <v>9.32125</v>
      </c>
      <c r="J204" s="278">
        <v>10.4075</v>
      </c>
      <c r="K204" s="278">
        <v>8.9225</v>
      </c>
      <c r="L204" s="278">
        <v>9.95875</v>
      </c>
      <c r="M204" s="278">
        <v>9.848567</v>
      </c>
      <c r="N204" s="278">
        <v>3.287216E8</v>
      </c>
      <c r="O204" s="278"/>
      <c r="P204" s="254">
        <f t="shared" si="31"/>
        <v>419128.7208</v>
      </c>
      <c r="Q204" s="254">
        <f t="shared" si="137"/>
        <v>361486.0054</v>
      </c>
      <c r="R204" s="254">
        <f t="shared" si="138"/>
        <v>482057.271</v>
      </c>
      <c r="S204" s="254">
        <f t="shared" si="34"/>
        <v>-463243.1703</v>
      </c>
      <c r="T204" s="254">
        <f t="shared" si="35"/>
        <v>0</v>
      </c>
      <c r="U204" s="272">
        <f t="shared" si="21"/>
        <v>0.9045110165</v>
      </c>
      <c r="V204" s="282"/>
      <c r="W204" s="254">
        <f t="shared" si="22"/>
        <v>-463243.1703</v>
      </c>
      <c r="X204" s="257">
        <f t="shared" si="23"/>
        <v>1.945384303</v>
      </c>
      <c r="Y204" s="254">
        <f t="shared" si="24"/>
        <v>756165.0847</v>
      </c>
      <c r="Z204" s="254">
        <f t="shared" si="25"/>
        <v>292921.9144</v>
      </c>
      <c r="AA204" s="259">
        <f t="shared" si="26"/>
        <v>1262671.997</v>
      </c>
      <c r="AB204" s="258">
        <f t="shared" si="27"/>
        <v>1.262671997</v>
      </c>
      <c r="AC204" s="275">
        <f t="shared" si="28"/>
        <v>799428.8269</v>
      </c>
      <c r="AD204" s="257">
        <f t="shared" si="29"/>
        <v>0.7994288269</v>
      </c>
      <c r="AE204" s="180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2"/>
    </row>
    <row r="205" ht="19.5" customHeight="1">
      <c r="A205" s="276" t="s">
        <v>299</v>
      </c>
      <c r="B205" s="277">
        <v>111.970001</v>
      </c>
      <c r="C205" s="278">
        <v>113.0</v>
      </c>
      <c r="D205" s="278">
        <v>84.739998</v>
      </c>
      <c r="E205" s="278">
        <v>104.309998</v>
      </c>
      <c r="F205" s="278">
        <v>97.553833</v>
      </c>
      <c r="G205" s="278">
        <v>1.0103048E9</v>
      </c>
      <c r="H205" s="283" t="s">
        <v>299</v>
      </c>
      <c r="I205" s="278">
        <v>9.96125</v>
      </c>
      <c r="J205" s="278">
        <v>10.14125</v>
      </c>
      <c r="K205" s="278">
        <v>6.875</v>
      </c>
      <c r="L205" s="278">
        <v>8.56375</v>
      </c>
      <c r="M205" s="278">
        <v>8.469001</v>
      </c>
      <c r="N205" s="278">
        <v>4.280792E8</v>
      </c>
      <c r="O205" s="278"/>
      <c r="P205" s="254">
        <f t="shared" si="31"/>
        <v>335603.9525</v>
      </c>
      <c r="Q205" s="254">
        <f t="shared" si="137"/>
        <v>278533.6271</v>
      </c>
      <c r="R205" s="254">
        <f t="shared" si="138"/>
        <v>483061.5569</v>
      </c>
      <c r="S205" s="254">
        <f t="shared" si="34"/>
        <v>-466840.0168</v>
      </c>
      <c r="T205" s="254">
        <f t="shared" si="35"/>
        <v>0</v>
      </c>
      <c r="U205" s="272">
        <f t="shared" si="21"/>
        <v>0.813590876</v>
      </c>
      <c r="V205" s="282"/>
      <c r="W205" s="254">
        <f t="shared" si="22"/>
        <v>-466840.0168</v>
      </c>
      <c r="X205" s="257">
        <f t="shared" si="23"/>
        <v>1.753631822</v>
      </c>
      <c r="Y205" s="254">
        <f t="shared" si="24"/>
        <v>698661.8614</v>
      </c>
      <c r="Z205" s="254">
        <f t="shared" si="25"/>
        <v>231821.8446</v>
      </c>
      <c r="AA205" s="259">
        <f t="shared" si="26"/>
        <v>1097199.136</v>
      </c>
      <c r="AB205" s="258">
        <f t="shared" si="27"/>
        <v>1.097199136</v>
      </c>
      <c r="AC205" s="275">
        <f t="shared" si="28"/>
        <v>630359.1196</v>
      </c>
      <c r="AD205" s="257">
        <f t="shared" si="29"/>
        <v>0.6303591196</v>
      </c>
      <c r="AE205" s="180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2"/>
    </row>
    <row r="206" ht="19.5" customHeight="1">
      <c r="A206" s="276" t="s">
        <v>300</v>
      </c>
      <c r="B206" s="277">
        <v>101.709999</v>
      </c>
      <c r="C206" s="278">
        <v>108.730003</v>
      </c>
      <c r="D206" s="278">
        <v>98.75</v>
      </c>
      <c r="E206" s="278">
        <v>101.760002</v>
      </c>
      <c r="F206" s="278">
        <v>95.169006</v>
      </c>
      <c r="G206" s="278">
        <v>8.812015E8</v>
      </c>
      <c r="H206" s="283" t="s">
        <v>300</v>
      </c>
      <c r="I206" s="278">
        <v>8.145</v>
      </c>
      <c r="J206" s="278">
        <v>9.265</v>
      </c>
      <c r="K206" s="278">
        <v>7.66875</v>
      </c>
      <c r="L206" s="278">
        <v>8.13125</v>
      </c>
      <c r="M206" s="278">
        <v>8.041286</v>
      </c>
      <c r="N206" s="278">
        <v>3.535144E8</v>
      </c>
      <c r="O206" s="278"/>
      <c r="P206" s="254">
        <f t="shared" si="31"/>
        <v>391089.1089</v>
      </c>
      <c r="Q206" s="254">
        <f t="shared" si="137"/>
        <v>310691.6004</v>
      </c>
      <c r="R206" s="254">
        <f t="shared" si="138"/>
        <v>484067.9352</v>
      </c>
      <c r="S206" s="254">
        <f t="shared" si="34"/>
        <v>-470451.8502</v>
      </c>
      <c r="T206" s="254">
        <f t="shared" si="35"/>
        <v>0</v>
      </c>
      <c r="U206" s="272">
        <f t="shared" si="21"/>
        <v>0.8537955618</v>
      </c>
      <c r="V206" s="282"/>
      <c r="W206" s="254">
        <f t="shared" si="22"/>
        <v>-470451.8502</v>
      </c>
      <c r="X206" s="257">
        <f t="shared" si="23"/>
        <v>1.860247852</v>
      </c>
      <c r="Y206" s="254">
        <f t="shared" si="24"/>
        <v>738467.594</v>
      </c>
      <c r="Z206" s="254">
        <f t="shared" si="25"/>
        <v>268015.7438</v>
      </c>
      <c r="AA206" s="259">
        <f t="shared" si="26"/>
        <v>1185848.644</v>
      </c>
      <c r="AB206" s="258">
        <f t="shared" si="27"/>
        <v>1.185848644</v>
      </c>
      <c r="AC206" s="275">
        <f t="shared" si="28"/>
        <v>715396.7942</v>
      </c>
      <c r="AD206" s="257">
        <f t="shared" si="29"/>
        <v>0.7153967942</v>
      </c>
      <c r="AE206" s="180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2"/>
    </row>
    <row r="207" ht="19.5" customHeight="1">
      <c r="A207" s="276" t="s">
        <v>301</v>
      </c>
      <c r="B207" s="277">
        <v>101.940002</v>
      </c>
      <c r="C207" s="278">
        <v>114.080002</v>
      </c>
      <c r="D207" s="278">
        <v>100.480003</v>
      </c>
      <c r="E207" s="278">
        <v>113.330002</v>
      </c>
      <c r="F207" s="278">
        <v>106.24749</v>
      </c>
      <c r="G207" s="278">
        <v>7.406272E8</v>
      </c>
      <c r="H207" s="283" t="s">
        <v>301</v>
      </c>
      <c r="I207" s="278">
        <v>8.16125</v>
      </c>
      <c r="J207" s="278">
        <v>10.19875</v>
      </c>
      <c r="K207" s="278">
        <v>7.93375</v>
      </c>
      <c r="L207" s="278">
        <v>10.0675</v>
      </c>
      <c r="M207" s="278">
        <v>9.956113</v>
      </c>
      <c r="N207" s="278">
        <v>3.188688E8</v>
      </c>
      <c r="O207" s="278"/>
      <c r="P207" s="254">
        <f t="shared" si="31"/>
        <v>397940.6059</v>
      </c>
      <c r="Q207" s="254">
        <f t="shared" si="137"/>
        <v>321427.8056</v>
      </c>
      <c r="R207" s="254">
        <f t="shared" si="138"/>
        <v>485076.4101</v>
      </c>
      <c r="S207" s="254">
        <f t="shared" si="34"/>
        <v>-474078.7329</v>
      </c>
      <c r="T207" s="254">
        <f t="shared" si="35"/>
        <v>0</v>
      </c>
      <c r="U207" s="272">
        <f t="shared" si="21"/>
        <v>0.86412943</v>
      </c>
      <c r="V207" s="282"/>
      <c r="W207" s="254">
        <f t="shared" si="22"/>
        <v>-474078.7329</v>
      </c>
      <c r="X207" s="257">
        <f t="shared" si="23"/>
        <v>1.862595714</v>
      </c>
      <c r="Y207" s="254">
        <f t="shared" si="24"/>
        <v>744231.7778</v>
      </c>
      <c r="Z207" s="254">
        <f t="shared" si="25"/>
        <v>270153.0449</v>
      </c>
      <c r="AA207" s="259">
        <f t="shared" si="26"/>
        <v>1204444.822</v>
      </c>
      <c r="AB207" s="258">
        <f t="shared" si="27"/>
        <v>1.204444822</v>
      </c>
      <c r="AC207" s="275">
        <f t="shared" si="28"/>
        <v>730366.0887</v>
      </c>
      <c r="AD207" s="257">
        <f t="shared" si="29"/>
        <v>0.7303660887</v>
      </c>
      <c r="AE207" s="180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2"/>
    </row>
    <row r="208" ht="19.5" customHeight="1">
      <c r="A208" s="276" t="s">
        <v>302</v>
      </c>
      <c r="B208" s="277">
        <v>113.629997</v>
      </c>
      <c r="C208" s="278">
        <v>115.470001</v>
      </c>
      <c r="D208" s="278">
        <v>109.480003</v>
      </c>
      <c r="E208" s="278">
        <v>114.019997</v>
      </c>
      <c r="F208" s="278">
        <v>106.894386</v>
      </c>
      <c r="G208" s="278">
        <v>5.434133E8</v>
      </c>
      <c r="H208" s="283" t="s">
        <v>302</v>
      </c>
      <c r="I208" s="278">
        <v>10.12125</v>
      </c>
      <c r="J208" s="278">
        <v>10.4425</v>
      </c>
      <c r="K208" s="278">
        <v>9.38375</v>
      </c>
      <c r="L208" s="278">
        <v>10.16375</v>
      </c>
      <c r="M208" s="278">
        <v>10.051297</v>
      </c>
      <c r="N208" s="278">
        <v>1.950984E8</v>
      </c>
      <c r="O208" s="278"/>
      <c r="P208" s="254">
        <f t="shared" si="31"/>
        <v>433584.1703</v>
      </c>
      <c r="Q208" s="254">
        <f t="shared" si="137"/>
        <v>380173.0797</v>
      </c>
      <c r="R208" s="254">
        <f t="shared" si="138"/>
        <v>486086.9859</v>
      </c>
      <c r="S208" s="254">
        <f t="shared" si="34"/>
        <v>-477720.7277</v>
      </c>
      <c r="T208" s="254">
        <f t="shared" si="35"/>
        <v>0</v>
      </c>
      <c r="U208" s="272">
        <f t="shared" si="21"/>
        <v>0.9185180014</v>
      </c>
      <c r="V208" s="282"/>
      <c r="W208" s="254">
        <f t="shared" si="22"/>
        <v>-477720.7277</v>
      </c>
      <c r="X208" s="257">
        <f t="shared" si="23"/>
        <v>1.925122991</v>
      </c>
      <c r="Y208" s="254">
        <f t="shared" si="24"/>
        <v>770152.4257</v>
      </c>
      <c r="Z208" s="254">
        <f t="shared" si="25"/>
        <v>292431.698</v>
      </c>
      <c r="AA208" s="259">
        <f t="shared" si="26"/>
        <v>1299844.236</v>
      </c>
      <c r="AB208" s="258">
        <f t="shared" si="27"/>
        <v>1.299844236</v>
      </c>
      <c r="AC208" s="275">
        <f t="shared" si="28"/>
        <v>822123.5082</v>
      </c>
      <c r="AD208" s="257">
        <f t="shared" si="29"/>
        <v>0.8221235082</v>
      </c>
      <c r="AE208" s="180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2"/>
    </row>
    <row r="209" ht="19.5" customHeight="1">
      <c r="A209" s="279" t="s">
        <v>303</v>
      </c>
      <c r="B209" s="280">
        <v>114.480003</v>
      </c>
      <c r="C209" s="281">
        <v>115.75</v>
      </c>
      <c r="D209" s="281">
        <v>109.379997</v>
      </c>
      <c r="E209" s="281">
        <v>111.860001</v>
      </c>
      <c r="F209" s="281">
        <v>104.86937</v>
      </c>
      <c r="G209" s="281">
        <v>7.574975E8</v>
      </c>
      <c r="H209" s="284" t="s">
        <v>303</v>
      </c>
      <c r="I209" s="281">
        <v>10.24125</v>
      </c>
      <c r="J209" s="281">
        <v>10.47125</v>
      </c>
      <c r="K209" s="281">
        <v>9.33</v>
      </c>
      <c r="L209" s="281">
        <v>9.795</v>
      </c>
      <c r="M209" s="281">
        <v>9.686628</v>
      </c>
      <c r="N209" s="281">
        <v>2.490936E8</v>
      </c>
      <c r="O209" s="281"/>
      <c r="P209" s="254">
        <f t="shared" si="31"/>
        <v>433188.1069</v>
      </c>
      <c r="Q209" s="254">
        <f t="shared" si="137"/>
        <v>377995.4532</v>
      </c>
      <c r="R209" s="254">
        <f t="shared" si="138"/>
        <v>487099.6671</v>
      </c>
      <c r="S209" s="254">
        <f t="shared" si="34"/>
        <v>-481377.8974</v>
      </c>
      <c r="T209" s="254">
        <f t="shared" si="35"/>
        <v>0</v>
      </c>
      <c r="U209" s="272">
        <f t="shared" si="21"/>
        <v>0.9159627024</v>
      </c>
      <c r="V209" s="257">
        <f>(E209-B198)/B198</f>
        <v>0.0780647537</v>
      </c>
      <c r="W209" s="254">
        <f t="shared" si="22"/>
        <v>-481377.8974</v>
      </c>
      <c r="X209" s="257">
        <f t="shared" si="23"/>
        <v>1.911778208</v>
      </c>
      <c r="Y209" s="254">
        <f t="shared" si="24"/>
        <v>770847.3553</v>
      </c>
      <c r="Z209" s="254">
        <f t="shared" si="25"/>
        <v>289469.4579</v>
      </c>
      <c r="AA209" s="259">
        <f t="shared" si="26"/>
        <v>1298283.227</v>
      </c>
      <c r="AB209" s="258">
        <f t="shared" si="27"/>
        <v>1.298283227</v>
      </c>
      <c r="AC209" s="275">
        <f t="shared" si="28"/>
        <v>816905.3299</v>
      </c>
      <c r="AD209" s="257">
        <f t="shared" si="29"/>
        <v>0.8169053299</v>
      </c>
      <c r="AE209" s="180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2"/>
    </row>
    <row r="210" ht="19.5" customHeight="1">
      <c r="A210" s="276" t="s">
        <v>304</v>
      </c>
      <c r="B210" s="277">
        <v>109.449997</v>
      </c>
      <c r="C210" s="278">
        <v>110.18</v>
      </c>
      <c r="D210" s="278">
        <v>97.25</v>
      </c>
      <c r="E210" s="278">
        <v>104.129997</v>
      </c>
      <c r="F210" s="278">
        <v>97.920593</v>
      </c>
      <c r="G210" s="278">
        <v>1.0773082E9</v>
      </c>
      <c r="H210" s="283" t="s">
        <v>304</v>
      </c>
      <c r="I210" s="278">
        <v>9.3575</v>
      </c>
      <c r="J210" s="278">
        <v>9.4925</v>
      </c>
      <c r="K210" s="278">
        <v>7.35</v>
      </c>
      <c r="L210" s="278">
        <v>8.415</v>
      </c>
      <c r="M210" s="278">
        <v>8.32685</v>
      </c>
      <c r="N210" s="278">
        <v>3.941464E8</v>
      </c>
      <c r="O210" s="278"/>
      <c r="P210" s="254">
        <f t="shared" si="31"/>
        <v>385148.5149</v>
      </c>
      <c r="Q210" s="254">
        <f>(Q198+(Q209-Q198)*(1-$Q$3))*K210/K209</f>
        <v>284163.5318</v>
      </c>
      <c r="R210" s="254">
        <f>R209*(1+($S$5/2/12))+(Q209-Q198)*($Q$3)</f>
        <v>505396.2036</v>
      </c>
      <c r="S210" s="254">
        <f t="shared" si="34"/>
        <v>-485050.3053</v>
      </c>
      <c r="T210" s="254">
        <f t="shared" si="35"/>
        <v>0</v>
      </c>
      <c r="U210" s="272">
        <f t="shared" si="21"/>
        <v>0.8116701132</v>
      </c>
      <c r="V210" s="282"/>
      <c r="W210" s="254">
        <f t="shared" si="22"/>
        <v>-485050.3053</v>
      </c>
      <c r="X210" s="257">
        <f t="shared" si="23"/>
        <v>1.835984245</v>
      </c>
      <c r="Y210" s="254">
        <f t="shared" si="24"/>
        <v>754784.3158</v>
      </c>
      <c r="Z210" s="254">
        <f t="shared" si="25"/>
        <v>269734.0106</v>
      </c>
      <c r="AA210" s="259">
        <f t="shared" si="26"/>
        <v>1174708.25</v>
      </c>
      <c r="AB210" s="258">
        <f t="shared" si="27"/>
        <v>1.17470825</v>
      </c>
      <c r="AC210" s="275">
        <f t="shared" si="28"/>
        <v>689657.9449</v>
      </c>
      <c r="AD210" s="257">
        <f t="shared" si="29"/>
        <v>0.6896579449</v>
      </c>
      <c r="AE210" s="180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2"/>
    </row>
    <row r="211" ht="19.5" customHeight="1">
      <c r="A211" s="276" t="s">
        <v>305</v>
      </c>
      <c r="B211" s="277">
        <v>103.629997</v>
      </c>
      <c r="C211" s="278">
        <v>104.800003</v>
      </c>
      <c r="D211" s="278">
        <v>94.839996</v>
      </c>
      <c r="E211" s="278">
        <v>102.5</v>
      </c>
      <c r="F211" s="278">
        <v>96.387787</v>
      </c>
      <c r="G211" s="278">
        <v>9.422596E8</v>
      </c>
      <c r="H211" s="283" t="s">
        <v>305</v>
      </c>
      <c r="I211" s="278">
        <v>8.32875</v>
      </c>
      <c r="J211" s="278">
        <v>8.5225</v>
      </c>
      <c r="K211" s="278">
        <v>6.95375</v>
      </c>
      <c r="L211" s="278">
        <v>8.11</v>
      </c>
      <c r="M211" s="278">
        <v>8.025043</v>
      </c>
      <c r="N211" s="278">
        <v>4.445416E8</v>
      </c>
      <c r="O211" s="278"/>
      <c r="P211" s="254">
        <f t="shared" si="31"/>
        <v>375603.9446</v>
      </c>
      <c r="Q211" s="254">
        <f t="shared" ref="Q211:Q221" si="139">Q210*K211/K210</f>
        <v>268843.8311</v>
      </c>
      <c r="R211" s="254">
        <f t="shared" ref="R211:R221" si="140">R210*(1+$S$5/2/12)</f>
        <v>506449.1124</v>
      </c>
      <c r="S211" s="254">
        <f t="shared" si="34"/>
        <v>-488738.0149</v>
      </c>
      <c r="T211" s="254">
        <f t="shared" si="35"/>
        <v>0</v>
      </c>
      <c r="U211" s="272">
        <f t="shared" si="21"/>
        <v>0.7935477247</v>
      </c>
      <c r="V211" s="282"/>
      <c r="W211" s="254">
        <f t="shared" si="22"/>
        <v>-488738.0149</v>
      </c>
      <c r="X211" s="257">
        <f t="shared" si="23"/>
        <v>1.804756393</v>
      </c>
      <c r="Y211" s="254">
        <f t="shared" si="24"/>
        <v>749113.909</v>
      </c>
      <c r="Z211" s="254">
        <f t="shared" si="25"/>
        <v>260375.8942</v>
      </c>
      <c r="AA211" s="259">
        <f t="shared" si="26"/>
        <v>1150896.888</v>
      </c>
      <c r="AB211" s="258">
        <f t="shared" si="27"/>
        <v>1.150896888</v>
      </c>
      <c r="AC211" s="275">
        <f t="shared" si="28"/>
        <v>662158.8732</v>
      </c>
      <c r="AD211" s="257">
        <f t="shared" si="29"/>
        <v>0.6621588732</v>
      </c>
      <c r="AE211" s="180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2"/>
    </row>
    <row r="212" ht="19.5" customHeight="1">
      <c r="A212" s="276" t="s">
        <v>306</v>
      </c>
      <c r="B212" s="277">
        <v>103.480003</v>
      </c>
      <c r="C212" s="278">
        <v>110.040001</v>
      </c>
      <c r="D212" s="278">
        <v>103.160004</v>
      </c>
      <c r="E212" s="278">
        <v>109.199997</v>
      </c>
      <c r="F212" s="278">
        <v>102.688255</v>
      </c>
      <c r="G212" s="278">
        <v>6.016051E8</v>
      </c>
      <c r="H212" s="283" t="s">
        <v>306</v>
      </c>
      <c r="I212" s="278">
        <v>8.25625</v>
      </c>
      <c r="J212" s="278">
        <v>9.3625</v>
      </c>
      <c r="K212" s="278">
        <v>8.215</v>
      </c>
      <c r="L212" s="278">
        <v>9.225</v>
      </c>
      <c r="M212" s="278">
        <v>9.128366</v>
      </c>
      <c r="N212" s="278">
        <v>3.035736E8</v>
      </c>
      <c r="O212" s="278"/>
      <c r="P212" s="254">
        <f t="shared" si="31"/>
        <v>408554.4713</v>
      </c>
      <c r="Q212" s="254">
        <f t="shared" si="139"/>
        <v>317605.9066</v>
      </c>
      <c r="R212" s="254">
        <f t="shared" si="140"/>
        <v>507504.2147</v>
      </c>
      <c r="S212" s="254">
        <f t="shared" si="34"/>
        <v>-492441.0899</v>
      </c>
      <c r="T212" s="254">
        <f t="shared" si="35"/>
        <v>0</v>
      </c>
      <c r="U212" s="272">
        <f t="shared" si="21"/>
        <v>0.8460697428</v>
      </c>
      <c r="V212" s="282"/>
      <c r="W212" s="254">
        <f t="shared" si="22"/>
        <v>-492441.0899</v>
      </c>
      <c r="X212" s="257">
        <f t="shared" si="23"/>
        <v>1.860240148</v>
      </c>
      <c r="Y212" s="254">
        <f t="shared" si="24"/>
        <v>773192.176</v>
      </c>
      <c r="Z212" s="254">
        <f t="shared" si="25"/>
        <v>280751.0861</v>
      </c>
      <c r="AA212" s="259">
        <f t="shared" si="26"/>
        <v>1233664.593</v>
      </c>
      <c r="AB212" s="258">
        <f t="shared" si="27"/>
        <v>1.233664593</v>
      </c>
      <c r="AC212" s="275">
        <f t="shared" si="28"/>
        <v>741223.5026</v>
      </c>
      <c r="AD212" s="257">
        <f t="shared" si="29"/>
        <v>0.7412235026</v>
      </c>
      <c r="AE212" s="180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2"/>
    </row>
    <row r="213" ht="19.5" customHeight="1">
      <c r="A213" s="276" t="s">
        <v>307</v>
      </c>
      <c r="B213" s="277">
        <v>108.540001</v>
      </c>
      <c r="C213" s="278">
        <v>111.440002</v>
      </c>
      <c r="D213" s="278">
        <v>104.879997</v>
      </c>
      <c r="E213" s="278">
        <v>105.720001</v>
      </c>
      <c r="F213" s="278">
        <v>99.71067</v>
      </c>
      <c r="G213" s="278">
        <v>5.592538E8</v>
      </c>
      <c r="H213" s="283" t="s">
        <v>307</v>
      </c>
      <c r="I213" s="278">
        <v>9.11</v>
      </c>
      <c r="J213" s="278">
        <v>9.61</v>
      </c>
      <c r="K213" s="278">
        <v>8.48875</v>
      </c>
      <c r="L213" s="278">
        <v>8.62</v>
      </c>
      <c r="M213" s="278">
        <v>8.529703</v>
      </c>
      <c r="N213" s="278">
        <v>2.323536E8</v>
      </c>
      <c r="O213" s="278"/>
      <c r="P213" s="254">
        <f t="shared" si="31"/>
        <v>415366.3248</v>
      </c>
      <c r="Q213" s="254">
        <f t="shared" si="139"/>
        <v>328189.5483</v>
      </c>
      <c r="R213" s="254">
        <f t="shared" si="140"/>
        <v>508561.5151</v>
      </c>
      <c r="S213" s="254">
        <f t="shared" si="34"/>
        <v>-496159.5945</v>
      </c>
      <c r="T213" s="254">
        <f t="shared" si="35"/>
        <v>0</v>
      </c>
      <c r="U213" s="272">
        <f t="shared" si="21"/>
        <v>0.8559464404</v>
      </c>
      <c r="V213" s="282"/>
      <c r="W213" s="254">
        <f t="shared" si="22"/>
        <v>-496159.5945</v>
      </c>
      <c r="X213" s="257">
        <f t="shared" si="23"/>
        <v>1.862158568</v>
      </c>
      <c r="Y213" s="254">
        <f t="shared" si="24"/>
        <v>778975.4818</v>
      </c>
      <c r="Z213" s="254">
        <f t="shared" si="25"/>
        <v>282815.8874</v>
      </c>
      <c r="AA213" s="259">
        <f t="shared" si="26"/>
        <v>1252117.388</v>
      </c>
      <c r="AB213" s="258">
        <f t="shared" si="27"/>
        <v>1.252117388</v>
      </c>
      <c r="AC213" s="275">
        <f t="shared" si="28"/>
        <v>755957.7937</v>
      </c>
      <c r="AD213" s="257">
        <f t="shared" si="29"/>
        <v>0.7559577937</v>
      </c>
      <c r="AE213" s="180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2"/>
    </row>
    <row r="214" ht="19.5" customHeight="1">
      <c r="A214" s="276" t="s">
        <v>308</v>
      </c>
      <c r="B214" s="277">
        <v>105.989998</v>
      </c>
      <c r="C214" s="278">
        <v>110.510002</v>
      </c>
      <c r="D214" s="278">
        <v>104.400002</v>
      </c>
      <c r="E214" s="278">
        <v>110.339996</v>
      </c>
      <c r="F214" s="278">
        <v>104.068062</v>
      </c>
      <c r="G214" s="278">
        <v>5.364827E8</v>
      </c>
      <c r="H214" s="283" t="s">
        <v>308</v>
      </c>
      <c r="I214" s="278">
        <v>8.65375</v>
      </c>
      <c r="J214" s="278">
        <v>9.39375</v>
      </c>
      <c r="K214" s="278">
        <v>8.4025</v>
      </c>
      <c r="L214" s="278">
        <v>9.3675</v>
      </c>
      <c r="M214" s="278">
        <v>9.269373</v>
      </c>
      <c r="N214" s="278">
        <v>1.860816E8</v>
      </c>
      <c r="O214" s="278"/>
      <c r="P214" s="254">
        <f t="shared" si="31"/>
        <v>413465.3545</v>
      </c>
      <c r="Q214" s="254">
        <f t="shared" si="139"/>
        <v>324854.9763</v>
      </c>
      <c r="R214" s="254">
        <f t="shared" si="140"/>
        <v>509621.0183</v>
      </c>
      <c r="S214" s="254">
        <f t="shared" si="34"/>
        <v>-499893.5928</v>
      </c>
      <c r="T214" s="254">
        <f t="shared" si="35"/>
        <v>0</v>
      </c>
      <c r="U214" s="272">
        <f t="shared" si="21"/>
        <v>0.8519433288</v>
      </c>
      <c r="V214" s="282"/>
      <c r="W214" s="254">
        <f t="shared" si="22"/>
        <v>-499893.5928</v>
      </c>
      <c r="X214" s="257">
        <f t="shared" si="23"/>
        <v>1.846565721</v>
      </c>
      <c r="Y214" s="254">
        <f t="shared" si="24"/>
        <v>778661.9257</v>
      </c>
      <c r="Z214" s="254">
        <f t="shared" si="25"/>
        <v>278768.3329</v>
      </c>
      <c r="AA214" s="259">
        <f t="shared" si="26"/>
        <v>1247941.349</v>
      </c>
      <c r="AB214" s="258">
        <f t="shared" si="27"/>
        <v>1.247941349</v>
      </c>
      <c r="AC214" s="275">
        <f t="shared" si="28"/>
        <v>748047.7562</v>
      </c>
      <c r="AD214" s="257">
        <f t="shared" si="29"/>
        <v>0.7480477562</v>
      </c>
      <c r="AE214" s="180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2"/>
    </row>
    <row r="215" ht="19.5" customHeight="1">
      <c r="A215" s="276" t="s">
        <v>309</v>
      </c>
      <c r="B215" s="277">
        <v>110.0</v>
      </c>
      <c r="C215" s="278">
        <v>110.75</v>
      </c>
      <c r="D215" s="278">
        <v>101.75</v>
      </c>
      <c r="E215" s="278">
        <v>107.540001</v>
      </c>
      <c r="F215" s="278">
        <v>101.427223</v>
      </c>
      <c r="G215" s="278">
        <v>5.779263E8</v>
      </c>
      <c r="H215" s="283" t="s">
        <v>309</v>
      </c>
      <c r="I215" s="278">
        <v>9.30375</v>
      </c>
      <c r="J215" s="278">
        <v>9.43125</v>
      </c>
      <c r="K215" s="278">
        <v>7.9725</v>
      </c>
      <c r="L215" s="278">
        <v>8.895</v>
      </c>
      <c r="M215" s="278">
        <v>8.801822</v>
      </c>
      <c r="N215" s="278">
        <v>2.15028E8</v>
      </c>
      <c r="O215" s="278"/>
      <c r="P215" s="254">
        <f t="shared" si="31"/>
        <v>402970.297</v>
      </c>
      <c r="Q215" s="254">
        <f t="shared" si="139"/>
        <v>308230.4431</v>
      </c>
      <c r="R215" s="254">
        <f t="shared" si="140"/>
        <v>510682.7287</v>
      </c>
      <c r="S215" s="254">
        <f t="shared" si="34"/>
        <v>-503643.1494</v>
      </c>
      <c r="T215" s="254">
        <f t="shared" si="35"/>
        <v>0</v>
      </c>
      <c r="U215" s="272">
        <f t="shared" si="21"/>
        <v>0.8343112983</v>
      </c>
      <c r="V215" s="282"/>
      <c r="W215" s="254">
        <f t="shared" si="22"/>
        <v>-503643.1494</v>
      </c>
      <c r="X215" s="257">
        <f t="shared" si="23"/>
        <v>1.814088064</v>
      </c>
      <c r="Y215" s="254">
        <f t="shared" si="24"/>
        <v>772334.6275</v>
      </c>
      <c r="Z215" s="254">
        <f t="shared" si="25"/>
        <v>268691.4781</v>
      </c>
      <c r="AA215" s="259">
        <f t="shared" si="26"/>
        <v>1221883.469</v>
      </c>
      <c r="AB215" s="258">
        <f t="shared" si="27"/>
        <v>1.221883469</v>
      </c>
      <c r="AC215" s="275">
        <f t="shared" si="28"/>
        <v>718240.3195</v>
      </c>
      <c r="AD215" s="257">
        <f t="shared" si="29"/>
        <v>0.7182403195</v>
      </c>
      <c r="AE215" s="180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2"/>
    </row>
    <row r="216" ht="19.5" customHeight="1">
      <c r="A216" s="276" t="s">
        <v>310</v>
      </c>
      <c r="B216" s="277">
        <v>107.489998</v>
      </c>
      <c r="C216" s="278">
        <v>115.540001</v>
      </c>
      <c r="D216" s="278">
        <v>106.57</v>
      </c>
      <c r="E216" s="278">
        <v>115.230003</v>
      </c>
      <c r="F216" s="278">
        <v>108.969566</v>
      </c>
      <c r="G216" s="278">
        <v>4.210726E8</v>
      </c>
      <c r="H216" s="283" t="s">
        <v>310</v>
      </c>
      <c r="I216" s="278">
        <v>8.8925</v>
      </c>
      <c r="J216" s="278">
        <v>10.24875</v>
      </c>
      <c r="K216" s="278">
        <v>8.735</v>
      </c>
      <c r="L216" s="278">
        <v>10.19375</v>
      </c>
      <c r="M216" s="278">
        <v>10.092622</v>
      </c>
      <c r="N216" s="278">
        <v>1.512384E8</v>
      </c>
      <c r="O216" s="278"/>
      <c r="P216" s="254">
        <f t="shared" si="31"/>
        <v>422059.4059</v>
      </c>
      <c r="Q216" s="254">
        <f t="shared" si="139"/>
        <v>337709.9932</v>
      </c>
      <c r="R216" s="254">
        <f t="shared" si="140"/>
        <v>511746.6511</v>
      </c>
      <c r="S216" s="254">
        <f t="shared" si="34"/>
        <v>-507408.3292</v>
      </c>
      <c r="T216" s="254">
        <f t="shared" si="35"/>
        <v>0</v>
      </c>
      <c r="U216" s="272">
        <f t="shared" si="21"/>
        <v>0.8631266527</v>
      </c>
      <c r="V216" s="282"/>
      <c r="W216" s="254">
        <f t="shared" si="22"/>
        <v>-507408.3292</v>
      </c>
      <c r="X216" s="257">
        <f t="shared" si="23"/>
        <v>1.84034436</v>
      </c>
      <c r="Y216" s="254">
        <f t="shared" si="24"/>
        <v>786718.3692</v>
      </c>
      <c r="Z216" s="254">
        <f t="shared" si="25"/>
        <v>279310.04</v>
      </c>
      <c r="AA216" s="259">
        <f t="shared" si="26"/>
        <v>1271516.05</v>
      </c>
      <c r="AB216" s="258">
        <f t="shared" si="27"/>
        <v>1.27151605</v>
      </c>
      <c r="AC216" s="275">
        <f t="shared" si="28"/>
        <v>764107.721</v>
      </c>
      <c r="AD216" s="257">
        <f t="shared" si="29"/>
        <v>0.764107721</v>
      </c>
      <c r="AE216" s="180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2"/>
    </row>
    <row r="217" ht="19.5" customHeight="1">
      <c r="A217" s="276" t="s">
        <v>311</v>
      </c>
      <c r="B217" s="277">
        <v>115.309998</v>
      </c>
      <c r="C217" s="278">
        <v>118.010002</v>
      </c>
      <c r="D217" s="278">
        <v>114.220001</v>
      </c>
      <c r="E217" s="278">
        <v>116.440002</v>
      </c>
      <c r="F217" s="278">
        <v>110.113861</v>
      </c>
      <c r="G217" s="278">
        <v>3.692699E8</v>
      </c>
      <c r="H217" s="283" t="s">
        <v>311</v>
      </c>
      <c r="I217" s="278">
        <v>10.20875</v>
      </c>
      <c r="J217" s="278">
        <v>10.68125</v>
      </c>
      <c r="K217" s="278">
        <v>10.01375</v>
      </c>
      <c r="L217" s="278">
        <v>10.38875</v>
      </c>
      <c r="M217" s="278">
        <v>10.285686</v>
      </c>
      <c r="N217" s="278">
        <v>1.53288E8</v>
      </c>
      <c r="O217" s="278"/>
      <c r="P217" s="254">
        <f t="shared" si="31"/>
        <v>452356.4396</v>
      </c>
      <c r="Q217" s="254">
        <f t="shared" si="139"/>
        <v>387148.6485</v>
      </c>
      <c r="R217" s="254">
        <f t="shared" si="140"/>
        <v>512812.7899</v>
      </c>
      <c r="S217" s="254">
        <f t="shared" si="34"/>
        <v>-511189.1973</v>
      </c>
      <c r="T217" s="254">
        <f t="shared" si="35"/>
        <v>0</v>
      </c>
      <c r="U217" s="272">
        <f t="shared" si="21"/>
        <v>0.907074998</v>
      </c>
      <c r="V217" s="282"/>
      <c r="W217" s="254">
        <f t="shared" si="22"/>
        <v>-511189.1973</v>
      </c>
      <c r="X217" s="257">
        <f t="shared" si="23"/>
        <v>1.888086123</v>
      </c>
      <c r="Y217" s="254">
        <f t="shared" si="24"/>
        <v>808949.7861</v>
      </c>
      <c r="Z217" s="254">
        <f t="shared" si="25"/>
        <v>297760.5888</v>
      </c>
      <c r="AA217" s="259">
        <f t="shared" si="26"/>
        <v>1352317.878</v>
      </c>
      <c r="AB217" s="258">
        <f t="shared" si="27"/>
        <v>1.352317878</v>
      </c>
      <c r="AC217" s="275">
        <f t="shared" si="28"/>
        <v>841128.6807</v>
      </c>
      <c r="AD217" s="257">
        <f t="shared" si="29"/>
        <v>0.8411286807</v>
      </c>
      <c r="AE217" s="180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2"/>
    </row>
    <row r="218" ht="19.5" customHeight="1">
      <c r="A218" s="276" t="s">
        <v>312</v>
      </c>
      <c r="B218" s="277">
        <v>116.480003</v>
      </c>
      <c r="C218" s="278">
        <v>119.220001</v>
      </c>
      <c r="D218" s="278">
        <v>113.629997</v>
      </c>
      <c r="E218" s="278">
        <v>118.720001</v>
      </c>
      <c r="F218" s="278">
        <v>112.269974</v>
      </c>
      <c r="G218" s="278">
        <v>5.407566E8</v>
      </c>
      <c r="H218" s="283" t="s">
        <v>312</v>
      </c>
      <c r="I218" s="278">
        <v>10.4025</v>
      </c>
      <c r="J218" s="278">
        <v>10.92375</v>
      </c>
      <c r="K218" s="278">
        <v>9.885</v>
      </c>
      <c r="L218" s="278">
        <v>10.8175</v>
      </c>
      <c r="M218" s="278">
        <v>10.710185</v>
      </c>
      <c r="N218" s="278">
        <v>2.0234E8</v>
      </c>
      <c r="O218" s="278"/>
      <c r="P218" s="254">
        <f t="shared" si="31"/>
        <v>450019.7901</v>
      </c>
      <c r="Q218" s="254">
        <f t="shared" si="139"/>
        <v>382170.9539</v>
      </c>
      <c r="R218" s="254">
        <f t="shared" si="140"/>
        <v>513881.1499</v>
      </c>
      <c r="S218" s="254">
        <f t="shared" si="34"/>
        <v>-514985.8189</v>
      </c>
      <c r="T218" s="254">
        <f t="shared" si="35"/>
        <v>0</v>
      </c>
      <c r="U218" s="272">
        <f t="shared" si="21"/>
        <v>0.9021521833</v>
      </c>
      <c r="V218" s="282"/>
      <c r="W218" s="254">
        <f t="shared" si="22"/>
        <v>-514985.8189</v>
      </c>
      <c r="X218" s="257">
        <f t="shared" si="23"/>
        <v>1.87170385</v>
      </c>
      <c r="Y218" s="254">
        <f t="shared" si="24"/>
        <v>808339.757</v>
      </c>
      <c r="Z218" s="254">
        <f t="shared" si="25"/>
        <v>293353.9381</v>
      </c>
      <c r="AA218" s="259">
        <f t="shared" si="26"/>
        <v>1346071.894</v>
      </c>
      <c r="AB218" s="258">
        <f t="shared" si="27"/>
        <v>1.346071894</v>
      </c>
      <c r="AC218" s="275">
        <f t="shared" si="28"/>
        <v>831086.075</v>
      </c>
      <c r="AD218" s="257">
        <f t="shared" si="29"/>
        <v>0.831086075</v>
      </c>
      <c r="AE218" s="180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2"/>
    </row>
    <row r="219" ht="19.5" customHeight="1">
      <c r="A219" s="276" t="s">
        <v>313</v>
      </c>
      <c r="B219" s="277">
        <v>118.57</v>
      </c>
      <c r="C219" s="278">
        <v>119.660004</v>
      </c>
      <c r="D219" s="278">
        <v>115.940002</v>
      </c>
      <c r="E219" s="278">
        <v>116.989998</v>
      </c>
      <c r="F219" s="278">
        <v>110.911156</v>
      </c>
      <c r="G219" s="278">
        <v>4.069418E8</v>
      </c>
      <c r="H219" s="283" t="s">
        <v>313</v>
      </c>
      <c r="I219" s="278">
        <v>10.7875</v>
      </c>
      <c r="J219" s="278">
        <v>10.98</v>
      </c>
      <c r="K219" s="278">
        <v>10.31625</v>
      </c>
      <c r="L219" s="278">
        <v>10.48625</v>
      </c>
      <c r="M219" s="278">
        <v>10.382219</v>
      </c>
      <c r="N219" s="278">
        <v>1.57292E8</v>
      </c>
      <c r="O219" s="278"/>
      <c r="P219" s="254">
        <f t="shared" si="31"/>
        <v>459168.3248</v>
      </c>
      <c r="Q219" s="254">
        <f t="shared" si="139"/>
        <v>398843.8142</v>
      </c>
      <c r="R219" s="254">
        <f t="shared" si="140"/>
        <v>514951.7356</v>
      </c>
      <c r="S219" s="254">
        <f t="shared" si="34"/>
        <v>-518798.2598</v>
      </c>
      <c r="T219" s="254">
        <f t="shared" si="35"/>
        <v>0</v>
      </c>
      <c r="U219" s="272">
        <f t="shared" si="21"/>
        <v>0.9154326464</v>
      </c>
      <c r="V219" s="282"/>
      <c r="W219" s="254">
        <f t="shared" si="22"/>
        <v>-518798.2598</v>
      </c>
      <c r="X219" s="257">
        <f t="shared" si="23"/>
        <v>1.877647124</v>
      </c>
      <c r="Y219" s="254">
        <f t="shared" si="24"/>
        <v>815771.4935</v>
      </c>
      <c r="Z219" s="254">
        <f t="shared" si="25"/>
        <v>296973.2337</v>
      </c>
      <c r="AA219" s="259">
        <f t="shared" si="26"/>
        <v>1372963.875</v>
      </c>
      <c r="AB219" s="258">
        <f t="shared" si="27"/>
        <v>1.372963875</v>
      </c>
      <c r="AC219" s="275">
        <f t="shared" si="28"/>
        <v>854165.6148</v>
      </c>
      <c r="AD219" s="257">
        <f t="shared" si="29"/>
        <v>0.8541656148</v>
      </c>
      <c r="AE219" s="180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2"/>
    </row>
    <row r="220" ht="19.5" customHeight="1">
      <c r="A220" s="276" t="s">
        <v>314</v>
      </c>
      <c r="B220" s="277">
        <v>117.190002</v>
      </c>
      <c r="C220" s="278">
        <v>119.510002</v>
      </c>
      <c r="D220" s="278">
        <v>113.449997</v>
      </c>
      <c r="E220" s="278">
        <v>117.5</v>
      </c>
      <c r="F220" s="278">
        <v>111.394638</v>
      </c>
      <c r="G220" s="278">
        <v>5.981188E8</v>
      </c>
      <c r="H220" s="283" t="s">
        <v>314</v>
      </c>
      <c r="I220" s="278">
        <v>10.525</v>
      </c>
      <c r="J220" s="278">
        <v>10.91625</v>
      </c>
      <c r="K220" s="278">
        <v>9.86</v>
      </c>
      <c r="L220" s="278">
        <v>10.54625</v>
      </c>
      <c r="M220" s="278">
        <v>10.441625</v>
      </c>
      <c r="N220" s="278">
        <v>1.861656E8</v>
      </c>
      <c r="O220" s="278"/>
      <c r="P220" s="254">
        <f t="shared" si="31"/>
        <v>449306.9188</v>
      </c>
      <c r="Q220" s="254">
        <f t="shared" si="139"/>
        <v>381204.4113</v>
      </c>
      <c r="R220" s="254">
        <f t="shared" si="140"/>
        <v>516024.5518</v>
      </c>
      <c r="S220" s="254">
        <f t="shared" si="34"/>
        <v>-522626.5859</v>
      </c>
      <c r="T220" s="254">
        <f t="shared" si="35"/>
        <v>0</v>
      </c>
      <c r="U220" s="272">
        <f t="shared" si="21"/>
        <v>0.8998763106</v>
      </c>
      <c r="V220" s="282"/>
      <c r="W220" s="254">
        <f t="shared" si="22"/>
        <v>-522626.5859</v>
      </c>
      <c r="X220" s="257">
        <f t="shared" si="23"/>
        <v>1.847076855</v>
      </c>
      <c r="Y220" s="254">
        <f t="shared" si="24"/>
        <v>809898.4129</v>
      </c>
      <c r="Z220" s="254">
        <f t="shared" si="25"/>
        <v>287271.827</v>
      </c>
      <c r="AA220" s="259">
        <f t="shared" si="26"/>
        <v>1346535.882</v>
      </c>
      <c r="AB220" s="258">
        <f t="shared" si="27"/>
        <v>1.346535882</v>
      </c>
      <c r="AC220" s="275">
        <f t="shared" si="28"/>
        <v>823909.296</v>
      </c>
      <c r="AD220" s="257">
        <f t="shared" si="29"/>
        <v>0.823909296</v>
      </c>
      <c r="AE220" s="180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2"/>
    </row>
    <row r="221" ht="19.5" customHeight="1">
      <c r="A221" s="279" t="s">
        <v>315</v>
      </c>
      <c r="B221" s="280">
        <v>117.459999</v>
      </c>
      <c r="C221" s="281">
        <v>121.519997</v>
      </c>
      <c r="D221" s="281">
        <v>115.220001</v>
      </c>
      <c r="E221" s="281">
        <v>118.480003</v>
      </c>
      <c r="F221" s="281">
        <v>112.323723</v>
      </c>
      <c r="G221" s="281">
        <v>4.984143E8</v>
      </c>
      <c r="H221" s="284" t="s">
        <v>315</v>
      </c>
      <c r="I221" s="281">
        <v>10.54625</v>
      </c>
      <c r="J221" s="281">
        <v>11.31875</v>
      </c>
      <c r="K221" s="281">
        <v>10.14125</v>
      </c>
      <c r="L221" s="281">
        <v>10.765</v>
      </c>
      <c r="M221" s="281">
        <v>10.658204</v>
      </c>
      <c r="N221" s="281">
        <v>1.538632E8</v>
      </c>
      <c r="O221" s="281"/>
      <c r="P221" s="254">
        <f t="shared" si="31"/>
        <v>456316.8356</v>
      </c>
      <c r="Q221" s="254">
        <f t="shared" si="139"/>
        <v>392078.0158</v>
      </c>
      <c r="R221" s="254">
        <f t="shared" si="140"/>
        <v>517099.6029</v>
      </c>
      <c r="S221" s="254">
        <f t="shared" si="34"/>
        <v>-526470.8633</v>
      </c>
      <c r="T221" s="254">
        <f t="shared" si="35"/>
        <v>0</v>
      </c>
      <c r="U221" s="272">
        <f t="shared" si="21"/>
        <v>0.9084422594</v>
      </c>
      <c r="V221" s="257">
        <f>(E221-B210)/B210</f>
        <v>0.0825034833</v>
      </c>
      <c r="W221" s="254">
        <f t="shared" si="22"/>
        <v>-526470.8633</v>
      </c>
      <c r="X221" s="257">
        <f t="shared" si="23"/>
        <v>1.848946459</v>
      </c>
      <c r="Y221" s="254">
        <f t="shared" si="24"/>
        <v>815837.4037</v>
      </c>
      <c r="Z221" s="254">
        <f t="shared" si="25"/>
        <v>289366.5404</v>
      </c>
      <c r="AA221" s="259">
        <f t="shared" si="26"/>
        <v>1365494.454</v>
      </c>
      <c r="AB221" s="258">
        <f t="shared" si="27"/>
        <v>1.365494454</v>
      </c>
      <c r="AC221" s="275">
        <f t="shared" si="28"/>
        <v>839023.5911</v>
      </c>
      <c r="AD221" s="257">
        <f t="shared" si="29"/>
        <v>0.8390235911</v>
      </c>
      <c r="AE221" s="180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2"/>
    </row>
    <row r="222" ht="19.5" customHeight="1">
      <c r="A222" s="276" t="s">
        <v>316</v>
      </c>
      <c r="B222" s="277">
        <v>119.269997</v>
      </c>
      <c r="C222" s="278">
        <v>125.919998</v>
      </c>
      <c r="D222" s="278">
        <v>118.889999</v>
      </c>
      <c r="E222" s="278">
        <v>124.57</v>
      </c>
      <c r="F222" s="278">
        <v>118.446533</v>
      </c>
      <c r="G222" s="278">
        <v>3.662546E8</v>
      </c>
      <c r="H222" s="283" t="s">
        <v>316</v>
      </c>
      <c r="I222" s="278">
        <v>10.90875</v>
      </c>
      <c r="J222" s="278">
        <v>12.12875</v>
      </c>
      <c r="K222" s="278">
        <v>10.83375</v>
      </c>
      <c r="L222" s="278">
        <v>11.87125</v>
      </c>
      <c r="M222" s="278">
        <v>11.761251</v>
      </c>
      <c r="N222" s="278">
        <v>1.295288E8</v>
      </c>
      <c r="O222" s="278"/>
      <c r="P222" s="254">
        <f t="shared" si="31"/>
        <v>470851.4812</v>
      </c>
      <c r="Q222" s="254">
        <f>(Q210+(Q221-Q210)*(1-$Q$3))*K222/K221</f>
        <v>384266.204</v>
      </c>
      <c r="R222" s="254">
        <f>R221*(1+($S$5/2/12))+(Q221-Q210)*($Q$3)</f>
        <v>550551.239</v>
      </c>
      <c r="S222" s="254">
        <f t="shared" si="34"/>
        <v>-530331.1586</v>
      </c>
      <c r="T222" s="254">
        <f t="shared" si="35"/>
        <v>0</v>
      </c>
      <c r="U222" s="272">
        <f t="shared" si="21"/>
        <v>0.881703983</v>
      </c>
      <c r="V222" s="282"/>
      <c r="W222" s="254">
        <f t="shared" si="22"/>
        <v>-530331.1586</v>
      </c>
      <c r="X222" s="257">
        <f t="shared" si="23"/>
        <v>1.925971544</v>
      </c>
      <c r="Y222" s="254">
        <f t="shared" si="24"/>
        <v>858125.2262</v>
      </c>
      <c r="Z222" s="254">
        <f t="shared" si="25"/>
        <v>327794.0676</v>
      </c>
      <c r="AA222" s="259">
        <f t="shared" si="26"/>
        <v>1405668.924</v>
      </c>
      <c r="AB222" s="258">
        <f t="shared" si="27"/>
        <v>1.405668924</v>
      </c>
      <c r="AC222" s="275">
        <f t="shared" si="28"/>
        <v>875337.7656</v>
      </c>
      <c r="AD222" s="257">
        <f t="shared" si="29"/>
        <v>0.8753377656</v>
      </c>
      <c r="AE222" s="180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2"/>
    </row>
    <row r="223" ht="19.5" customHeight="1">
      <c r="A223" s="276" t="s">
        <v>317</v>
      </c>
      <c r="B223" s="277">
        <v>125.449997</v>
      </c>
      <c r="C223" s="278">
        <v>130.699997</v>
      </c>
      <c r="D223" s="278">
        <v>124.860001</v>
      </c>
      <c r="E223" s="278">
        <v>130.020004</v>
      </c>
      <c r="F223" s="278">
        <v>123.628624</v>
      </c>
      <c r="G223" s="278">
        <v>3.074376E8</v>
      </c>
      <c r="H223" s="283" t="s">
        <v>317</v>
      </c>
      <c r="I223" s="278">
        <v>12.02875</v>
      </c>
      <c r="J223" s="278">
        <v>13.04625</v>
      </c>
      <c r="K223" s="278">
        <v>11.9225</v>
      </c>
      <c r="L223" s="278">
        <v>12.91125</v>
      </c>
      <c r="M223" s="278">
        <v>12.791615</v>
      </c>
      <c r="N223" s="278">
        <v>1.395168E8</v>
      </c>
      <c r="O223" s="278"/>
      <c r="P223" s="254">
        <f t="shared" si="31"/>
        <v>494495.0535</v>
      </c>
      <c r="Q223" s="254">
        <f t="shared" ref="Q223:Q233" si="141">Q222*K223/K222</f>
        <v>422883.4722</v>
      </c>
      <c r="R223" s="254">
        <f t="shared" ref="R223:R233" si="142">R222*(1+$S$5/2/12)</f>
        <v>551698.2207</v>
      </c>
      <c r="S223" s="254">
        <f t="shared" si="34"/>
        <v>-534207.5384</v>
      </c>
      <c r="T223" s="254">
        <f t="shared" si="35"/>
        <v>0</v>
      </c>
      <c r="U223" s="272">
        <f t="shared" si="21"/>
        <v>0.9123158482</v>
      </c>
      <c r="V223" s="282"/>
      <c r="W223" s="254">
        <f t="shared" si="22"/>
        <v>-534207.5384</v>
      </c>
      <c r="X223" s="257">
        <f t="shared" si="23"/>
        <v>1.958402304</v>
      </c>
      <c r="Y223" s="254">
        <f t="shared" si="24"/>
        <v>875776.8293</v>
      </c>
      <c r="Z223" s="254">
        <f t="shared" si="25"/>
        <v>341569.2909</v>
      </c>
      <c r="AA223" s="259">
        <f t="shared" si="26"/>
        <v>1469076.746</v>
      </c>
      <c r="AB223" s="258">
        <f t="shared" si="27"/>
        <v>1.469076746</v>
      </c>
      <c r="AC223" s="275">
        <f t="shared" si="28"/>
        <v>934869.208</v>
      </c>
      <c r="AD223" s="257">
        <f t="shared" si="29"/>
        <v>0.934869208</v>
      </c>
      <c r="AE223" s="180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2"/>
    </row>
    <row r="224" ht="19.5" customHeight="1">
      <c r="A224" s="276" t="s">
        <v>318</v>
      </c>
      <c r="B224" s="277">
        <v>130.850006</v>
      </c>
      <c r="C224" s="278">
        <v>132.740005</v>
      </c>
      <c r="D224" s="278">
        <v>129.399994</v>
      </c>
      <c r="E224" s="278">
        <v>132.380005</v>
      </c>
      <c r="F224" s="278">
        <v>125.872597</v>
      </c>
      <c r="G224" s="278">
        <v>4.429635E8</v>
      </c>
      <c r="H224" s="283" t="s">
        <v>318</v>
      </c>
      <c r="I224" s="278">
        <v>13.07</v>
      </c>
      <c r="J224" s="278">
        <v>13.4775</v>
      </c>
      <c r="K224" s="278">
        <v>12.815</v>
      </c>
      <c r="L224" s="278">
        <v>13.4075</v>
      </c>
      <c r="M224" s="278">
        <v>13.283266</v>
      </c>
      <c r="N224" s="278">
        <v>1.309488E8</v>
      </c>
      <c r="O224" s="278"/>
      <c r="P224" s="254">
        <f t="shared" si="31"/>
        <v>512475.2238</v>
      </c>
      <c r="Q224" s="254">
        <f t="shared" si="141"/>
        <v>454539.8781</v>
      </c>
      <c r="R224" s="254">
        <f t="shared" si="142"/>
        <v>552847.592</v>
      </c>
      <c r="S224" s="254">
        <f t="shared" si="34"/>
        <v>-538100.0698</v>
      </c>
      <c r="T224" s="254">
        <f t="shared" si="35"/>
        <v>0</v>
      </c>
      <c r="U224" s="272">
        <f t="shared" si="21"/>
        <v>0.9353180295</v>
      </c>
      <c r="V224" s="282"/>
      <c r="W224" s="254">
        <f t="shared" si="22"/>
        <v>-538100.0698</v>
      </c>
      <c r="X224" s="257">
        <f t="shared" si="23"/>
        <v>1.979785686</v>
      </c>
      <c r="Y224" s="254">
        <f t="shared" si="24"/>
        <v>889466.345</v>
      </c>
      <c r="Z224" s="254">
        <f t="shared" si="25"/>
        <v>351366.2751</v>
      </c>
      <c r="AA224" s="259">
        <f t="shared" si="26"/>
        <v>1519862.694</v>
      </c>
      <c r="AB224" s="258">
        <f t="shared" si="27"/>
        <v>1.519862694</v>
      </c>
      <c r="AC224" s="275">
        <f t="shared" si="28"/>
        <v>981762.6241</v>
      </c>
      <c r="AD224" s="257">
        <f t="shared" si="29"/>
        <v>0.9817626241</v>
      </c>
      <c r="AE224" s="180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2"/>
    </row>
    <row r="225" ht="19.5" customHeight="1">
      <c r="A225" s="276" t="s">
        <v>319</v>
      </c>
      <c r="B225" s="277">
        <v>132.490005</v>
      </c>
      <c r="C225" s="278">
        <v>136.339996</v>
      </c>
      <c r="D225" s="278">
        <v>130.380005</v>
      </c>
      <c r="E225" s="278">
        <v>135.990005</v>
      </c>
      <c r="F225" s="278">
        <v>129.574097</v>
      </c>
      <c r="G225" s="278">
        <v>3.882481E8</v>
      </c>
      <c r="H225" s="283" t="s">
        <v>319</v>
      </c>
      <c r="I225" s="278">
        <v>13.42875</v>
      </c>
      <c r="J225" s="278">
        <v>14.19375</v>
      </c>
      <c r="K225" s="278">
        <v>12.995</v>
      </c>
      <c r="L225" s="278">
        <v>14.12125</v>
      </c>
      <c r="M225" s="278">
        <v>13.992979</v>
      </c>
      <c r="N225" s="278">
        <v>1.0924E8</v>
      </c>
      <c r="O225" s="278"/>
      <c r="P225" s="254">
        <f t="shared" si="31"/>
        <v>516356.4554</v>
      </c>
      <c r="Q225" s="254">
        <f t="shared" si="141"/>
        <v>460924.3633</v>
      </c>
      <c r="R225" s="254">
        <f t="shared" si="142"/>
        <v>553999.3578</v>
      </c>
      <c r="S225" s="254">
        <f t="shared" si="34"/>
        <v>-542008.8201</v>
      </c>
      <c r="T225" s="254">
        <f t="shared" si="35"/>
        <v>0</v>
      </c>
      <c r="U225" s="272">
        <f t="shared" si="21"/>
        <v>0.939217528</v>
      </c>
      <c r="V225" s="282"/>
      <c r="W225" s="254">
        <f t="shared" si="22"/>
        <v>-542008.8201</v>
      </c>
      <c r="X225" s="257">
        <f t="shared" si="23"/>
        <v>1.974794087</v>
      </c>
      <c r="Y225" s="254">
        <f t="shared" si="24"/>
        <v>893288.9023</v>
      </c>
      <c r="Z225" s="254">
        <f t="shared" si="25"/>
        <v>351280.0822</v>
      </c>
      <c r="AA225" s="259">
        <f t="shared" si="26"/>
        <v>1531280.177</v>
      </c>
      <c r="AB225" s="258">
        <f t="shared" si="27"/>
        <v>1.531280177</v>
      </c>
      <c r="AC225" s="275">
        <f t="shared" si="28"/>
        <v>989271.3565</v>
      </c>
      <c r="AD225" s="257">
        <f t="shared" si="29"/>
        <v>0.9892713565</v>
      </c>
      <c r="AE225" s="180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2"/>
    </row>
    <row r="226" ht="19.5" customHeight="1">
      <c r="A226" s="276" t="s">
        <v>320</v>
      </c>
      <c r="B226" s="277">
        <v>136.440002</v>
      </c>
      <c r="C226" s="278">
        <v>141.839996</v>
      </c>
      <c r="D226" s="278">
        <v>135.869995</v>
      </c>
      <c r="E226" s="278">
        <v>141.289993</v>
      </c>
      <c r="F226" s="278">
        <v>134.624054</v>
      </c>
      <c r="G226" s="278">
        <v>5.324897E8</v>
      </c>
      <c r="H226" s="283" t="s">
        <v>320</v>
      </c>
      <c r="I226" s="278">
        <v>14.21375</v>
      </c>
      <c r="J226" s="278">
        <v>15.3175</v>
      </c>
      <c r="K226" s="278">
        <v>14.07125</v>
      </c>
      <c r="L226" s="278">
        <v>15.1975</v>
      </c>
      <c r="M226" s="278">
        <v>15.059453</v>
      </c>
      <c r="N226" s="278">
        <v>1.168984E8</v>
      </c>
      <c r="O226" s="278"/>
      <c r="P226" s="254">
        <f t="shared" si="31"/>
        <v>538098.9901</v>
      </c>
      <c r="Q226" s="254">
        <f t="shared" si="141"/>
        <v>499098.2645</v>
      </c>
      <c r="R226" s="254">
        <f t="shared" si="142"/>
        <v>555153.5232</v>
      </c>
      <c r="S226" s="254">
        <f t="shared" si="34"/>
        <v>-545933.8569</v>
      </c>
      <c r="T226" s="254">
        <f t="shared" si="35"/>
        <v>0</v>
      </c>
      <c r="U226" s="272">
        <f t="shared" si="21"/>
        <v>0.9647971669</v>
      </c>
      <c r="V226" s="282"/>
      <c r="W226" s="254">
        <f t="shared" si="22"/>
        <v>-545933.8569</v>
      </c>
      <c r="X226" s="257">
        <f t="shared" si="23"/>
        <v>2.00253657</v>
      </c>
      <c r="Y226" s="254">
        <f t="shared" si="24"/>
        <v>909616.6753</v>
      </c>
      <c r="Z226" s="254">
        <f t="shared" si="25"/>
        <v>363682.8184</v>
      </c>
      <c r="AA226" s="259">
        <f t="shared" si="26"/>
        <v>1592350.778</v>
      </c>
      <c r="AB226" s="258">
        <f t="shared" si="27"/>
        <v>1.592350778</v>
      </c>
      <c r="AC226" s="275">
        <f t="shared" si="28"/>
        <v>1046416.921</v>
      </c>
      <c r="AD226" s="257">
        <f t="shared" si="29"/>
        <v>1.046416921</v>
      </c>
      <c r="AE226" s="180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2"/>
    </row>
    <row r="227" ht="19.5" customHeight="1">
      <c r="A227" s="276" t="s">
        <v>321</v>
      </c>
      <c r="B227" s="277">
        <v>141.580002</v>
      </c>
      <c r="C227" s="278">
        <v>143.899994</v>
      </c>
      <c r="D227" s="278">
        <v>136.25</v>
      </c>
      <c r="E227" s="278">
        <v>137.639999</v>
      </c>
      <c r="F227" s="278">
        <v>131.146271</v>
      </c>
      <c r="G227" s="278">
        <v>1.0460032E9</v>
      </c>
      <c r="H227" s="283" t="s">
        <v>321</v>
      </c>
      <c r="I227" s="278">
        <v>15.265</v>
      </c>
      <c r="J227" s="278">
        <v>15.75875</v>
      </c>
      <c r="K227" s="278">
        <v>14.14875</v>
      </c>
      <c r="L227" s="278">
        <v>14.415</v>
      </c>
      <c r="M227" s="278">
        <v>14.284061</v>
      </c>
      <c r="N227" s="278">
        <v>2.258592E8</v>
      </c>
      <c r="O227" s="278"/>
      <c r="P227" s="254">
        <f t="shared" si="31"/>
        <v>539603.9604</v>
      </c>
      <c r="Q227" s="254">
        <f t="shared" si="141"/>
        <v>501847.1401</v>
      </c>
      <c r="R227" s="254">
        <f t="shared" si="142"/>
        <v>556310.093</v>
      </c>
      <c r="S227" s="254">
        <f t="shared" si="34"/>
        <v>-549875.248</v>
      </c>
      <c r="T227" s="254">
        <f t="shared" si="35"/>
        <v>0</v>
      </c>
      <c r="U227" s="272">
        <f t="shared" si="21"/>
        <v>0.965912958</v>
      </c>
      <c r="V227" s="282"/>
      <c r="W227" s="254">
        <f t="shared" si="22"/>
        <v>-549875.248</v>
      </c>
      <c r="X227" s="257">
        <f t="shared" si="23"/>
        <v>1.993023067</v>
      </c>
      <c r="Y227" s="254">
        <f t="shared" si="24"/>
        <v>911780.4616</v>
      </c>
      <c r="Z227" s="254">
        <f t="shared" si="25"/>
        <v>361905.2136</v>
      </c>
      <c r="AA227" s="259">
        <f t="shared" si="26"/>
        <v>1597761.194</v>
      </c>
      <c r="AB227" s="258">
        <f t="shared" si="27"/>
        <v>1.597761194</v>
      </c>
      <c r="AC227" s="275">
        <f t="shared" si="28"/>
        <v>1047885.946</v>
      </c>
      <c r="AD227" s="257">
        <f t="shared" si="29"/>
        <v>1.047885946</v>
      </c>
      <c r="AE227" s="180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2"/>
    </row>
    <row r="228" ht="19.5" customHeight="1">
      <c r="A228" s="276" t="s">
        <v>322</v>
      </c>
      <c r="B228" s="277">
        <v>138.270004</v>
      </c>
      <c r="C228" s="278">
        <v>145.960007</v>
      </c>
      <c r="D228" s="278">
        <v>135.800003</v>
      </c>
      <c r="E228" s="278">
        <v>143.229996</v>
      </c>
      <c r="F228" s="278">
        <v>136.844269</v>
      </c>
      <c r="G228" s="278">
        <v>7.050023E8</v>
      </c>
      <c r="H228" s="283" t="s">
        <v>322</v>
      </c>
      <c r="I228" s="278">
        <v>14.56625</v>
      </c>
      <c r="J228" s="278">
        <v>16.202499</v>
      </c>
      <c r="K228" s="278">
        <v>14.05125</v>
      </c>
      <c r="L228" s="278">
        <v>15.5975</v>
      </c>
      <c r="M228" s="278">
        <v>15.456731</v>
      </c>
      <c r="N228" s="278">
        <v>1.152524E8</v>
      </c>
      <c r="O228" s="278"/>
      <c r="P228" s="254">
        <f t="shared" si="31"/>
        <v>537821.7941</v>
      </c>
      <c r="Q228" s="254">
        <f t="shared" si="141"/>
        <v>498388.8773</v>
      </c>
      <c r="R228" s="254">
        <f t="shared" si="142"/>
        <v>557469.0724</v>
      </c>
      <c r="S228" s="254">
        <f t="shared" si="34"/>
        <v>-553833.0615</v>
      </c>
      <c r="T228" s="254">
        <f t="shared" si="35"/>
        <v>0</v>
      </c>
      <c r="U228" s="272">
        <f t="shared" si="21"/>
        <v>0.9629284395</v>
      </c>
      <c r="V228" s="282"/>
      <c r="W228" s="254">
        <f t="shared" si="22"/>
        <v>-553833.0615</v>
      </c>
      <c r="X228" s="257">
        <f t="shared" si="23"/>
        <v>1.977655259</v>
      </c>
      <c r="Y228" s="254">
        <f t="shared" si="24"/>
        <v>911645.5653</v>
      </c>
      <c r="Z228" s="254">
        <f t="shared" si="25"/>
        <v>357812.5038</v>
      </c>
      <c r="AA228" s="259">
        <f t="shared" si="26"/>
        <v>1593679.744</v>
      </c>
      <c r="AB228" s="258">
        <f t="shared" si="27"/>
        <v>1.593679744</v>
      </c>
      <c r="AC228" s="275">
        <f t="shared" si="28"/>
        <v>1039846.682</v>
      </c>
      <c r="AD228" s="257">
        <f t="shared" si="29"/>
        <v>1.039846682</v>
      </c>
      <c r="AE228" s="180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2"/>
    </row>
    <row r="229" ht="19.5" customHeight="1">
      <c r="A229" s="276" t="s">
        <v>323</v>
      </c>
      <c r="B229" s="277">
        <v>143.720001</v>
      </c>
      <c r="C229" s="278">
        <v>146.210007</v>
      </c>
      <c r="D229" s="278">
        <v>140.179993</v>
      </c>
      <c r="E229" s="278">
        <v>146.199997</v>
      </c>
      <c r="F229" s="278">
        <v>139.681915</v>
      </c>
      <c r="G229" s="278">
        <v>8.107719E8</v>
      </c>
      <c r="H229" s="283" t="s">
        <v>323</v>
      </c>
      <c r="I229" s="278">
        <v>15.695</v>
      </c>
      <c r="J229" s="278">
        <v>16.192499</v>
      </c>
      <c r="K229" s="278">
        <v>14.9025</v>
      </c>
      <c r="L229" s="278">
        <v>16.155001</v>
      </c>
      <c r="M229" s="278">
        <v>16.009197</v>
      </c>
      <c r="N229" s="278">
        <v>1.393044E8</v>
      </c>
      <c r="O229" s="278"/>
      <c r="P229" s="254">
        <f t="shared" si="31"/>
        <v>555168.2891</v>
      </c>
      <c r="Q229" s="254">
        <f t="shared" si="141"/>
        <v>528582.172</v>
      </c>
      <c r="R229" s="254">
        <f t="shared" si="142"/>
        <v>558630.4663</v>
      </c>
      <c r="S229" s="254">
        <f t="shared" si="34"/>
        <v>-557807.3659</v>
      </c>
      <c r="T229" s="254">
        <f t="shared" si="35"/>
        <v>0</v>
      </c>
      <c r="U229" s="272">
        <f t="shared" si="21"/>
        <v>0.9817044306</v>
      </c>
      <c r="V229" s="282"/>
      <c r="W229" s="254">
        <f t="shared" si="22"/>
        <v>-557807.3659</v>
      </c>
      <c r="X229" s="257">
        <f t="shared" si="23"/>
        <v>1.996744438</v>
      </c>
      <c r="Y229" s="254">
        <f t="shared" si="24"/>
        <v>924903.05</v>
      </c>
      <c r="Z229" s="254">
        <f t="shared" si="25"/>
        <v>367095.6841</v>
      </c>
      <c r="AA229" s="259">
        <f t="shared" si="26"/>
        <v>1642380.927</v>
      </c>
      <c r="AB229" s="258">
        <f t="shared" si="27"/>
        <v>1.642380927</v>
      </c>
      <c r="AC229" s="275">
        <f t="shared" si="28"/>
        <v>1084573.561</v>
      </c>
      <c r="AD229" s="257">
        <f t="shared" si="29"/>
        <v>1.084573561</v>
      </c>
      <c r="AE229" s="180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2"/>
    </row>
    <row r="230" ht="19.5" customHeight="1">
      <c r="A230" s="276" t="s">
        <v>324</v>
      </c>
      <c r="B230" s="277">
        <v>146.389999</v>
      </c>
      <c r="C230" s="278">
        <v>146.589996</v>
      </c>
      <c r="D230" s="278">
        <v>142.100006</v>
      </c>
      <c r="E230" s="278">
        <v>145.449997</v>
      </c>
      <c r="F230" s="278">
        <v>138.965317</v>
      </c>
      <c r="G230" s="278">
        <v>6.31562E8</v>
      </c>
      <c r="H230" s="283" t="s">
        <v>324</v>
      </c>
      <c r="I230" s="278">
        <v>16.235001</v>
      </c>
      <c r="J230" s="278">
        <v>16.2775</v>
      </c>
      <c r="K230" s="278">
        <v>15.3325</v>
      </c>
      <c r="L230" s="278">
        <v>16.055</v>
      </c>
      <c r="M230" s="278">
        <v>15.910101</v>
      </c>
      <c r="N230" s="278">
        <v>8.72872E7</v>
      </c>
      <c r="O230" s="278"/>
      <c r="P230" s="254">
        <f t="shared" si="31"/>
        <v>562772.301</v>
      </c>
      <c r="Q230" s="254">
        <f t="shared" si="141"/>
        <v>543833.9978</v>
      </c>
      <c r="R230" s="254">
        <f t="shared" si="142"/>
        <v>559794.2797</v>
      </c>
      <c r="S230" s="254">
        <f t="shared" si="34"/>
        <v>-561798.2299</v>
      </c>
      <c r="T230" s="254">
        <f t="shared" si="35"/>
        <v>0</v>
      </c>
      <c r="U230" s="272">
        <f t="shared" si="21"/>
        <v>0.9904223017</v>
      </c>
      <c r="V230" s="282"/>
      <c r="W230" s="254">
        <f t="shared" si="22"/>
        <v>-561798.2299</v>
      </c>
      <c r="X230" s="257">
        <f t="shared" si="23"/>
        <v>1.998166817</v>
      </c>
      <c r="Y230" s="254">
        <f t="shared" si="24"/>
        <v>931343.1192</v>
      </c>
      <c r="Z230" s="254">
        <f t="shared" si="25"/>
        <v>369544.8893</v>
      </c>
      <c r="AA230" s="259">
        <f t="shared" si="26"/>
        <v>1666400.578</v>
      </c>
      <c r="AB230" s="258">
        <f t="shared" si="27"/>
        <v>1.666400578</v>
      </c>
      <c r="AC230" s="275">
        <f t="shared" si="28"/>
        <v>1104602.349</v>
      </c>
      <c r="AD230" s="257">
        <f t="shared" si="29"/>
        <v>1.104602349</v>
      </c>
      <c r="AE230" s="180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2"/>
    </row>
    <row r="231" ht="19.5" customHeight="1">
      <c r="A231" s="276" t="s">
        <v>325</v>
      </c>
      <c r="B231" s="277">
        <v>145.669998</v>
      </c>
      <c r="C231" s="278">
        <v>152.369995</v>
      </c>
      <c r="D231" s="278">
        <v>144.929993</v>
      </c>
      <c r="E231" s="278">
        <v>152.149994</v>
      </c>
      <c r="F231" s="278">
        <v>145.684814</v>
      </c>
      <c r="G231" s="278">
        <v>5.490946E8</v>
      </c>
      <c r="H231" s="283" t="s">
        <v>325</v>
      </c>
      <c r="I231" s="278">
        <v>16.1075</v>
      </c>
      <c r="J231" s="278">
        <v>17.57</v>
      </c>
      <c r="K231" s="278">
        <v>15.945</v>
      </c>
      <c r="L231" s="278">
        <v>17.52</v>
      </c>
      <c r="M231" s="278">
        <v>17.361881</v>
      </c>
      <c r="N231" s="278">
        <v>7.9744E7</v>
      </c>
      <c r="O231" s="278"/>
      <c r="P231" s="254">
        <f t="shared" si="31"/>
        <v>573980.1703</v>
      </c>
      <c r="Q231" s="254">
        <f t="shared" si="141"/>
        <v>565558.9822</v>
      </c>
      <c r="R231" s="254">
        <f t="shared" si="142"/>
        <v>560960.5178</v>
      </c>
      <c r="S231" s="254">
        <f t="shared" si="34"/>
        <v>-565805.7226</v>
      </c>
      <c r="T231" s="254">
        <f t="shared" si="35"/>
        <v>0</v>
      </c>
      <c r="U231" s="272">
        <f t="shared" si="21"/>
        <v>1.002704184</v>
      </c>
      <c r="V231" s="282"/>
      <c r="W231" s="254">
        <f t="shared" si="22"/>
        <v>-565805.7226</v>
      </c>
      <c r="X231" s="257">
        <f t="shared" si="23"/>
        <v>2.005884074</v>
      </c>
      <c r="Y231" s="254">
        <f t="shared" si="24"/>
        <v>940308.2163</v>
      </c>
      <c r="Z231" s="254">
        <f t="shared" si="25"/>
        <v>374502.4938</v>
      </c>
      <c r="AA231" s="259">
        <f t="shared" si="26"/>
        <v>1700499.67</v>
      </c>
      <c r="AB231" s="258">
        <f t="shared" si="27"/>
        <v>1.70049967</v>
      </c>
      <c r="AC231" s="275">
        <f t="shared" si="28"/>
        <v>1134693.948</v>
      </c>
      <c r="AD231" s="257">
        <f t="shared" si="29"/>
        <v>1.134693948</v>
      </c>
      <c r="AE231" s="180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2"/>
    </row>
    <row r="232" ht="19.5" customHeight="1">
      <c r="A232" s="276" t="s">
        <v>326</v>
      </c>
      <c r="B232" s="277">
        <v>152.759995</v>
      </c>
      <c r="C232" s="278">
        <v>156.690002</v>
      </c>
      <c r="D232" s="278">
        <v>150.770004</v>
      </c>
      <c r="E232" s="278">
        <v>155.149994</v>
      </c>
      <c r="F232" s="278">
        <v>148.557297</v>
      </c>
      <c r="G232" s="278">
        <v>5.841984E8</v>
      </c>
      <c r="H232" s="283" t="s">
        <v>326</v>
      </c>
      <c r="I232" s="278">
        <v>17.65</v>
      </c>
      <c r="J232" s="278">
        <v>18.535</v>
      </c>
      <c r="K232" s="278">
        <v>17.205</v>
      </c>
      <c r="L232" s="278">
        <v>18.17</v>
      </c>
      <c r="M232" s="278">
        <v>18.006014</v>
      </c>
      <c r="N232" s="278">
        <v>8.29024E7</v>
      </c>
      <c r="O232" s="278"/>
      <c r="P232" s="254">
        <f t="shared" si="31"/>
        <v>597108.9267</v>
      </c>
      <c r="Q232" s="254">
        <f t="shared" si="141"/>
        <v>610250.3787</v>
      </c>
      <c r="R232" s="254">
        <f t="shared" si="142"/>
        <v>562129.1856</v>
      </c>
      <c r="S232" s="254">
        <f t="shared" si="34"/>
        <v>-569829.9131</v>
      </c>
      <c r="T232" s="254">
        <f t="shared" si="35"/>
        <v>0</v>
      </c>
      <c r="U232" s="272">
        <f t="shared" si="21"/>
        <v>1.027194974</v>
      </c>
      <c r="V232" s="282"/>
      <c r="W232" s="254">
        <f t="shared" si="22"/>
        <v>-569829.9131</v>
      </c>
      <c r="X232" s="257">
        <f t="shared" si="23"/>
        <v>2.034358123</v>
      </c>
      <c r="Y232" s="254">
        <f t="shared" si="24"/>
        <v>957620.2669</v>
      </c>
      <c r="Z232" s="254">
        <f t="shared" si="25"/>
        <v>387790.3538</v>
      </c>
      <c r="AA232" s="259">
        <f t="shared" si="26"/>
        <v>1769488.491</v>
      </c>
      <c r="AB232" s="258">
        <f t="shared" si="27"/>
        <v>1.769488491</v>
      </c>
      <c r="AC232" s="290">
        <f t="shared" si="28"/>
        <v>1199658.578</v>
      </c>
      <c r="AD232" s="257">
        <f t="shared" si="29"/>
        <v>1.199658578</v>
      </c>
      <c r="AE232" s="180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2"/>
    </row>
    <row r="233" ht="19.5" customHeight="1">
      <c r="A233" s="279" t="s">
        <v>327</v>
      </c>
      <c r="B233" s="280">
        <v>154.199997</v>
      </c>
      <c r="C233" s="281">
        <v>158.770004</v>
      </c>
      <c r="D233" s="281">
        <v>152.059998</v>
      </c>
      <c r="E233" s="281">
        <v>155.759995</v>
      </c>
      <c r="F233" s="281">
        <v>149.141373</v>
      </c>
      <c r="G233" s="281">
        <v>6.223839E8</v>
      </c>
      <c r="H233" s="284" t="s">
        <v>327</v>
      </c>
      <c r="I233" s="281">
        <v>17.934999</v>
      </c>
      <c r="J233" s="281">
        <v>19.0725</v>
      </c>
      <c r="K233" s="281">
        <v>17.440001</v>
      </c>
      <c r="L233" s="281">
        <v>18.3325</v>
      </c>
      <c r="M233" s="281">
        <v>18.167048</v>
      </c>
      <c r="N233" s="281">
        <v>9.40588E7</v>
      </c>
      <c r="O233" s="281"/>
      <c r="P233" s="254">
        <f t="shared" si="31"/>
        <v>602217.8139</v>
      </c>
      <c r="Q233" s="254">
        <f t="shared" si="141"/>
        <v>618585.7143</v>
      </c>
      <c r="R233" s="254">
        <f t="shared" si="142"/>
        <v>563300.288</v>
      </c>
      <c r="S233" s="254">
        <f t="shared" si="34"/>
        <v>-573870.871</v>
      </c>
      <c r="T233" s="254">
        <f t="shared" si="35"/>
        <v>0</v>
      </c>
      <c r="U233" s="272">
        <f t="shared" si="21"/>
        <v>1.030987785</v>
      </c>
      <c r="V233" s="257">
        <f>(E233-B222)/B222</f>
        <v>0.3059444866</v>
      </c>
      <c r="W233" s="254">
        <f t="shared" si="22"/>
        <v>-573870.871</v>
      </c>
      <c r="X233" s="257">
        <f t="shared" si="23"/>
        <v>2.030976236</v>
      </c>
      <c r="Y233" s="254">
        <f t="shared" si="24"/>
        <v>962320.7462</v>
      </c>
      <c r="Z233" s="254">
        <f t="shared" si="25"/>
        <v>388449.8752</v>
      </c>
      <c r="AA233" s="259">
        <f t="shared" si="26"/>
        <v>1784103.816</v>
      </c>
      <c r="AB233" s="258">
        <f t="shared" si="27"/>
        <v>1.784103816</v>
      </c>
      <c r="AC233" s="275">
        <f t="shared" si="28"/>
        <v>1210232.945</v>
      </c>
      <c r="AD233" s="257">
        <f t="shared" si="29"/>
        <v>1.210232945</v>
      </c>
      <c r="AE233" s="180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2"/>
    </row>
    <row r="234" ht="19.5" customHeight="1">
      <c r="A234" s="276" t="s">
        <v>328</v>
      </c>
      <c r="B234" s="277">
        <v>156.559998</v>
      </c>
      <c r="C234" s="278">
        <v>170.949997</v>
      </c>
      <c r="D234" s="278">
        <v>156.169998</v>
      </c>
      <c r="E234" s="278">
        <v>169.399994</v>
      </c>
      <c r="F234" s="278">
        <v>162.541</v>
      </c>
      <c r="G234" s="278">
        <v>6.983949E8</v>
      </c>
      <c r="H234" s="283" t="s">
        <v>328</v>
      </c>
      <c r="I234" s="278">
        <v>18.514999</v>
      </c>
      <c r="J234" s="278">
        <v>22.002501</v>
      </c>
      <c r="K234" s="278">
        <v>18.434999</v>
      </c>
      <c r="L234" s="278">
        <v>21.602501</v>
      </c>
      <c r="M234" s="278">
        <v>21.407537</v>
      </c>
      <c r="N234" s="278">
        <v>1.2376E8</v>
      </c>
      <c r="O234" s="278"/>
      <c r="P234" s="254">
        <f t="shared" si="31"/>
        <v>618495.0416</v>
      </c>
      <c r="Q234" s="254">
        <f>(Q222+(Q233-Q222)*(1-$Q$3))*K234/K233</f>
        <v>579571.2422</v>
      </c>
      <c r="R234" s="254">
        <f>R233*(1+($S$5/2/12))+(Q233-Q222)*($Q$3)</f>
        <v>634769.6834</v>
      </c>
      <c r="S234" s="254">
        <f t="shared" si="34"/>
        <v>-577928.6663</v>
      </c>
      <c r="T234" s="254">
        <f t="shared" si="35"/>
        <v>0</v>
      </c>
      <c r="U234" s="272">
        <f t="shared" si="21"/>
        <v>0.969883589</v>
      </c>
      <c r="V234" s="282"/>
      <c r="W234" s="254">
        <f t="shared" si="22"/>
        <v>-577928.6663</v>
      </c>
      <c r="X234" s="257">
        <f t="shared" si="23"/>
        <v>2.168545701</v>
      </c>
      <c r="Y234" s="254">
        <f t="shared" si="24"/>
        <v>1042325.425</v>
      </c>
      <c r="Z234" s="254">
        <f t="shared" si="25"/>
        <v>464396.7588</v>
      </c>
      <c r="AA234" s="259">
        <f t="shared" si="26"/>
        <v>1832835.967</v>
      </c>
      <c r="AB234" s="258">
        <f t="shared" si="27"/>
        <v>1.832835967</v>
      </c>
      <c r="AC234" s="275">
        <f t="shared" si="28"/>
        <v>1254907.301</v>
      </c>
      <c r="AD234" s="257">
        <f t="shared" si="29"/>
        <v>1.254907301</v>
      </c>
      <c r="AE234" s="180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2"/>
    </row>
    <row r="235" ht="19.5" customHeight="1">
      <c r="A235" s="276" t="s">
        <v>329</v>
      </c>
      <c r="B235" s="277">
        <v>168.100006</v>
      </c>
      <c r="C235" s="278">
        <v>170.729996</v>
      </c>
      <c r="D235" s="278">
        <v>150.130005</v>
      </c>
      <c r="E235" s="278">
        <v>167.210007</v>
      </c>
      <c r="F235" s="278">
        <v>160.439682</v>
      </c>
      <c r="G235" s="278">
        <v>1.1798412E9</v>
      </c>
      <c r="H235" s="283" t="s">
        <v>329</v>
      </c>
      <c r="I235" s="278">
        <v>21.280001</v>
      </c>
      <c r="J235" s="278">
        <v>21.76</v>
      </c>
      <c r="K235" s="278">
        <v>16.870001</v>
      </c>
      <c r="L235" s="278">
        <v>20.862499</v>
      </c>
      <c r="M235" s="278">
        <v>20.674213</v>
      </c>
      <c r="N235" s="278">
        <v>2.0399E8</v>
      </c>
      <c r="O235" s="278"/>
      <c r="P235" s="254">
        <f t="shared" si="31"/>
        <v>594574.2772</v>
      </c>
      <c r="Q235" s="254">
        <f t="shared" ref="Q235:Q245" si="143">Q234*K235/K234</f>
        <v>530369.8381</v>
      </c>
      <c r="R235" s="254">
        <f t="shared" ref="R235:R245" si="144">R234*(1+$S$5/2/12)</f>
        <v>636092.1202</v>
      </c>
      <c r="S235" s="254">
        <f t="shared" si="34"/>
        <v>-582003.3691</v>
      </c>
      <c r="T235" s="254">
        <f t="shared" si="35"/>
        <v>0</v>
      </c>
      <c r="U235" s="272">
        <f t="shared" si="21"/>
        <v>0.9399658678</v>
      </c>
      <c r="V235" s="282"/>
      <c r="W235" s="254">
        <f t="shared" si="22"/>
        <v>-582003.3691</v>
      </c>
      <c r="X235" s="257">
        <f t="shared" si="23"/>
        <v>2.114534834</v>
      </c>
      <c r="Y235" s="254">
        <f t="shared" si="24"/>
        <v>1026850.429</v>
      </c>
      <c r="Z235" s="254">
        <f t="shared" si="25"/>
        <v>444847.0604</v>
      </c>
      <c r="AA235" s="259">
        <f t="shared" si="26"/>
        <v>1761036.236</v>
      </c>
      <c r="AB235" s="258">
        <f t="shared" si="27"/>
        <v>1.761036236</v>
      </c>
      <c r="AC235" s="275">
        <f t="shared" si="28"/>
        <v>1179032.866</v>
      </c>
      <c r="AD235" s="257">
        <f t="shared" si="29"/>
        <v>1.179032866</v>
      </c>
      <c r="AE235" s="180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2"/>
    </row>
    <row r="236" ht="19.5" customHeight="1">
      <c r="A236" s="276" t="s">
        <v>330</v>
      </c>
      <c r="B236" s="277">
        <v>167.300003</v>
      </c>
      <c r="C236" s="278">
        <v>175.210007</v>
      </c>
      <c r="D236" s="278">
        <v>156.039993</v>
      </c>
      <c r="E236" s="278">
        <v>160.130005</v>
      </c>
      <c r="F236" s="278">
        <v>153.646378</v>
      </c>
      <c r="G236" s="278">
        <v>1.0853067E9</v>
      </c>
      <c r="H236" s="283" t="s">
        <v>330</v>
      </c>
      <c r="I236" s="278">
        <v>20.8925</v>
      </c>
      <c r="J236" s="278">
        <v>22.870001</v>
      </c>
      <c r="K236" s="278">
        <v>18.09</v>
      </c>
      <c r="L236" s="278">
        <v>19.049999</v>
      </c>
      <c r="M236" s="278">
        <v>18.878073</v>
      </c>
      <c r="N236" s="278">
        <v>2.062544E8</v>
      </c>
      <c r="O236" s="278"/>
      <c r="P236" s="254">
        <f t="shared" si="31"/>
        <v>617980.1703</v>
      </c>
      <c r="Q236" s="254">
        <f t="shared" si="143"/>
        <v>568724.9439</v>
      </c>
      <c r="R236" s="254">
        <f t="shared" si="144"/>
        <v>637417.3121</v>
      </c>
      <c r="S236" s="254">
        <f t="shared" si="34"/>
        <v>-586095.0498</v>
      </c>
      <c r="T236" s="254">
        <f t="shared" si="35"/>
        <v>0</v>
      </c>
      <c r="U236" s="272">
        <f t="shared" si="21"/>
        <v>0.9623422379</v>
      </c>
      <c r="V236" s="282"/>
      <c r="W236" s="254">
        <f t="shared" si="22"/>
        <v>-586095.0498</v>
      </c>
      <c r="X236" s="257">
        <f t="shared" si="23"/>
        <v>2.141969093</v>
      </c>
      <c r="Y236" s="254">
        <f t="shared" si="24"/>
        <v>1044506.739</v>
      </c>
      <c r="Z236" s="254">
        <f t="shared" si="25"/>
        <v>458411.689</v>
      </c>
      <c r="AA236" s="259">
        <f t="shared" si="26"/>
        <v>1824122.426</v>
      </c>
      <c r="AB236" s="258">
        <f t="shared" si="27"/>
        <v>1.824122426</v>
      </c>
      <c r="AC236" s="275">
        <f t="shared" si="28"/>
        <v>1238027.376</v>
      </c>
      <c r="AD236" s="257">
        <f t="shared" si="29"/>
        <v>1.238027376</v>
      </c>
      <c r="AE236" s="180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2"/>
    </row>
    <row r="237" ht="19.5" customHeight="1">
      <c r="A237" s="276" t="s">
        <v>331</v>
      </c>
      <c r="B237" s="277">
        <v>158.990005</v>
      </c>
      <c r="C237" s="278">
        <v>167.0</v>
      </c>
      <c r="D237" s="278">
        <v>153.880005</v>
      </c>
      <c r="E237" s="278">
        <v>160.940002</v>
      </c>
      <c r="F237" s="278">
        <v>154.674103</v>
      </c>
      <c r="G237" s="278">
        <v>9.873805E8</v>
      </c>
      <c r="H237" s="283" t="s">
        <v>331</v>
      </c>
      <c r="I237" s="278">
        <v>18.772499</v>
      </c>
      <c r="J237" s="278">
        <v>20.622499</v>
      </c>
      <c r="K237" s="278">
        <v>17.555</v>
      </c>
      <c r="L237" s="278">
        <v>19.1</v>
      </c>
      <c r="M237" s="278">
        <v>18.92762</v>
      </c>
      <c r="N237" s="278">
        <v>1.744092E8</v>
      </c>
      <c r="O237" s="278"/>
      <c r="P237" s="254">
        <f t="shared" si="31"/>
        <v>609425.7624</v>
      </c>
      <c r="Q237" s="254">
        <f t="shared" si="143"/>
        <v>551905.273</v>
      </c>
      <c r="R237" s="254">
        <f t="shared" si="144"/>
        <v>638745.2649</v>
      </c>
      <c r="S237" s="254">
        <f t="shared" si="34"/>
        <v>-590203.7792</v>
      </c>
      <c r="T237" s="254">
        <f t="shared" si="35"/>
        <v>0</v>
      </c>
      <c r="U237" s="272">
        <f t="shared" si="21"/>
        <v>0.951757605</v>
      </c>
      <c r="V237" s="282"/>
      <c r="W237" s="254">
        <f t="shared" si="22"/>
        <v>-590203.7792</v>
      </c>
      <c r="X237" s="257">
        <f t="shared" si="23"/>
        <v>2.114813682</v>
      </c>
      <c r="Y237" s="254">
        <f t="shared" si="24"/>
        <v>1039793.488</v>
      </c>
      <c r="Z237" s="254">
        <f t="shared" si="25"/>
        <v>449589.7088</v>
      </c>
      <c r="AA237" s="259">
        <f t="shared" si="26"/>
        <v>1800076.3</v>
      </c>
      <c r="AB237" s="258">
        <f t="shared" si="27"/>
        <v>1.8000763</v>
      </c>
      <c r="AC237" s="275">
        <f t="shared" si="28"/>
        <v>1209872.521</v>
      </c>
      <c r="AD237" s="257">
        <f t="shared" si="29"/>
        <v>1.209872521</v>
      </c>
      <c r="AE237" s="180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2"/>
    </row>
    <row r="238" ht="19.5" customHeight="1">
      <c r="A238" s="276" t="s">
        <v>332</v>
      </c>
      <c r="B238" s="277">
        <v>160.520004</v>
      </c>
      <c r="C238" s="278">
        <v>171.199997</v>
      </c>
      <c r="D238" s="278">
        <v>159.220001</v>
      </c>
      <c r="E238" s="278">
        <v>170.070007</v>
      </c>
      <c r="F238" s="278">
        <v>163.448654</v>
      </c>
      <c r="G238" s="278">
        <v>6.87987E8</v>
      </c>
      <c r="H238" s="283" t="s">
        <v>332</v>
      </c>
      <c r="I238" s="278">
        <v>19.01</v>
      </c>
      <c r="J238" s="278">
        <v>21.532499</v>
      </c>
      <c r="K238" s="278">
        <v>18.684999</v>
      </c>
      <c r="L238" s="278">
        <v>21.252501</v>
      </c>
      <c r="M238" s="278">
        <v>21.060694</v>
      </c>
      <c r="N238" s="278">
        <v>1.287104E8</v>
      </c>
      <c r="O238" s="278"/>
      <c r="P238" s="254">
        <f t="shared" si="31"/>
        <v>630574.2614</v>
      </c>
      <c r="Q238" s="254">
        <f t="shared" si="143"/>
        <v>587430.9014</v>
      </c>
      <c r="R238" s="254">
        <f t="shared" si="144"/>
        <v>640075.9842</v>
      </c>
      <c r="S238" s="254">
        <f t="shared" si="34"/>
        <v>-594329.6283</v>
      </c>
      <c r="T238" s="254">
        <f t="shared" si="35"/>
        <v>0</v>
      </c>
      <c r="U238" s="272">
        <f t="shared" si="21"/>
        <v>0.9716669625</v>
      </c>
      <c r="V238" s="282"/>
      <c r="W238" s="254">
        <f t="shared" si="22"/>
        <v>-594329.6283</v>
      </c>
      <c r="X238" s="257">
        <f t="shared" si="23"/>
        <v>2.137955412</v>
      </c>
      <c r="Y238" s="254">
        <f t="shared" si="24"/>
        <v>1055874.928</v>
      </c>
      <c r="Z238" s="254">
        <f t="shared" si="25"/>
        <v>461545.2995</v>
      </c>
      <c r="AA238" s="259">
        <f t="shared" si="26"/>
        <v>1858081.147</v>
      </c>
      <c r="AB238" s="258">
        <f t="shared" si="27"/>
        <v>1.858081147</v>
      </c>
      <c r="AC238" s="275">
        <f t="shared" si="28"/>
        <v>1263751.519</v>
      </c>
      <c r="AD238" s="257">
        <f t="shared" si="29"/>
        <v>1.263751519</v>
      </c>
      <c r="AE238" s="180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2"/>
    </row>
    <row r="239" ht="19.5" customHeight="1">
      <c r="A239" s="276" t="s">
        <v>333</v>
      </c>
      <c r="B239" s="277">
        <v>170.919998</v>
      </c>
      <c r="C239" s="278">
        <v>177.979996</v>
      </c>
      <c r="D239" s="278">
        <v>169.169998</v>
      </c>
      <c r="E239" s="278">
        <v>171.649994</v>
      </c>
      <c r="F239" s="278">
        <v>164.967102</v>
      </c>
      <c r="G239" s="278">
        <v>7.843385E8</v>
      </c>
      <c r="H239" s="283" t="s">
        <v>333</v>
      </c>
      <c r="I239" s="278">
        <v>21.459999</v>
      </c>
      <c r="J239" s="278">
        <v>23.3225</v>
      </c>
      <c r="K239" s="278">
        <v>21.040001</v>
      </c>
      <c r="L239" s="278">
        <v>21.615</v>
      </c>
      <c r="M239" s="278">
        <v>21.419918</v>
      </c>
      <c r="N239" s="278">
        <v>1.172916E8</v>
      </c>
      <c r="O239" s="278"/>
      <c r="P239" s="254">
        <f t="shared" si="31"/>
        <v>669980.1901</v>
      </c>
      <c r="Q239" s="254">
        <f t="shared" si="143"/>
        <v>661468.9545</v>
      </c>
      <c r="R239" s="254">
        <f t="shared" si="144"/>
        <v>641409.4758</v>
      </c>
      <c r="S239" s="254">
        <f t="shared" si="34"/>
        <v>-598472.6684</v>
      </c>
      <c r="T239" s="254">
        <f t="shared" si="35"/>
        <v>0</v>
      </c>
      <c r="U239" s="272">
        <f t="shared" si="21"/>
        <v>1.010167722</v>
      </c>
      <c r="V239" s="282"/>
      <c r="W239" s="254">
        <f t="shared" si="22"/>
        <v>-598472.6684</v>
      </c>
      <c r="X239" s="257">
        <f t="shared" si="23"/>
        <v>2.191227328</v>
      </c>
      <c r="Y239" s="254">
        <f t="shared" si="24"/>
        <v>1084739.23</v>
      </c>
      <c r="Z239" s="254">
        <f t="shared" si="25"/>
        <v>486266.5615</v>
      </c>
      <c r="AA239" s="259">
        <f t="shared" si="26"/>
        <v>1972858.62</v>
      </c>
      <c r="AB239" s="258">
        <f t="shared" si="27"/>
        <v>1.97285862</v>
      </c>
      <c r="AC239" s="275">
        <f t="shared" si="28"/>
        <v>1374385.952</v>
      </c>
      <c r="AD239" s="257">
        <f t="shared" si="29"/>
        <v>1.374385952</v>
      </c>
      <c r="AE239" s="180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2"/>
    </row>
    <row r="240" ht="19.5" customHeight="1">
      <c r="A240" s="276" t="s">
        <v>334</v>
      </c>
      <c r="B240" s="277">
        <v>170.039993</v>
      </c>
      <c r="C240" s="278">
        <v>182.929993</v>
      </c>
      <c r="D240" s="278">
        <v>169.669998</v>
      </c>
      <c r="E240" s="278">
        <v>176.449997</v>
      </c>
      <c r="F240" s="278">
        <v>169.943237</v>
      </c>
      <c r="G240" s="278">
        <v>7.080105E8</v>
      </c>
      <c r="H240" s="283" t="s">
        <v>334</v>
      </c>
      <c r="I240" s="278">
        <v>21.247499</v>
      </c>
      <c r="J240" s="278">
        <v>24.5075</v>
      </c>
      <c r="K240" s="278">
        <v>21.157499</v>
      </c>
      <c r="L240" s="278">
        <v>22.705</v>
      </c>
      <c r="M240" s="278">
        <v>22.500082</v>
      </c>
      <c r="N240" s="278">
        <v>1.054764E8</v>
      </c>
      <c r="O240" s="278"/>
      <c r="P240" s="254">
        <f t="shared" si="31"/>
        <v>671960.3881</v>
      </c>
      <c r="Q240" s="254">
        <f t="shared" si="143"/>
        <v>665162.9315</v>
      </c>
      <c r="R240" s="254">
        <f t="shared" si="144"/>
        <v>642745.7456</v>
      </c>
      <c r="S240" s="254">
        <f t="shared" si="34"/>
        <v>-602632.9712</v>
      </c>
      <c r="T240" s="254">
        <f t="shared" si="35"/>
        <v>0</v>
      </c>
      <c r="U240" s="272">
        <f t="shared" si="21"/>
        <v>1.01132256</v>
      </c>
      <c r="V240" s="282"/>
      <c r="W240" s="254">
        <f t="shared" si="22"/>
        <v>-602632.9712</v>
      </c>
      <c r="X240" s="257">
        <f t="shared" si="23"/>
        <v>2.181603391</v>
      </c>
      <c r="Y240" s="254">
        <f t="shared" si="24"/>
        <v>1087408.187</v>
      </c>
      <c r="Z240" s="254">
        <f t="shared" si="25"/>
        <v>484775.2162</v>
      </c>
      <c r="AA240" s="259">
        <f t="shared" si="26"/>
        <v>1979869.065</v>
      </c>
      <c r="AB240" s="258">
        <f t="shared" si="27"/>
        <v>1.979869065</v>
      </c>
      <c r="AC240" s="275">
        <f t="shared" si="28"/>
        <v>1377236.094</v>
      </c>
      <c r="AD240" s="257">
        <f t="shared" si="29"/>
        <v>1.377236094</v>
      </c>
      <c r="AE240" s="180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2"/>
    </row>
    <row r="241" ht="19.5" customHeight="1">
      <c r="A241" s="276" t="s">
        <v>335</v>
      </c>
      <c r="B241" s="277">
        <v>176.860001</v>
      </c>
      <c r="C241" s="278">
        <v>187.520004</v>
      </c>
      <c r="D241" s="278">
        <v>175.789993</v>
      </c>
      <c r="E241" s="278">
        <v>186.649994</v>
      </c>
      <c r="F241" s="278">
        <v>179.767044</v>
      </c>
      <c r="G241" s="278">
        <v>6.67523E8</v>
      </c>
      <c r="H241" s="283" t="s">
        <v>335</v>
      </c>
      <c r="I241" s="278">
        <v>22.889999</v>
      </c>
      <c r="J241" s="278">
        <v>25.627501</v>
      </c>
      <c r="K241" s="278">
        <v>22.6</v>
      </c>
      <c r="L241" s="278">
        <v>25.379999</v>
      </c>
      <c r="M241" s="278">
        <v>25.150936</v>
      </c>
      <c r="N241" s="278">
        <v>9.92216E7</v>
      </c>
      <c r="O241" s="278"/>
      <c r="P241" s="254">
        <f t="shared" si="31"/>
        <v>696197.9921</v>
      </c>
      <c r="Q241" s="254">
        <f t="shared" si="143"/>
        <v>710513.1969</v>
      </c>
      <c r="R241" s="254">
        <f t="shared" si="144"/>
        <v>644084.7992</v>
      </c>
      <c r="S241" s="254">
        <f t="shared" si="34"/>
        <v>-606810.6086</v>
      </c>
      <c r="T241" s="254">
        <f t="shared" si="35"/>
        <v>0</v>
      </c>
      <c r="U241" s="272">
        <f t="shared" si="21"/>
        <v>1.032391519</v>
      </c>
      <c r="V241" s="282"/>
      <c r="W241" s="254">
        <f t="shared" si="22"/>
        <v>-606810.6086</v>
      </c>
      <c r="X241" s="257">
        <f t="shared" si="23"/>
        <v>2.208733289</v>
      </c>
      <c r="Y241" s="254">
        <f t="shared" si="24"/>
        <v>1105660.002</v>
      </c>
      <c r="Z241" s="254">
        <f t="shared" si="25"/>
        <v>498849.3931</v>
      </c>
      <c r="AA241" s="259">
        <f t="shared" si="26"/>
        <v>2050795.988</v>
      </c>
      <c r="AB241" s="258">
        <f t="shared" si="27"/>
        <v>2.050795988</v>
      </c>
      <c r="AC241" s="275">
        <f t="shared" si="28"/>
        <v>1443985.38</v>
      </c>
      <c r="AD241" s="257">
        <f t="shared" si="29"/>
        <v>1.44398538</v>
      </c>
      <c r="AE241" s="180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2"/>
    </row>
    <row r="242" ht="19.5" customHeight="1">
      <c r="A242" s="276" t="s">
        <v>336</v>
      </c>
      <c r="B242" s="277">
        <v>186.080002</v>
      </c>
      <c r="C242" s="278">
        <v>186.490005</v>
      </c>
      <c r="D242" s="278">
        <v>180.440002</v>
      </c>
      <c r="E242" s="278">
        <v>185.789993</v>
      </c>
      <c r="F242" s="278">
        <v>178.938828</v>
      </c>
      <c r="G242" s="278">
        <v>6.455344E8</v>
      </c>
      <c r="H242" s="283" t="s">
        <v>336</v>
      </c>
      <c r="I242" s="278">
        <v>25.24</v>
      </c>
      <c r="J242" s="278">
        <v>25.344999</v>
      </c>
      <c r="K242" s="278">
        <v>23.7075</v>
      </c>
      <c r="L242" s="278">
        <v>25.17</v>
      </c>
      <c r="M242" s="278">
        <v>24.942839</v>
      </c>
      <c r="N242" s="278">
        <v>8.13508E7</v>
      </c>
      <c r="O242" s="278"/>
      <c r="P242" s="254">
        <f t="shared" si="31"/>
        <v>714613.8693</v>
      </c>
      <c r="Q242" s="254">
        <f t="shared" si="143"/>
        <v>745331.4874</v>
      </c>
      <c r="R242" s="254">
        <f t="shared" si="144"/>
        <v>645426.6425</v>
      </c>
      <c r="S242" s="254">
        <f t="shared" si="34"/>
        <v>-611005.6528</v>
      </c>
      <c r="T242" s="254">
        <f t="shared" si="35"/>
        <v>0</v>
      </c>
      <c r="U242" s="272">
        <f t="shared" si="21"/>
        <v>1.047452348</v>
      </c>
      <c r="V242" s="282"/>
      <c r="W242" s="254">
        <f t="shared" si="22"/>
        <v>-611005.6528</v>
      </c>
      <c r="X242" s="257">
        <f t="shared" si="23"/>
        <v>2.225904958</v>
      </c>
      <c r="Y242" s="254">
        <f t="shared" si="24"/>
        <v>1119839.285</v>
      </c>
      <c r="Z242" s="254">
        <f t="shared" si="25"/>
        <v>508833.6326</v>
      </c>
      <c r="AA242" s="259">
        <f t="shared" si="26"/>
        <v>2105371.999</v>
      </c>
      <c r="AB242" s="258">
        <f t="shared" si="27"/>
        <v>2.105371999</v>
      </c>
      <c r="AC242" s="275">
        <f t="shared" si="28"/>
        <v>1494366.346</v>
      </c>
      <c r="AD242" s="257">
        <f t="shared" si="29"/>
        <v>1.494366346</v>
      </c>
      <c r="AE242" s="180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2"/>
    </row>
    <row r="243" ht="19.5" customHeight="1">
      <c r="A243" s="276" t="s">
        <v>337</v>
      </c>
      <c r="B243" s="277">
        <v>186.869995</v>
      </c>
      <c r="C243" s="278">
        <v>187.529999</v>
      </c>
      <c r="D243" s="278">
        <v>160.089996</v>
      </c>
      <c r="E243" s="278">
        <v>169.820007</v>
      </c>
      <c r="F243" s="278">
        <v>163.85199</v>
      </c>
      <c r="G243" s="278">
        <v>1.8170706E9</v>
      </c>
      <c r="H243" s="283" t="s">
        <v>337</v>
      </c>
      <c r="I243" s="278">
        <v>25.442499</v>
      </c>
      <c r="J243" s="278">
        <v>25.625</v>
      </c>
      <c r="K243" s="278">
        <v>18.4275</v>
      </c>
      <c r="L243" s="278">
        <v>20.702499</v>
      </c>
      <c r="M243" s="278">
        <v>20.515654</v>
      </c>
      <c r="N243" s="278">
        <v>2.35472E8</v>
      </c>
      <c r="O243" s="278"/>
      <c r="P243" s="254">
        <f t="shared" si="31"/>
        <v>634019.7861</v>
      </c>
      <c r="Q243" s="254">
        <f t="shared" si="143"/>
        <v>579335.4838</v>
      </c>
      <c r="R243" s="254">
        <f t="shared" si="144"/>
        <v>646771.2814</v>
      </c>
      <c r="S243" s="254">
        <f t="shared" si="34"/>
        <v>-615218.1763</v>
      </c>
      <c r="T243" s="254">
        <f t="shared" si="35"/>
        <v>0</v>
      </c>
      <c r="U243" s="272">
        <f t="shared" si="21"/>
        <v>0.9637466615</v>
      </c>
      <c r="V243" s="282"/>
      <c r="W243" s="254">
        <f t="shared" si="22"/>
        <v>-615218.1763</v>
      </c>
      <c r="X243" s="257">
        <f t="shared" si="23"/>
        <v>2.081848549</v>
      </c>
      <c r="Y243" s="254">
        <f t="shared" si="24"/>
        <v>1064714.28</v>
      </c>
      <c r="Z243" s="254">
        <f t="shared" si="25"/>
        <v>449496.1041</v>
      </c>
      <c r="AA243" s="259">
        <f t="shared" si="26"/>
        <v>1860126.551</v>
      </c>
      <c r="AB243" s="258">
        <f t="shared" si="27"/>
        <v>1.860126551</v>
      </c>
      <c r="AC243" s="275">
        <f t="shared" si="28"/>
        <v>1244908.375</v>
      </c>
      <c r="AD243" s="257">
        <f t="shared" si="29"/>
        <v>1.244908375</v>
      </c>
      <c r="AE243" s="180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2"/>
    </row>
    <row r="244" ht="19.5" customHeight="1">
      <c r="A244" s="276" t="s">
        <v>338</v>
      </c>
      <c r="B244" s="277">
        <v>170.070007</v>
      </c>
      <c r="C244" s="278">
        <v>175.580002</v>
      </c>
      <c r="D244" s="278">
        <v>157.130005</v>
      </c>
      <c r="E244" s="278">
        <v>169.369995</v>
      </c>
      <c r="F244" s="278">
        <v>163.417831</v>
      </c>
      <c r="G244" s="278">
        <v>1.1521215E9</v>
      </c>
      <c r="H244" s="283" t="s">
        <v>338</v>
      </c>
      <c r="I244" s="278">
        <v>20.805</v>
      </c>
      <c r="J244" s="278">
        <v>22.115</v>
      </c>
      <c r="K244" s="278">
        <v>17.625</v>
      </c>
      <c r="L244" s="278">
        <v>20.459999</v>
      </c>
      <c r="M244" s="278">
        <v>20.275343</v>
      </c>
      <c r="N244" s="278">
        <v>1.49764E8</v>
      </c>
      <c r="O244" s="278"/>
      <c r="P244" s="254">
        <f t="shared" si="31"/>
        <v>622297.0495</v>
      </c>
      <c r="Q244" s="254">
        <f t="shared" si="143"/>
        <v>554105.9776</v>
      </c>
      <c r="R244" s="254">
        <f t="shared" si="144"/>
        <v>648118.7215</v>
      </c>
      <c r="S244" s="254">
        <f t="shared" si="34"/>
        <v>-619448.252</v>
      </c>
      <c r="T244" s="254">
        <f t="shared" si="35"/>
        <v>0</v>
      </c>
      <c r="U244" s="272">
        <f t="shared" si="21"/>
        <v>0.9484726647</v>
      </c>
      <c r="V244" s="282"/>
      <c r="W244" s="254">
        <f t="shared" si="22"/>
        <v>-619448.252</v>
      </c>
      <c r="X244" s="257">
        <f t="shared" si="23"/>
        <v>2.050882809</v>
      </c>
      <c r="Y244" s="254">
        <f t="shared" si="24"/>
        <v>1057801.907</v>
      </c>
      <c r="Z244" s="254">
        <f t="shared" si="25"/>
        <v>438353.6553</v>
      </c>
      <c r="AA244" s="259">
        <f t="shared" si="26"/>
        <v>1824521.749</v>
      </c>
      <c r="AB244" s="258">
        <f t="shared" si="27"/>
        <v>1.824521749</v>
      </c>
      <c r="AC244" s="275">
        <f t="shared" si="28"/>
        <v>1205073.497</v>
      </c>
      <c r="AD244" s="257">
        <f t="shared" si="29"/>
        <v>1.205073497</v>
      </c>
      <c r="AE244" s="180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2"/>
    </row>
    <row r="245" ht="19.5" customHeight="1">
      <c r="A245" s="279" t="s">
        <v>339</v>
      </c>
      <c r="B245" s="280">
        <v>173.110001</v>
      </c>
      <c r="C245" s="281">
        <v>173.309998</v>
      </c>
      <c r="D245" s="281">
        <v>143.460007</v>
      </c>
      <c r="E245" s="281">
        <v>154.259995</v>
      </c>
      <c r="F245" s="281">
        <v>148.838852</v>
      </c>
      <c r="G245" s="281">
        <v>1.3955449E9</v>
      </c>
      <c r="H245" s="284" t="s">
        <v>339</v>
      </c>
      <c r="I245" s="281">
        <v>21.34</v>
      </c>
      <c r="J245" s="281">
        <v>21.385</v>
      </c>
      <c r="K245" s="281">
        <v>14.61</v>
      </c>
      <c r="L245" s="281">
        <v>16.797501</v>
      </c>
      <c r="M245" s="281">
        <v>16.645899</v>
      </c>
      <c r="N245" s="281">
        <v>2.174544E8</v>
      </c>
      <c r="O245" s="281"/>
      <c r="P245" s="254">
        <f t="shared" si="31"/>
        <v>568158.4436</v>
      </c>
      <c r="Q245" s="254">
        <f t="shared" si="143"/>
        <v>459318.487</v>
      </c>
      <c r="R245" s="254">
        <f t="shared" si="144"/>
        <v>649468.9689</v>
      </c>
      <c r="S245" s="254">
        <f t="shared" si="34"/>
        <v>-623695.9531</v>
      </c>
      <c r="T245" s="254">
        <f t="shared" si="35"/>
        <v>0</v>
      </c>
      <c r="U245" s="272">
        <f t="shared" si="21"/>
        <v>0.886609054</v>
      </c>
      <c r="V245" s="257">
        <f>(E245-B234)/B234</f>
        <v>-0.0146908727</v>
      </c>
      <c r="W245" s="254">
        <f t="shared" si="22"/>
        <v>-623695.9531</v>
      </c>
      <c r="X245" s="257">
        <f t="shared" si="23"/>
        <v>1.952277238</v>
      </c>
      <c r="Y245" s="254">
        <f t="shared" si="24"/>
        <v>1021201.121</v>
      </c>
      <c r="Z245" s="254">
        <f t="shared" si="25"/>
        <v>397505.1675</v>
      </c>
      <c r="AA245" s="259">
        <f t="shared" si="26"/>
        <v>1676945.899</v>
      </c>
      <c r="AB245" s="258">
        <f t="shared" si="27"/>
        <v>1.676945899</v>
      </c>
      <c r="AC245" s="275">
        <f t="shared" si="28"/>
        <v>1053249.946</v>
      </c>
      <c r="AD245" s="257">
        <f t="shared" si="29"/>
        <v>1.053249946</v>
      </c>
      <c r="AE245" s="180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2"/>
    </row>
    <row r="246" ht="19.5" customHeight="1">
      <c r="A246" s="276" t="s">
        <v>340</v>
      </c>
      <c r="B246" s="277">
        <v>150.990005</v>
      </c>
      <c r="C246" s="278">
        <v>168.990005</v>
      </c>
      <c r="D246" s="278">
        <v>149.490005</v>
      </c>
      <c r="E246" s="278">
        <v>168.160004</v>
      </c>
      <c r="F246" s="278">
        <v>162.714554</v>
      </c>
      <c r="G246" s="278">
        <v>9.337065E8</v>
      </c>
      <c r="H246" s="283" t="s">
        <v>340</v>
      </c>
      <c r="I246" s="278">
        <v>16.084999</v>
      </c>
      <c r="J246" s="278">
        <v>19.967501</v>
      </c>
      <c r="K246" s="278">
        <v>15.7425</v>
      </c>
      <c r="L246" s="278">
        <v>19.7925</v>
      </c>
      <c r="M246" s="278">
        <v>19.627283</v>
      </c>
      <c r="N246" s="278">
        <v>1.66696E8</v>
      </c>
      <c r="O246" s="278"/>
      <c r="P246" s="254">
        <f t="shared" si="31"/>
        <v>592039.6238</v>
      </c>
      <c r="Q246" s="254">
        <f>(Q245+$S$3)*K246/K245</f>
        <v>516473.0514</v>
      </c>
      <c r="R246" s="254">
        <f>R245*(1+($S$5)/2/12)-$S$3</f>
        <v>630822.0292</v>
      </c>
      <c r="S246" s="254">
        <f t="shared" si="34"/>
        <v>-627961.3529</v>
      </c>
      <c r="T246" s="254">
        <f t="shared" si="35"/>
        <v>0</v>
      </c>
      <c r="U246" s="272">
        <f t="shared" si="21"/>
        <v>0.9342570596</v>
      </c>
      <c r="V246" s="282"/>
      <c r="W246" s="254">
        <f t="shared" si="22"/>
        <v>-627961.3529</v>
      </c>
      <c r="X246" s="257">
        <f t="shared" si="23"/>
        <v>1.947351771</v>
      </c>
      <c r="Y246" s="254">
        <f t="shared" si="24"/>
        <v>1020016.885</v>
      </c>
      <c r="Z246" s="254">
        <f t="shared" si="25"/>
        <v>392055.5318</v>
      </c>
      <c r="AA246" s="259">
        <f t="shared" si="26"/>
        <v>1739334.704</v>
      </c>
      <c r="AB246" s="258">
        <f t="shared" si="27"/>
        <v>1.739334704</v>
      </c>
      <c r="AC246" s="275">
        <f t="shared" si="28"/>
        <v>1111373.352</v>
      </c>
      <c r="AD246" s="257">
        <f t="shared" si="29"/>
        <v>1.111373352</v>
      </c>
      <c r="AE246" s="180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2"/>
    </row>
    <row r="247" ht="19.5" customHeight="1">
      <c r="A247" s="276" t="s">
        <v>341</v>
      </c>
      <c r="B247" s="277">
        <v>167.330002</v>
      </c>
      <c r="C247" s="278">
        <v>174.660004</v>
      </c>
      <c r="D247" s="278">
        <v>166.570007</v>
      </c>
      <c r="E247" s="278">
        <v>173.190002</v>
      </c>
      <c r="F247" s="278">
        <v>167.581696</v>
      </c>
      <c r="G247" s="278">
        <v>5.359641E8</v>
      </c>
      <c r="H247" s="283" t="s">
        <v>341</v>
      </c>
      <c r="I247" s="278">
        <v>19.594999</v>
      </c>
      <c r="J247" s="278">
        <v>21.275</v>
      </c>
      <c r="K247" s="278">
        <v>19.3825</v>
      </c>
      <c r="L247" s="278">
        <v>20.905001</v>
      </c>
      <c r="M247" s="278">
        <v>20.730501</v>
      </c>
      <c r="N247" s="278">
        <v>1.092192E8</v>
      </c>
      <c r="O247" s="278"/>
      <c r="P247" s="254">
        <f t="shared" si="31"/>
        <v>659683.196</v>
      </c>
      <c r="Q247" s="254">
        <f t="shared" ref="Q247:Q257" si="145">Q246*K247/K246</f>
        <v>635892.5787</v>
      </c>
      <c r="R247" s="254">
        <f t="shared" ref="R247:R257" si="146">R246*(1+$S$5/2/12)</f>
        <v>632136.2418</v>
      </c>
      <c r="S247" s="254">
        <f t="shared" si="34"/>
        <v>-632244.5252</v>
      </c>
      <c r="T247" s="254">
        <f t="shared" si="35"/>
        <v>0</v>
      </c>
      <c r="U247" s="272">
        <f t="shared" si="21"/>
        <v>1.001948599</v>
      </c>
      <c r="V247" s="282"/>
      <c r="W247" s="254">
        <f t="shared" si="22"/>
        <v>-632244.5252</v>
      </c>
      <c r="X247" s="257">
        <f t="shared" si="23"/>
        <v>2.043227559</v>
      </c>
      <c r="Y247" s="254">
        <f t="shared" si="24"/>
        <v>1068629.029</v>
      </c>
      <c r="Z247" s="254">
        <f t="shared" si="25"/>
        <v>436384.5041</v>
      </c>
      <c r="AA247" s="259">
        <f t="shared" si="26"/>
        <v>1927712.016</v>
      </c>
      <c r="AB247" s="258">
        <f t="shared" si="27"/>
        <v>1.927712016</v>
      </c>
      <c r="AC247" s="275">
        <f t="shared" si="28"/>
        <v>1295467.491</v>
      </c>
      <c r="AD247" s="257">
        <f t="shared" si="29"/>
        <v>1.295467491</v>
      </c>
      <c r="AE247" s="180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2"/>
    </row>
    <row r="248" ht="19.5" customHeight="1">
      <c r="A248" s="276" t="s">
        <v>342</v>
      </c>
      <c r="B248" s="277">
        <v>174.440002</v>
      </c>
      <c r="C248" s="278">
        <v>182.830002</v>
      </c>
      <c r="D248" s="278">
        <v>169.339996</v>
      </c>
      <c r="E248" s="278">
        <v>179.660004</v>
      </c>
      <c r="F248" s="278">
        <v>173.842194</v>
      </c>
      <c r="G248" s="278">
        <v>7.819727E8</v>
      </c>
      <c r="H248" s="283" t="s">
        <v>342</v>
      </c>
      <c r="I248" s="278">
        <v>21.2075</v>
      </c>
      <c r="J248" s="278">
        <v>23.290001</v>
      </c>
      <c r="K248" s="278">
        <v>19.9625</v>
      </c>
      <c r="L248" s="278">
        <v>22.4825</v>
      </c>
      <c r="M248" s="278">
        <v>22.29483</v>
      </c>
      <c r="N248" s="278">
        <v>1.219928E8</v>
      </c>
      <c r="O248" s="278"/>
      <c r="P248" s="254">
        <f t="shared" si="31"/>
        <v>670653.4495</v>
      </c>
      <c r="Q248" s="254">
        <f t="shared" si="145"/>
        <v>654920.9649</v>
      </c>
      <c r="R248" s="254">
        <f t="shared" si="146"/>
        <v>633453.1923</v>
      </c>
      <c r="S248" s="254">
        <f t="shared" si="34"/>
        <v>-636545.5441</v>
      </c>
      <c r="T248" s="254">
        <f t="shared" si="35"/>
        <v>0</v>
      </c>
      <c r="U248" s="272">
        <f t="shared" si="21"/>
        <v>1.010958382</v>
      </c>
      <c r="V248" s="282"/>
      <c r="W248" s="254">
        <f t="shared" si="22"/>
        <v>-636545.5441</v>
      </c>
      <c r="X248" s="257">
        <f t="shared" si="23"/>
        <v>2.048724799</v>
      </c>
      <c r="Y248" s="254">
        <f t="shared" si="24"/>
        <v>1077572.479</v>
      </c>
      <c r="Z248" s="254">
        <f t="shared" si="25"/>
        <v>441026.9352</v>
      </c>
      <c r="AA248" s="259">
        <f t="shared" si="26"/>
        <v>1959027.607</v>
      </c>
      <c r="AB248" s="258">
        <f t="shared" si="27"/>
        <v>1.959027607</v>
      </c>
      <c r="AC248" s="275">
        <f t="shared" si="28"/>
        <v>1322482.063</v>
      </c>
      <c r="AD248" s="257">
        <f t="shared" si="29"/>
        <v>1.322482063</v>
      </c>
      <c r="AE248" s="180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2"/>
    </row>
    <row r="249" ht="19.5" customHeight="1">
      <c r="A249" s="276" t="s">
        <v>343</v>
      </c>
      <c r="B249" s="277">
        <v>181.509995</v>
      </c>
      <c r="C249" s="278">
        <v>191.320007</v>
      </c>
      <c r="D249" s="278">
        <v>180.770004</v>
      </c>
      <c r="E249" s="278">
        <v>189.539993</v>
      </c>
      <c r="F249" s="278">
        <v>183.735977</v>
      </c>
      <c r="G249" s="278">
        <v>5.501577E8</v>
      </c>
      <c r="H249" s="283" t="s">
        <v>343</v>
      </c>
      <c r="I249" s="278">
        <v>22.9025</v>
      </c>
      <c r="J249" s="278">
        <v>25.3825</v>
      </c>
      <c r="K249" s="278">
        <v>22.74</v>
      </c>
      <c r="L249" s="278">
        <v>24.92</v>
      </c>
      <c r="M249" s="278">
        <v>24.729399</v>
      </c>
      <c r="N249" s="278">
        <v>8.80632E7</v>
      </c>
      <c r="O249" s="278"/>
      <c r="P249" s="254">
        <f t="shared" si="31"/>
        <v>715920.8079</v>
      </c>
      <c r="Q249" s="254">
        <f t="shared" si="145"/>
        <v>746043.9695</v>
      </c>
      <c r="R249" s="254">
        <f t="shared" si="146"/>
        <v>634772.8864</v>
      </c>
      <c r="S249" s="254">
        <f t="shared" si="34"/>
        <v>-640864.4838</v>
      </c>
      <c r="T249" s="254">
        <f t="shared" si="35"/>
        <v>0</v>
      </c>
      <c r="U249" s="272">
        <f t="shared" si="21"/>
        <v>1.053068672</v>
      </c>
      <c r="V249" s="282"/>
      <c r="W249" s="254">
        <f t="shared" si="22"/>
        <v>-640864.4838</v>
      </c>
      <c r="X249" s="257">
        <f t="shared" si="23"/>
        <v>2.107612028</v>
      </c>
      <c r="Y249" s="254">
        <f t="shared" si="24"/>
        <v>1110526.537</v>
      </c>
      <c r="Z249" s="254">
        <f t="shared" si="25"/>
        <v>469662.0527</v>
      </c>
      <c r="AA249" s="259">
        <f t="shared" si="26"/>
        <v>2096737.664</v>
      </c>
      <c r="AB249" s="258">
        <f t="shared" si="27"/>
        <v>2.096737664</v>
      </c>
      <c r="AC249" s="275">
        <f t="shared" si="28"/>
        <v>1455873.18</v>
      </c>
      <c r="AD249" s="257">
        <f t="shared" si="29"/>
        <v>1.45587318</v>
      </c>
      <c r="AE249" s="180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2"/>
    </row>
    <row r="250" ht="19.5" customHeight="1">
      <c r="A250" s="276" t="s">
        <v>344</v>
      </c>
      <c r="B250" s="277">
        <v>190.779999</v>
      </c>
      <c r="C250" s="278">
        <v>191.320007</v>
      </c>
      <c r="D250" s="278">
        <v>173.869995</v>
      </c>
      <c r="E250" s="278">
        <v>173.949997</v>
      </c>
      <c r="F250" s="278">
        <v>168.623383</v>
      </c>
      <c r="G250" s="278">
        <v>9.01554E8</v>
      </c>
      <c r="H250" s="283" t="s">
        <v>344</v>
      </c>
      <c r="I250" s="278">
        <v>25.2325</v>
      </c>
      <c r="J250" s="278">
        <v>25.377501</v>
      </c>
      <c r="K250" s="278">
        <v>20.815001</v>
      </c>
      <c r="L250" s="278">
        <v>20.817499</v>
      </c>
      <c r="M250" s="278">
        <v>20.658276</v>
      </c>
      <c r="N250" s="278">
        <v>1.840024E8</v>
      </c>
      <c r="O250" s="278"/>
      <c r="P250" s="254">
        <f t="shared" si="31"/>
        <v>688594.0396</v>
      </c>
      <c r="Q250" s="254">
        <f t="shared" si="145"/>
        <v>682889.4446</v>
      </c>
      <c r="R250" s="254">
        <f t="shared" si="146"/>
        <v>636095.3299</v>
      </c>
      <c r="S250" s="254">
        <f t="shared" si="34"/>
        <v>-645201.4192</v>
      </c>
      <c r="T250" s="254">
        <f t="shared" si="35"/>
        <v>0</v>
      </c>
      <c r="U250" s="272">
        <f t="shared" si="21"/>
        <v>1.023308731</v>
      </c>
      <c r="V250" s="282"/>
      <c r="W250" s="254">
        <f t="shared" si="22"/>
        <v>-645201.4192</v>
      </c>
      <c r="X250" s="257">
        <f t="shared" si="23"/>
        <v>2.053140818</v>
      </c>
      <c r="Y250" s="254">
        <f t="shared" si="24"/>
        <v>1092667.344</v>
      </c>
      <c r="Z250" s="254">
        <f t="shared" si="25"/>
        <v>447465.9253</v>
      </c>
      <c r="AA250" s="259">
        <f t="shared" si="26"/>
        <v>2007578.814</v>
      </c>
      <c r="AB250" s="258">
        <f t="shared" si="27"/>
        <v>2.007578814</v>
      </c>
      <c r="AC250" s="275">
        <f t="shared" si="28"/>
        <v>1362377.395</v>
      </c>
      <c r="AD250" s="257">
        <f t="shared" si="29"/>
        <v>1.362377395</v>
      </c>
      <c r="AE250" s="180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2"/>
    </row>
    <row r="251" ht="19.5" customHeight="1">
      <c r="A251" s="276" t="s">
        <v>345</v>
      </c>
      <c r="B251" s="277">
        <v>173.479996</v>
      </c>
      <c r="C251" s="278">
        <v>189.770004</v>
      </c>
      <c r="D251" s="278">
        <v>169.270004</v>
      </c>
      <c r="E251" s="278">
        <v>186.740005</v>
      </c>
      <c r="F251" s="278">
        <v>181.021744</v>
      </c>
      <c r="G251" s="278">
        <v>6.887304E8</v>
      </c>
      <c r="H251" s="283" t="s">
        <v>345</v>
      </c>
      <c r="I251" s="278">
        <v>20.727501</v>
      </c>
      <c r="J251" s="278">
        <v>24.695</v>
      </c>
      <c r="K251" s="278">
        <v>19.709999</v>
      </c>
      <c r="L251" s="278">
        <v>24.002501</v>
      </c>
      <c r="M251" s="278">
        <v>23.818918</v>
      </c>
      <c r="N251" s="278">
        <v>1.21086E8</v>
      </c>
      <c r="O251" s="278"/>
      <c r="P251" s="254">
        <f t="shared" si="31"/>
        <v>670376.2535</v>
      </c>
      <c r="Q251" s="254">
        <f t="shared" si="145"/>
        <v>646637.0225</v>
      </c>
      <c r="R251" s="254">
        <f t="shared" si="146"/>
        <v>637420.5286</v>
      </c>
      <c r="S251" s="254">
        <f t="shared" si="34"/>
        <v>-649556.4251</v>
      </c>
      <c r="T251" s="254">
        <f t="shared" si="35"/>
        <v>0</v>
      </c>
      <c r="U251" s="272">
        <f t="shared" si="21"/>
        <v>1.004715685</v>
      </c>
      <c r="V251" s="282"/>
      <c r="W251" s="254">
        <f t="shared" si="22"/>
        <v>-649556.4251</v>
      </c>
      <c r="X251" s="257">
        <f t="shared" si="23"/>
        <v>2.013369018</v>
      </c>
      <c r="Y251" s="254">
        <f t="shared" si="24"/>
        <v>1081187.085</v>
      </c>
      <c r="Z251" s="254">
        <f t="shared" si="25"/>
        <v>431630.6597</v>
      </c>
      <c r="AA251" s="259">
        <f t="shared" si="26"/>
        <v>1954433.805</v>
      </c>
      <c r="AB251" s="258">
        <f t="shared" si="27"/>
        <v>1.954433805</v>
      </c>
      <c r="AC251" s="275">
        <f t="shared" si="28"/>
        <v>1304877.379</v>
      </c>
      <c r="AD251" s="257">
        <f t="shared" si="29"/>
        <v>1.304877379</v>
      </c>
      <c r="AE251" s="180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2"/>
    </row>
    <row r="252" ht="19.5" customHeight="1">
      <c r="A252" s="276" t="s">
        <v>346</v>
      </c>
      <c r="B252" s="277">
        <v>190.320007</v>
      </c>
      <c r="C252" s="278">
        <v>195.550003</v>
      </c>
      <c r="D252" s="278">
        <v>188.380005</v>
      </c>
      <c r="E252" s="278">
        <v>191.100006</v>
      </c>
      <c r="F252" s="278">
        <v>185.657791</v>
      </c>
      <c r="G252" s="278">
        <v>4.940255E8</v>
      </c>
      <c r="H252" s="283" t="s">
        <v>346</v>
      </c>
      <c r="I252" s="278">
        <v>24.897499</v>
      </c>
      <c r="J252" s="278">
        <v>26.200001</v>
      </c>
      <c r="K252" s="278">
        <v>24.4025</v>
      </c>
      <c r="L252" s="278">
        <v>25.0375</v>
      </c>
      <c r="M252" s="278">
        <v>24.856449</v>
      </c>
      <c r="N252" s="278">
        <v>7.85968E7</v>
      </c>
      <c r="O252" s="278"/>
      <c r="P252" s="254">
        <f t="shared" si="31"/>
        <v>746059.4257</v>
      </c>
      <c r="Q252" s="254">
        <f t="shared" si="145"/>
        <v>800586.542</v>
      </c>
      <c r="R252" s="254">
        <f t="shared" si="146"/>
        <v>638748.488</v>
      </c>
      <c r="S252" s="254">
        <f t="shared" si="34"/>
        <v>-653929.5769</v>
      </c>
      <c r="T252" s="254">
        <f t="shared" si="35"/>
        <v>0</v>
      </c>
      <c r="U252" s="272">
        <f t="shared" si="21"/>
        <v>1.07405439</v>
      </c>
      <c r="V252" s="282"/>
      <c r="W252" s="254">
        <f t="shared" si="22"/>
        <v>-653929.5769</v>
      </c>
      <c r="X252" s="257">
        <f t="shared" si="23"/>
        <v>2.117671325</v>
      </c>
      <c r="Y252" s="254">
        <f t="shared" si="24"/>
        <v>1135440.146</v>
      </c>
      <c r="Z252" s="254">
        <f t="shared" si="25"/>
        <v>481510.5696</v>
      </c>
      <c r="AA252" s="259">
        <f t="shared" si="26"/>
        <v>2185394.456</v>
      </c>
      <c r="AB252" s="258">
        <f t="shared" si="27"/>
        <v>2.185394456</v>
      </c>
      <c r="AC252" s="275">
        <f t="shared" si="28"/>
        <v>1531464.879</v>
      </c>
      <c r="AD252" s="257">
        <f t="shared" si="29"/>
        <v>1.531464879</v>
      </c>
      <c r="AE252" s="180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2"/>
    </row>
    <row r="253" ht="19.5" customHeight="1">
      <c r="A253" s="276" t="s">
        <v>347</v>
      </c>
      <c r="B253" s="277">
        <v>191.429993</v>
      </c>
      <c r="C253" s="278">
        <v>194.979996</v>
      </c>
      <c r="D253" s="278">
        <v>179.199997</v>
      </c>
      <c r="E253" s="278">
        <v>187.470001</v>
      </c>
      <c r="F253" s="278">
        <v>182.131195</v>
      </c>
      <c r="G253" s="278">
        <v>8.142865E8</v>
      </c>
      <c r="H253" s="283" t="s">
        <v>347</v>
      </c>
      <c r="I253" s="278">
        <v>25.1075</v>
      </c>
      <c r="J253" s="278">
        <v>26.012501</v>
      </c>
      <c r="K253" s="278">
        <v>21.9275</v>
      </c>
      <c r="L253" s="278">
        <v>23.8575</v>
      </c>
      <c r="M253" s="278">
        <v>23.684978</v>
      </c>
      <c r="N253" s="278">
        <v>1.474268E8</v>
      </c>
      <c r="O253" s="278"/>
      <c r="P253" s="254">
        <f t="shared" si="31"/>
        <v>709702.9584</v>
      </c>
      <c r="Q253" s="254">
        <f t="shared" si="145"/>
        <v>719387.825</v>
      </c>
      <c r="R253" s="254">
        <f t="shared" si="146"/>
        <v>640079.214</v>
      </c>
      <c r="S253" s="254">
        <f t="shared" si="34"/>
        <v>-658320.9501</v>
      </c>
      <c r="T253" s="254">
        <f t="shared" si="35"/>
        <v>0</v>
      </c>
      <c r="U253" s="272">
        <f t="shared" si="21"/>
        <v>1.038328707</v>
      </c>
      <c r="V253" s="282"/>
      <c r="W253" s="254">
        <f t="shared" si="22"/>
        <v>-658320.9501</v>
      </c>
      <c r="X253" s="257">
        <f t="shared" si="23"/>
        <v>2.050340601</v>
      </c>
      <c r="Y253" s="254">
        <f t="shared" si="24"/>
        <v>1111268.116</v>
      </c>
      <c r="Z253" s="254">
        <f t="shared" si="25"/>
        <v>452947.1662</v>
      </c>
      <c r="AA253" s="259">
        <f t="shared" si="26"/>
        <v>2069169.997</v>
      </c>
      <c r="AB253" s="258">
        <f t="shared" si="27"/>
        <v>2.069169997</v>
      </c>
      <c r="AC253" s="275">
        <f t="shared" si="28"/>
        <v>1410849.047</v>
      </c>
      <c r="AD253" s="257">
        <f t="shared" si="29"/>
        <v>1.410849047</v>
      </c>
      <c r="AE253" s="180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2"/>
    </row>
    <row r="254" ht="19.5" customHeight="1">
      <c r="A254" s="276" t="s">
        <v>348</v>
      </c>
      <c r="B254" s="277">
        <v>186.220001</v>
      </c>
      <c r="C254" s="278">
        <v>194.710007</v>
      </c>
      <c r="D254" s="278">
        <v>185.029999</v>
      </c>
      <c r="E254" s="278">
        <v>188.809998</v>
      </c>
      <c r="F254" s="278">
        <v>183.433029</v>
      </c>
      <c r="G254" s="278">
        <v>5.506502E8</v>
      </c>
      <c r="H254" s="283" t="s">
        <v>348</v>
      </c>
      <c r="I254" s="278">
        <v>23.540001</v>
      </c>
      <c r="J254" s="278">
        <v>25.674999</v>
      </c>
      <c r="K254" s="278">
        <v>23.225</v>
      </c>
      <c r="L254" s="278">
        <v>24.182501</v>
      </c>
      <c r="M254" s="278">
        <v>24.007629</v>
      </c>
      <c r="N254" s="278">
        <v>7.9662E7</v>
      </c>
      <c r="O254" s="278"/>
      <c r="P254" s="254">
        <f t="shared" si="31"/>
        <v>732792.0752</v>
      </c>
      <c r="Q254" s="254">
        <f t="shared" si="145"/>
        <v>761955.6373</v>
      </c>
      <c r="R254" s="254">
        <f t="shared" si="146"/>
        <v>641412.7124</v>
      </c>
      <c r="S254" s="254">
        <f t="shared" si="34"/>
        <v>-662730.6207</v>
      </c>
      <c r="T254" s="254">
        <f t="shared" si="35"/>
        <v>0</v>
      </c>
      <c r="U254" s="272">
        <f t="shared" si="21"/>
        <v>1.056429715</v>
      </c>
      <c r="V254" s="282"/>
      <c r="W254" s="254">
        <f t="shared" si="22"/>
        <v>-662730.6207</v>
      </c>
      <c r="X254" s="257">
        <f t="shared" si="23"/>
        <v>2.073549561</v>
      </c>
      <c r="Y254" s="254">
        <f t="shared" si="24"/>
        <v>1128710.657</v>
      </c>
      <c r="Z254" s="254">
        <f t="shared" si="25"/>
        <v>465980.0358</v>
      </c>
      <c r="AA254" s="259">
        <f t="shared" si="26"/>
        <v>2136160.425</v>
      </c>
      <c r="AB254" s="258">
        <f t="shared" si="27"/>
        <v>2.136160425</v>
      </c>
      <c r="AC254" s="275">
        <f t="shared" si="28"/>
        <v>1473429.804</v>
      </c>
      <c r="AD254" s="257">
        <f t="shared" si="29"/>
        <v>1.473429804</v>
      </c>
      <c r="AE254" s="180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2"/>
    </row>
    <row r="255" ht="19.5" customHeight="1">
      <c r="A255" s="276" t="s">
        <v>349</v>
      </c>
      <c r="B255" s="277">
        <v>189.5</v>
      </c>
      <c r="C255" s="278">
        <v>197.830002</v>
      </c>
      <c r="D255" s="278">
        <v>181.820007</v>
      </c>
      <c r="E255" s="278">
        <v>197.080002</v>
      </c>
      <c r="F255" s="278">
        <v>191.853638</v>
      </c>
      <c r="G255" s="278">
        <v>5.769834E8</v>
      </c>
      <c r="H255" s="283" t="s">
        <v>349</v>
      </c>
      <c r="I255" s="278">
        <v>24.360001</v>
      </c>
      <c r="J255" s="278">
        <v>26.442499</v>
      </c>
      <c r="K255" s="278">
        <v>22.4125</v>
      </c>
      <c r="L255" s="278">
        <v>26.2225</v>
      </c>
      <c r="M255" s="278">
        <v>26.032879</v>
      </c>
      <c r="N255" s="278">
        <v>8.57292E7</v>
      </c>
      <c r="O255" s="278"/>
      <c r="P255" s="254">
        <f t="shared" si="31"/>
        <v>720079.2356</v>
      </c>
      <c r="Q255" s="254">
        <f t="shared" si="145"/>
        <v>735299.4928</v>
      </c>
      <c r="R255" s="254">
        <f t="shared" si="146"/>
        <v>642748.9888</v>
      </c>
      <c r="S255" s="254">
        <f t="shared" si="34"/>
        <v>-667158.665</v>
      </c>
      <c r="T255" s="254">
        <f t="shared" si="35"/>
        <v>0</v>
      </c>
      <c r="U255" s="272">
        <f t="shared" si="21"/>
        <v>1.044110996</v>
      </c>
      <c r="V255" s="282"/>
      <c r="W255" s="254">
        <f t="shared" si="22"/>
        <v>-667158.665</v>
      </c>
      <c r="X255" s="257">
        <f t="shared" si="23"/>
        <v>2.042734804</v>
      </c>
      <c r="Y255" s="254">
        <f t="shared" si="24"/>
        <v>1121094.494</v>
      </c>
      <c r="Z255" s="254">
        <f t="shared" si="25"/>
        <v>453935.8293</v>
      </c>
      <c r="AA255" s="259">
        <f t="shared" si="26"/>
        <v>2098127.717</v>
      </c>
      <c r="AB255" s="258">
        <f t="shared" si="27"/>
        <v>2.098127717</v>
      </c>
      <c r="AC255" s="275">
        <f t="shared" si="28"/>
        <v>1430969.052</v>
      </c>
      <c r="AD255" s="257">
        <f t="shared" si="29"/>
        <v>1.430969052</v>
      </c>
      <c r="AE255" s="180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2"/>
    </row>
    <row r="256" ht="19.5" customHeight="1">
      <c r="A256" s="276" t="s">
        <v>350</v>
      </c>
      <c r="B256" s="277">
        <v>197.929993</v>
      </c>
      <c r="C256" s="278">
        <v>206.050003</v>
      </c>
      <c r="D256" s="278">
        <v>197.630005</v>
      </c>
      <c r="E256" s="278">
        <v>205.100006</v>
      </c>
      <c r="F256" s="278">
        <v>199.66095</v>
      </c>
      <c r="G256" s="278">
        <v>3.514297E8</v>
      </c>
      <c r="H256" s="283" t="s">
        <v>350</v>
      </c>
      <c r="I256" s="278">
        <v>26.455</v>
      </c>
      <c r="J256" s="278">
        <v>28.6</v>
      </c>
      <c r="K256" s="278">
        <v>26.377501</v>
      </c>
      <c r="L256" s="278">
        <v>28.33</v>
      </c>
      <c r="M256" s="278">
        <v>28.125137</v>
      </c>
      <c r="N256" s="278">
        <v>5.32656E7</v>
      </c>
      <c r="O256" s="278"/>
      <c r="P256" s="254">
        <f t="shared" si="31"/>
        <v>782693.0891</v>
      </c>
      <c r="Q256" s="254">
        <f t="shared" si="145"/>
        <v>865381.5106</v>
      </c>
      <c r="R256" s="254">
        <f t="shared" si="146"/>
        <v>644088.0492</v>
      </c>
      <c r="S256" s="254">
        <f t="shared" si="34"/>
        <v>-671605.1594</v>
      </c>
      <c r="T256" s="254">
        <f t="shared" si="35"/>
        <v>0</v>
      </c>
      <c r="U256" s="272">
        <f t="shared" si="21"/>
        <v>1.096543525</v>
      </c>
      <c r="V256" s="282"/>
      <c r="W256" s="254">
        <f t="shared" si="22"/>
        <v>-671605.1594</v>
      </c>
      <c r="X256" s="257">
        <f t="shared" si="23"/>
        <v>2.124434451</v>
      </c>
      <c r="Y256" s="254">
        <f t="shared" si="24"/>
        <v>1166209.69</v>
      </c>
      <c r="Z256" s="254">
        <f t="shared" si="25"/>
        <v>494604.5302</v>
      </c>
      <c r="AA256" s="259">
        <f t="shared" si="26"/>
        <v>2292162.649</v>
      </c>
      <c r="AB256" s="258">
        <f t="shared" si="27"/>
        <v>2.292162649</v>
      </c>
      <c r="AC256" s="275">
        <f t="shared" si="28"/>
        <v>1620557.49</v>
      </c>
      <c r="AD256" s="257">
        <f t="shared" si="29"/>
        <v>1.62055749</v>
      </c>
      <c r="AE256" s="180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2"/>
    </row>
    <row r="257" ht="19.5" customHeight="1">
      <c r="A257" s="279" t="s">
        <v>351</v>
      </c>
      <c r="B257" s="280">
        <v>205.110001</v>
      </c>
      <c r="C257" s="281">
        <v>214.559998</v>
      </c>
      <c r="D257" s="281">
        <v>199.229996</v>
      </c>
      <c r="E257" s="281">
        <v>212.610001</v>
      </c>
      <c r="F257" s="281">
        <v>206.971786</v>
      </c>
      <c r="G257" s="281">
        <v>4.299511E8</v>
      </c>
      <c r="H257" s="284" t="s">
        <v>351</v>
      </c>
      <c r="I257" s="281">
        <v>28.3375</v>
      </c>
      <c r="J257" s="281">
        <v>31.047501</v>
      </c>
      <c r="K257" s="281">
        <v>26.717501</v>
      </c>
      <c r="L257" s="281">
        <v>30.4725</v>
      </c>
      <c r="M257" s="281">
        <v>30.252146</v>
      </c>
      <c r="N257" s="281">
        <v>7.42756E7</v>
      </c>
      <c r="O257" s="281"/>
      <c r="P257" s="254">
        <f t="shared" si="31"/>
        <v>789029.6871</v>
      </c>
      <c r="Q257" s="254">
        <f t="shared" si="145"/>
        <v>876536.0818</v>
      </c>
      <c r="R257" s="254">
        <f t="shared" si="146"/>
        <v>645429.8993</v>
      </c>
      <c r="S257" s="254">
        <f t="shared" si="34"/>
        <v>-676070.1809</v>
      </c>
      <c r="T257" s="254">
        <f t="shared" si="35"/>
        <v>0</v>
      </c>
      <c r="U257" s="272">
        <f t="shared" si="21"/>
        <v>1.100002863</v>
      </c>
      <c r="V257" s="257">
        <f>(E257-B246)/B246</f>
        <v>0.4081064571</v>
      </c>
      <c r="W257" s="254">
        <f t="shared" si="22"/>
        <v>-676070.1809</v>
      </c>
      <c r="X257" s="257">
        <f t="shared" si="23"/>
        <v>2.12176136</v>
      </c>
      <c r="Y257" s="254">
        <f t="shared" si="24"/>
        <v>1171933.484</v>
      </c>
      <c r="Z257" s="254">
        <f t="shared" si="25"/>
        <v>495863.3035</v>
      </c>
      <c r="AA257" s="259">
        <f t="shared" si="26"/>
        <v>2310995.668</v>
      </c>
      <c r="AB257" s="258">
        <f t="shared" si="27"/>
        <v>2.310995668</v>
      </c>
      <c r="AC257" s="275">
        <f t="shared" si="28"/>
        <v>1634925.487</v>
      </c>
      <c r="AD257" s="257">
        <f t="shared" si="29"/>
        <v>1.634925487</v>
      </c>
      <c r="AE257" s="180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2"/>
    </row>
    <row r="258" ht="19.5" customHeight="1">
      <c r="A258" s="276" t="s">
        <v>352</v>
      </c>
      <c r="B258" s="277">
        <v>214.399994</v>
      </c>
      <c r="C258" s="278">
        <v>225.880005</v>
      </c>
      <c r="D258" s="278">
        <v>212.240005</v>
      </c>
      <c r="E258" s="278">
        <v>219.070007</v>
      </c>
      <c r="F258" s="278">
        <v>213.722824</v>
      </c>
      <c r="G258" s="278">
        <v>5.85493E8</v>
      </c>
      <c r="H258" s="283" t="s">
        <v>352</v>
      </c>
      <c r="I258" s="278">
        <v>30.977501</v>
      </c>
      <c r="J258" s="278">
        <v>34.299999</v>
      </c>
      <c r="K258" s="278">
        <v>30.3375</v>
      </c>
      <c r="L258" s="278">
        <v>32.185001</v>
      </c>
      <c r="M258" s="278">
        <v>31.965462</v>
      </c>
      <c r="N258" s="278">
        <v>8.53928E7</v>
      </c>
      <c r="O258" s="278"/>
      <c r="P258" s="254">
        <f t="shared" si="31"/>
        <v>840554.4752</v>
      </c>
      <c r="Q258" s="254">
        <f>(Q246+(Q257-Q246)*(1-$Q$3))*K258/K257</f>
        <v>872644.8528</v>
      </c>
      <c r="R258" s="254">
        <f>R257*(1+($S$5/2/12))+(Q257-Q246)*($Q$3)</f>
        <v>754793.4541</v>
      </c>
      <c r="S258" s="254">
        <f t="shared" si="34"/>
        <v>-680553.8067</v>
      </c>
      <c r="T258" s="254">
        <f t="shared" si="35"/>
        <v>0</v>
      </c>
      <c r="U258" s="272">
        <f t="shared" si="21"/>
        <v>1.047751922</v>
      </c>
      <c r="V258" s="282"/>
      <c r="W258" s="254">
        <f t="shared" si="22"/>
        <v>-680553.8067</v>
      </c>
      <c r="X258" s="257">
        <f t="shared" si="23"/>
        <v>2.344190737</v>
      </c>
      <c r="Y258" s="254">
        <f t="shared" si="24"/>
        <v>1312989.849</v>
      </c>
      <c r="Z258" s="254">
        <f t="shared" si="25"/>
        <v>632436.0419</v>
      </c>
      <c r="AA258" s="259">
        <f t="shared" si="26"/>
        <v>2467992.782</v>
      </c>
      <c r="AB258" s="258">
        <f t="shared" si="27"/>
        <v>2.467992782</v>
      </c>
      <c r="AC258" s="275">
        <f t="shared" si="28"/>
        <v>1787438.975</v>
      </c>
      <c r="AD258" s="257">
        <f t="shared" si="29"/>
        <v>1.787438975</v>
      </c>
      <c r="AE258" s="180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2"/>
    </row>
    <row r="259" ht="19.5" customHeight="1">
      <c r="A259" s="276" t="s">
        <v>353</v>
      </c>
      <c r="B259" s="277">
        <v>220.139999</v>
      </c>
      <c r="C259" s="278">
        <v>237.470001</v>
      </c>
      <c r="D259" s="278">
        <v>198.169998</v>
      </c>
      <c r="E259" s="278">
        <v>205.800003</v>
      </c>
      <c r="F259" s="278">
        <v>200.776718</v>
      </c>
      <c r="G259" s="278">
        <v>9.523923E8</v>
      </c>
      <c r="H259" s="283" t="s">
        <v>353</v>
      </c>
      <c r="I259" s="278">
        <v>32.509998</v>
      </c>
      <c r="J259" s="278">
        <v>37.759998</v>
      </c>
      <c r="K259" s="278">
        <v>26.0875</v>
      </c>
      <c r="L259" s="278">
        <v>28.395</v>
      </c>
      <c r="M259" s="278">
        <v>28.201315</v>
      </c>
      <c r="N259" s="278">
        <v>1.529848E8</v>
      </c>
      <c r="O259" s="278"/>
      <c r="P259" s="254">
        <f t="shared" si="31"/>
        <v>784831.6752</v>
      </c>
      <c r="Q259" s="254">
        <f t="shared" ref="Q259:Q269" si="147">Q258*K259/K258</f>
        <v>750395.4709</v>
      </c>
      <c r="R259" s="254">
        <f t="shared" ref="R259:R269" si="148">R258*(1+$S$5/2/12)</f>
        <v>756365.9405</v>
      </c>
      <c r="S259" s="254">
        <f t="shared" si="34"/>
        <v>-685056.1142</v>
      </c>
      <c r="T259" s="254">
        <f t="shared" si="35"/>
        <v>0</v>
      </c>
      <c r="U259" s="272">
        <f t="shared" si="21"/>
        <v>0.9973946205</v>
      </c>
      <c r="V259" s="282"/>
      <c r="W259" s="254">
        <f t="shared" si="22"/>
        <v>-685056.1142</v>
      </c>
      <c r="X259" s="257">
        <f t="shared" si="23"/>
        <v>2.249739231</v>
      </c>
      <c r="Y259" s="254">
        <f t="shared" si="24"/>
        <v>1275493.476</v>
      </c>
      <c r="Z259" s="254">
        <f t="shared" si="25"/>
        <v>590437.3613</v>
      </c>
      <c r="AA259" s="259">
        <f t="shared" si="26"/>
        <v>2291593.087</v>
      </c>
      <c r="AB259" s="258">
        <f t="shared" si="27"/>
        <v>2.291593087</v>
      </c>
      <c r="AC259" s="275">
        <f t="shared" si="28"/>
        <v>1606536.972</v>
      </c>
      <c r="AD259" s="257">
        <f t="shared" si="29"/>
        <v>1.606536972</v>
      </c>
      <c r="AE259" s="180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2"/>
    </row>
    <row r="260" ht="19.5" customHeight="1">
      <c r="A260" s="276" t="s">
        <v>354</v>
      </c>
      <c r="B260" s="277">
        <v>208.880005</v>
      </c>
      <c r="C260" s="278">
        <v>219.610001</v>
      </c>
      <c r="D260" s="278">
        <v>164.929993</v>
      </c>
      <c r="E260" s="278">
        <v>190.399994</v>
      </c>
      <c r="F260" s="278">
        <v>185.752625</v>
      </c>
      <c r="G260" s="278">
        <v>2.1917757E9</v>
      </c>
      <c r="H260" s="283" t="s">
        <v>354</v>
      </c>
      <c r="I260" s="278">
        <v>28.9925</v>
      </c>
      <c r="J260" s="278">
        <v>31.9825</v>
      </c>
      <c r="K260" s="278">
        <v>17.0075</v>
      </c>
      <c r="L260" s="278">
        <v>22.395</v>
      </c>
      <c r="M260" s="278">
        <v>22.242237</v>
      </c>
      <c r="N260" s="278">
        <v>3.038252E8</v>
      </c>
      <c r="O260" s="278"/>
      <c r="P260" s="254">
        <f t="shared" si="31"/>
        <v>653188.0911</v>
      </c>
      <c r="Q260" s="254">
        <f t="shared" si="147"/>
        <v>489213.2619</v>
      </c>
      <c r="R260" s="254">
        <f t="shared" si="148"/>
        <v>757941.7028</v>
      </c>
      <c r="S260" s="254">
        <f t="shared" si="34"/>
        <v>-689577.1813</v>
      </c>
      <c r="T260" s="254">
        <f t="shared" si="35"/>
        <v>0</v>
      </c>
      <c r="U260" s="272">
        <f t="shared" si="21"/>
        <v>0.8585895109</v>
      </c>
      <c r="V260" s="282"/>
      <c r="W260" s="254">
        <f t="shared" si="22"/>
        <v>-689577.1813</v>
      </c>
      <c r="X260" s="257">
        <f t="shared" si="23"/>
        <v>2.046369619</v>
      </c>
      <c r="Y260" s="254">
        <f t="shared" si="24"/>
        <v>1184855.698</v>
      </c>
      <c r="Z260" s="254">
        <f t="shared" si="25"/>
        <v>495278.5171</v>
      </c>
      <c r="AA260" s="259">
        <f t="shared" si="26"/>
        <v>1900343.056</v>
      </c>
      <c r="AB260" s="258">
        <f t="shared" si="27"/>
        <v>1.900343056</v>
      </c>
      <c r="AC260" s="275">
        <f t="shared" si="28"/>
        <v>1210765.875</v>
      </c>
      <c r="AD260" s="257">
        <f t="shared" si="29"/>
        <v>1.210765875</v>
      </c>
      <c r="AE260" s="180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2"/>
    </row>
    <row r="261" ht="19.5" customHeight="1">
      <c r="A261" s="276" t="s">
        <v>355</v>
      </c>
      <c r="B261" s="277">
        <v>184.770004</v>
      </c>
      <c r="C261" s="278">
        <v>220.039993</v>
      </c>
      <c r="D261" s="278">
        <v>180.860001</v>
      </c>
      <c r="E261" s="278">
        <v>218.910004</v>
      </c>
      <c r="F261" s="278">
        <v>214.021866</v>
      </c>
      <c r="G261" s="278">
        <v>1.0920712E9</v>
      </c>
      <c r="H261" s="283" t="s">
        <v>355</v>
      </c>
      <c r="I261" s="278">
        <v>21.105</v>
      </c>
      <c r="J261" s="278">
        <v>29.4625</v>
      </c>
      <c r="K261" s="278">
        <v>20.1875</v>
      </c>
      <c r="L261" s="278">
        <v>29.245001</v>
      </c>
      <c r="M261" s="278">
        <v>29.048622</v>
      </c>
      <c r="N261" s="278">
        <v>1.815044E8</v>
      </c>
      <c r="O261" s="278"/>
      <c r="P261" s="254">
        <f t="shared" si="31"/>
        <v>716277.2317</v>
      </c>
      <c r="Q261" s="254">
        <f t="shared" si="147"/>
        <v>580684.5642</v>
      </c>
      <c r="R261" s="254">
        <f t="shared" si="148"/>
        <v>759520.748</v>
      </c>
      <c r="S261" s="254">
        <f t="shared" si="34"/>
        <v>-694117.0863</v>
      </c>
      <c r="T261" s="254">
        <f t="shared" si="35"/>
        <v>0</v>
      </c>
      <c r="U261" s="272">
        <f t="shared" si="21"/>
        <v>0.9130378304</v>
      </c>
      <c r="V261" s="282"/>
      <c r="W261" s="254">
        <f t="shared" si="22"/>
        <v>-694117.0863</v>
      </c>
      <c r="X261" s="257">
        <f t="shared" si="23"/>
        <v>2.12615135</v>
      </c>
      <c r="Y261" s="254">
        <f t="shared" si="24"/>
        <v>1230533.98</v>
      </c>
      <c r="Z261" s="254">
        <f t="shared" si="25"/>
        <v>536416.894</v>
      </c>
      <c r="AA261" s="259">
        <f t="shared" si="26"/>
        <v>2056482.544</v>
      </c>
      <c r="AB261" s="258">
        <f t="shared" si="27"/>
        <v>2.056482544</v>
      </c>
      <c r="AC261" s="275">
        <f t="shared" si="28"/>
        <v>1362365.458</v>
      </c>
      <c r="AD261" s="257">
        <f t="shared" si="29"/>
        <v>1.362365458</v>
      </c>
      <c r="AE261" s="180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2"/>
    </row>
    <row r="262" ht="19.5" customHeight="1">
      <c r="A262" s="276" t="s">
        <v>356</v>
      </c>
      <c r="B262" s="277">
        <v>214.5</v>
      </c>
      <c r="C262" s="278">
        <v>233.600006</v>
      </c>
      <c r="D262" s="278">
        <v>211.119995</v>
      </c>
      <c r="E262" s="278">
        <v>233.360001</v>
      </c>
      <c r="F262" s="278">
        <v>228.149216</v>
      </c>
      <c r="G262" s="278">
        <v>8.46592E8</v>
      </c>
      <c r="H262" s="283" t="s">
        <v>356</v>
      </c>
      <c r="I262" s="278">
        <v>27.985001</v>
      </c>
      <c r="J262" s="278">
        <v>33.047501</v>
      </c>
      <c r="K262" s="278">
        <v>27.09</v>
      </c>
      <c r="L262" s="278">
        <v>32.8675</v>
      </c>
      <c r="M262" s="278">
        <v>32.646797</v>
      </c>
      <c r="N262" s="278">
        <v>1.388456E8</v>
      </c>
      <c r="O262" s="278"/>
      <c r="P262" s="254">
        <f t="shared" si="31"/>
        <v>836118.7921</v>
      </c>
      <c r="Q262" s="254">
        <f t="shared" si="147"/>
        <v>779231.9427</v>
      </c>
      <c r="R262" s="254">
        <f t="shared" si="148"/>
        <v>761103.0829</v>
      </c>
      <c r="S262" s="254">
        <f t="shared" si="34"/>
        <v>-698675.9075</v>
      </c>
      <c r="T262" s="254">
        <f t="shared" si="35"/>
        <v>0</v>
      </c>
      <c r="U262" s="272">
        <f t="shared" si="21"/>
        <v>1.007628534</v>
      </c>
      <c r="V262" s="282"/>
      <c r="W262" s="254">
        <f t="shared" si="22"/>
        <v>-698675.9075</v>
      </c>
      <c r="X262" s="257">
        <f t="shared" si="23"/>
        <v>2.286069776</v>
      </c>
      <c r="Y262" s="254">
        <f t="shared" si="24"/>
        <v>1315942.114</v>
      </c>
      <c r="Z262" s="254">
        <f t="shared" si="25"/>
        <v>617266.2066</v>
      </c>
      <c r="AA262" s="259">
        <f t="shared" si="26"/>
        <v>2376453.818</v>
      </c>
      <c r="AB262" s="258">
        <f t="shared" si="27"/>
        <v>2.376453818</v>
      </c>
      <c r="AC262" s="275">
        <f t="shared" si="28"/>
        <v>1677777.91</v>
      </c>
      <c r="AD262" s="257">
        <f t="shared" si="29"/>
        <v>1.67777791</v>
      </c>
      <c r="AE262" s="180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2"/>
    </row>
    <row r="263" ht="19.5" customHeight="1">
      <c r="A263" s="276" t="s">
        <v>357</v>
      </c>
      <c r="B263" s="277">
        <v>232.460007</v>
      </c>
      <c r="C263" s="278">
        <v>251.149994</v>
      </c>
      <c r="D263" s="278">
        <v>231.470001</v>
      </c>
      <c r="E263" s="278">
        <v>247.600006</v>
      </c>
      <c r="F263" s="278">
        <v>242.071228</v>
      </c>
      <c r="G263" s="278">
        <v>9.283604E8</v>
      </c>
      <c r="H263" s="283" t="s">
        <v>357</v>
      </c>
      <c r="I263" s="278">
        <v>32.709999</v>
      </c>
      <c r="J263" s="278">
        <v>38.130001</v>
      </c>
      <c r="K263" s="278">
        <v>32.307499</v>
      </c>
      <c r="L263" s="278">
        <v>36.922501</v>
      </c>
      <c r="M263" s="278">
        <v>36.674572</v>
      </c>
      <c r="N263" s="278">
        <v>1.447896E8</v>
      </c>
      <c r="O263" s="278"/>
      <c r="P263" s="254">
        <f t="shared" si="31"/>
        <v>916712.8752</v>
      </c>
      <c r="Q263" s="254">
        <f t="shared" si="147"/>
        <v>929311.0081</v>
      </c>
      <c r="R263" s="254">
        <f t="shared" si="148"/>
        <v>762688.7144</v>
      </c>
      <c r="S263" s="254">
        <f t="shared" si="34"/>
        <v>-703253.7237</v>
      </c>
      <c r="T263" s="254">
        <f t="shared" si="35"/>
        <v>0</v>
      </c>
      <c r="U263" s="272">
        <f t="shared" si="21"/>
        <v>1.063871464</v>
      </c>
      <c r="V263" s="282"/>
      <c r="W263" s="254">
        <f t="shared" si="22"/>
        <v>-703253.7237</v>
      </c>
      <c r="X263" s="257">
        <f t="shared" si="23"/>
        <v>2.388045072</v>
      </c>
      <c r="Y263" s="254">
        <f t="shared" si="24"/>
        <v>1373880.178</v>
      </c>
      <c r="Z263" s="254">
        <f t="shared" si="25"/>
        <v>670626.4547</v>
      </c>
      <c r="AA263" s="259">
        <f t="shared" si="26"/>
        <v>2608712.598</v>
      </c>
      <c r="AB263" s="258">
        <f t="shared" si="27"/>
        <v>2.608712598</v>
      </c>
      <c r="AC263" s="275">
        <f t="shared" si="28"/>
        <v>1905458.874</v>
      </c>
      <c r="AD263" s="257">
        <f t="shared" si="29"/>
        <v>1.905458874</v>
      </c>
      <c r="AE263" s="180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2"/>
    </row>
    <row r="264" ht="19.5" customHeight="1">
      <c r="A264" s="276" t="s">
        <v>358</v>
      </c>
      <c r="B264" s="277">
        <v>247.639999</v>
      </c>
      <c r="C264" s="278">
        <v>269.790009</v>
      </c>
      <c r="D264" s="278">
        <v>247.080002</v>
      </c>
      <c r="E264" s="278">
        <v>265.790009</v>
      </c>
      <c r="F264" s="278">
        <v>260.306946</v>
      </c>
      <c r="G264" s="278">
        <v>9.249351E8</v>
      </c>
      <c r="H264" s="283" t="s">
        <v>358</v>
      </c>
      <c r="I264" s="278">
        <v>37.009998</v>
      </c>
      <c r="J264" s="278">
        <v>43.845001</v>
      </c>
      <c r="K264" s="278">
        <v>36.849998</v>
      </c>
      <c r="L264" s="278">
        <v>42.419998</v>
      </c>
      <c r="M264" s="278">
        <v>42.135147</v>
      </c>
      <c r="N264" s="278">
        <v>1.221412E8</v>
      </c>
      <c r="O264" s="278"/>
      <c r="P264" s="254">
        <f t="shared" si="31"/>
        <v>978534.6614</v>
      </c>
      <c r="Q264" s="254">
        <f t="shared" si="147"/>
        <v>1059973.995</v>
      </c>
      <c r="R264" s="254">
        <f t="shared" si="148"/>
        <v>764277.6492</v>
      </c>
      <c r="S264" s="254">
        <f t="shared" si="34"/>
        <v>-707850.6142</v>
      </c>
      <c r="T264" s="254">
        <f t="shared" si="35"/>
        <v>0</v>
      </c>
      <c r="U264" s="272">
        <f t="shared" si="21"/>
        <v>1.105500853</v>
      </c>
      <c r="V264" s="282"/>
      <c r="W264" s="254">
        <f t="shared" si="22"/>
        <v>-707850.6142</v>
      </c>
      <c r="X264" s="257">
        <f t="shared" si="23"/>
        <v>2.462118808</v>
      </c>
      <c r="Y264" s="254">
        <f t="shared" si="24"/>
        <v>1418680.806</v>
      </c>
      <c r="Z264" s="254">
        <f t="shared" si="25"/>
        <v>710830.1919</v>
      </c>
      <c r="AA264" s="259">
        <f t="shared" si="26"/>
        <v>2802786.306</v>
      </c>
      <c r="AB264" s="258">
        <f t="shared" si="27"/>
        <v>2.802786306</v>
      </c>
      <c r="AC264" s="275">
        <f t="shared" si="28"/>
        <v>2094935.692</v>
      </c>
      <c r="AD264" s="257">
        <f t="shared" si="29"/>
        <v>2.094935692</v>
      </c>
      <c r="AE264" s="180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2"/>
    </row>
    <row r="265" ht="19.5" customHeight="1">
      <c r="A265" s="276" t="s">
        <v>359</v>
      </c>
      <c r="B265" s="277">
        <v>268.0</v>
      </c>
      <c r="C265" s="278">
        <v>296.75</v>
      </c>
      <c r="D265" s="278">
        <v>264.630005</v>
      </c>
      <c r="E265" s="278">
        <v>294.880005</v>
      </c>
      <c r="F265" s="278">
        <v>288.796844</v>
      </c>
      <c r="G265" s="278">
        <v>7.014146E8</v>
      </c>
      <c r="H265" s="283" t="s">
        <v>359</v>
      </c>
      <c r="I265" s="278">
        <v>43.137501</v>
      </c>
      <c r="J265" s="278">
        <v>52.674999</v>
      </c>
      <c r="K265" s="278">
        <v>41.987499</v>
      </c>
      <c r="L265" s="278">
        <v>52.080002</v>
      </c>
      <c r="M265" s="278">
        <v>51.730289</v>
      </c>
      <c r="N265" s="278">
        <v>7.4779E7</v>
      </c>
      <c r="O265" s="278"/>
      <c r="P265" s="254">
        <f t="shared" si="31"/>
        <v>1048039.624</v>
      </c>
      <c r="Q265" s="254">
        <f t="shared" si="147"/>
        <v>1207751.953</v>
      </c>
      <c r="R265" s="254">
        <f t="shared" si="148"/>
        <v>765869.8943</v>
      </c>
      <c r="S265" s="254">
        <f t="shared" si="34"/>
        <v>-712466.6585</v>
      </c>
      <c r="T265" s="254">
        <f t="shared" si="35"/>
        <v>0</v>
      </c>
      <c r="U265" s="272">
        <f t="shared" si="21"/>
        <v>1.146238109</v>
      </c>
      <c r="V265" s="282"/>
      <c r="W265" s="254">
        <f t="shared" si="22"/>
        <v>-712466.6585</v>
      </c>
      <c r="X265" s="257">
        <f t="shared" si="23"/>
        <v>2.545957058</v>
      </c>
      <c r="Y265" s="254">
        <f t="shared" si="24"/>
        <v>1468862.835</v>
      </c>
      <c r="Z265" s="254">
        <f t="shared" si="25"/>
        <v>756396.1767</v>
      </c>
      <c r="AA265" s="259">
        <f t="shared" si="26"/>
        <v>3021661.471</v>
      </c>
      <c r="AB265" s="258">
        <f t="shared" si="27"/>
        <v>3.021661471</v>
      </c>
      <c r="AC265" s="275">
        <f t="shared" si="28"/>
        <v>2309194.813</v>
      </c>
      <c r="AD265" s="257">
        <f t="shared" si="29"/>
        <v>2.309194813</v>
      </c>
      <c r="AE265" s="180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2"/>
    </row>
    <row r="266" ht="19.5" customHeight="1">
      <c r="A266" s="276" t="s">
        <v>360</v>
      </c>
      <c r="B266" s="277">
        <v>297.619995</v>
      </c>
      <c r="C266" s="278">
        <v>303.5</v>
      </c>
      <c r="D266" s="278">
        <v>260.109985</v>
      </c>
      <c r="E266" s="278">
        <v>277.839996</v>
      </c>
      <c r="F266" s="278">
        <v>272.108307</v>
      </c>
      <c r="G266" s="278">
        <v>1.3253743E9</v>
      </c>
      <c r="H266" s="283" t="s">
        <v>360</v>
      </c>
      <c r="I266" s="278">
        <v>52.994999</v>
      </c>
      <c r="J266" s="278">
        <v>55.014999</v>
      </c>
      <c r="K266" s="278">
        <v>40.189999</v>
      </c>
      <c r="L266" s="278">
        <v>45.825001</v>
      </c>
      <c r="M266" s="278">
        <v>45.517292</v>
      </c>
      <c r="N266" s="278">
        <v>1.356276E8</v>
      </c>
      <c r="O266" s="278"/>
      <c r="P266" s="254">
        <f t="shared" si="31"/>
        <v>1030138.554</v>
      </c>
      <c r="Q266" s="254">
        <f t="shared" si="147"/>
        <v>1156047.656</v>
      </c>
      <c r="R266" s="254">
        <f t="shared" si="148"/>
        <v>767465.4566</v>
      </c>
      <c r="S266" s="254">
        <f t="shared" si="34"/>
        <v>-717101.9362</v>
      </c>
      <c r="T266" s="254">
        <f t="shared" si="35"/>
        <v>0</v>
      </c>
      <c r="U266" s="272">
        <f t="shared" si="21"/>
        <v>1.131559928</v>
      </c>
      <c r="V266" s="282"/>
      <c r="W266" s="254">
        <f t="shared" si="22"/>
        <v>-717101.9362</v>
      </c>
      <c r="X266" s="257">
        <f t="shared" si="23"/>
        <v>2.506762177</v>
      </c>
      <c r="Y266" s="254">
        <f t="shared" si="24"/>
        <v>1457863.826</v>
      </c>
      <c r="Z266" s="254">
        <f t="shared" si="25"/>
        <v>740761.8902</v>
      </c>
      <c r="AA266" s="259">
        <f t="shared" si="26"/>
        <v>2953651.667</v>
      </c>
      <c r="AB266" s="258">
        <f t="shared" si="27"/>
        <v>2.953651667</v>
      </c>
      <c r="AC266" s="275">
        <f t="shared" si="28"/>
        <v>2236549.731</v>
      </c>
      <c r="AD266" s="257">
        <f t="shared" si="29"/>
        <v>2.236549731</v>
      </c>
      <c r="AE266" s="180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2"/>
    </row>
    <row r="267" ht="19.5" customHeight="1">
      <c r="A267" s="276" t="s">
        <v>361</v>
      </c>
      <c r="B267" s="277">
        <v>281.790009</v>
      </c>
      <c r="C267" s="278">
        <v>297.459991</v>
      </c>
      <c r="D267" s="278">
        <v>267.070007</v>
      </c>
      <c r="E267" s="278">
        <v>269.380005</v>
      </c>
      <c r="F267" s="278">
        <v>263.822876</v>
      </c>
      <c r="G267" s="278">
        <v>9.368265E8</v>
      </c>
      <c r="H267" s="283" t="s">
        <v>361</v>
      </c>
      <c r="I267" s="278">
        <v>47.055</v>
      </c>
      <c r="J267" s="278">
        <v>52.200001</v>
      </c>
      <c r="K267" s="278">
        <v>41.904999</v>
      </c>
      <c r="L267" s="278">
        <v>42.75</v>
      </c>
      <c r="M267" s="278">
        <v>42.462936</v>
      </c>
      <c r="N267" s="278">
        <v>1.13851E8</v>
      </c>
      <c r="O267" s="278"/>
      <c r="P267" s="254">
        <f t="shared" si="31"/>
        <v>1057702.998</v>
      </c>
      <c r="Q267" s="254">
        <f t="shared" si="147"/>
        <v>1205378.877</v>
      </c>
      <c r="R267" s="254">
        <f t="shared" si="148"/>
        <v>769064.3429</v>
      </c>
      <c r="S267" s="254">
        <f t="shared" si="34"/>
        <v>-721756.5276</v>
      </c>
      <c r="T267" s="254">
        <f t="shared" si="35"/>
        <v>0</v>
      </c>
      <c r="U267" s="272">
        <f t="shared" si="21"/>
        <v>1.143896271</v>
      </c>
      <c r="V267" s="282"/>
      <c r="W267" s="254">
        <f t="shared" si="22"/>
        <v>-721756.5276</v>
      </c>
      <c r="X267" s="257">
        <f t="shared" si="23"/>
        <v>2.531002175</v>
      </c>
      <c r="Y267" s="254">
        <f t="shared" si="24"/>
        <v>1478693.868</v>
      </c>
      <c r="Z267" s="254">
        <f t="shared" si="25"/>
        <v>756937.3402</v>
      </c>
      <c r="AA267" s="259">
        <f t="shared" si="26"/>
        <v>3032146.218</v>
      </c>
      <c r="AB267" s="258">
        <f t="shared" si="27"/>
        <v>3.032146218</v>
      </c>
      <c r="AC267" s="275">
        <f t="shared" si="28"/>
        <v>2310389.69</v>
      </c>
      <c r="AD267" s="257">
        <f t="shared" si="29"/>
        <v>2.31038969</v>
      </c>
      <c r="AE267" s="180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2"/>
    </row>
    <row r="268" ht="19.5" customHeight="1">
      <c r="A268" s="276" t="s">
        <v>362</v>
      </c>
      <c r="B268" s="277">
        <v>271.850006</v>
      </c>
      <c r="C268" s="278">
        <v>300.170013</v>
      </c>
      <c r="D268" s="278">
        <v>266.970001</v>
      </c>
      <c r="E268" s="278">
        <v>299.619995</v>
      </c>
      <c r="F268" s="278">
        <v>293.438995</v>
      </c>
      <c r="G268" s="278">
        <v>7.516458E8</v>
      </c>
      <c r="H268" s="283" t="s">
        <v>362</v>
      </c>
      <c r="I268" s="278">
        <v>43.400002</v>
      </c>
      <c r="J268" s="278">
        <v>52.66</v>
      </c>
      <c r="K268" s="278">
        <v>41.900002</v>
      </c>
      <c r="L268" s="278">
        <v>52.404999</v>
      </c>
      <c r="M268" s="278">
        <v>52.053104</v>
      </c>
      <c r="N268" s="278">
        <v>7.03196E7</v>
      </c>
      <c r="O268" s="278"/>
      <c r="P268" s="254">
        <f t="shared" si="31"/>
        <v>1057306.935</v>
      </c>
      <c r="Q268" s="254">
        <f t="shared" si="147"/>
        <v>1205235.141</v>
      </c>
      <c r="R268" s="254">
        <f t="shared" si="148"/>
        <v>770666.5603</v>
      </c>
      <c r="S268" s="254">
        <f t="shared" si="34"/>
        <v>-726430.5131</v>
      </c>
      <c r="T268" s="254">
        <f t="shared" si="35"/>
        <v>0</v>
      </c>
      <c r="U268" s="272">
        <f t="shared" si="21"/>
        <v>1.143270257</v>
      </c>
      <c r="V268" s="282"/>
      <c r="W268" s="254">
        <f t="shared" si="22"/>
        <v>-726430.5131</v>
      </c>
      <c r="X268" s="257">
        <f t="shared" si="23"/>
        <v>2.516377633</v>
      </c>
      <c r="Y268" s="254">
        <f t="shared" si="24"/>
        <v>1479954.752</v>
      </c>
      <c r="Z268" s="254">
        <f t="shared" si="25"/>
        <v>753524.239</v>
      </c>
      <c r="AA268" s="259">
        <f t="shared" si="26"/>
        <v>3033208.636</v>
      </c>
      <c r="AB268" s="258">
        <f t="shared" si="27"/>
        <v>3.033208636</v>
      </c>
      <c r="AC268" s="275">
        <f t="shared" si="28"/>
        <v>2306778.122</v>
      </c>
      <c r="AD268" s="257">
        <f t="shared" si="29"/>
        <v>2.306778122</v>
      </c>
      <c r="AE268" s="180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2"/>
    </row>
    <row r="269" ht="19.5" customHeight="1">
      <c r="A269" s="279" t="s">
        <v>363</v>
      </c>
      <c r="B269" s="280">
        <v>301.970001</v>
      </c>
      <c r="C269" s="281">
        <v>314.690002</v>
      </c>
      <c r="D269" s="281">
        <v>298.089996</v>
      </c>
      <c r="E269" s="281">
        <v>313.73999</v>
      </c>
      <c r="F269" s="281">
        <v>307.267731</v>
      </c>
      <c r="G269" s="281">
        <v>5.698706E8</v>
      </c>
      <c r="H269" s="284" t="s">
        <v>363</v>
      </c>
      <c r="I269" s="281">
        <v>53.255001</v>
      </c>
      <c r="J269" s="281">
        <v>57.959999</v>
      </c>
      <c r="K269" s="281">
        <v>51.880001</v>
      </c>
      <c r="L269" s="281">
        <v>57.555</v>
      </c>
      <c r="M269" s="281">
        <v>57.168526</v>
      </c>
      <c r="N269" s="281">
        <v>5.61828E7</v>
      </c>
      <c r="O269" s="281"/>
      <c r="P269" s="254">
        <f t="shared" si="31"/>
        <v>1180554.44</v>
      </c>
      <c r="Q269" s="254">
        <f t="shared" si="147"/>
        <v>1492305.425</v>
      </c>
      <c r="R269" s="254">
        <f t="shared" si="148"/>
        <v>772272.1156</v>
      </c>
      <c r="S269" s="254">
        <f t="shared" si="34"/>
        <v>-731123.9736</v>
      </c>
      <c r="T269" s="254">
        <f t="shared" si="35"/>
        <v>0</v>
      </c>
      <c r="U269" s="272">
        <f t="shared" si="21"/>
        <v>1.209000211</v>
      </c>
      <c r="V269" s="257">
        <f>(E269-B258)/B258</f>
        <v>0.4633395465</v>
      </c>
      <c r="W269" s="254">
        <f t="shared" si="22"/>
        <v>-731123.9736</v>
      </c>
      <c r="X269" s="257">
        <f t="shared" si="23"/>
        <v>2.67099237</v>
      </c>
      <c r="Y269" s="254">
        <f t="shared" si="24"/>
        <v>1567769.339</v>
      </c>
      <c r="Z269" s="254">
        <f t="shared" si="25"/>
        <v>836645.3651</v>
      </c>
      <c r="AA269" s="259">
        <f t="shared" si="26"/>
        <v>3445131.98</v>
      </c>
      <c r="AB269" s="258">
        <f t="shared" si="27"/>
        <v>3.44513198</v>
      </c>
      <c r="AC269" s="275">
        <f t="shared" si="28"/>
        <v>2714008.007</v>
      </c>
      <c r="AD269" s="257">
        <f t="shared" si="29"/>
        <v>2.714008007</v>
      </c>
      <c r="AE269" s="180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2"/>
    </row>
    <row r="270" ht="19.5" customHeight="1">
      <c r="A270" s="276" t="s">
        <v>364</v>
      </c>
      <c r="B270" s="277">
        <v>315.109985</v>
      </c>
      <c r="C270" s="278">
        <v>330.320007</v>
      </c>
      <c r="D270" s="278">
        <v>305.179993</v>
      </c>
      <c r="E270" s="278">
        <v>314.559998</v>
      </c>
      <c r="F270" s="278">
        <v>308.629242</v>
      </c>
      <c r="G270" s="278">
        <v>6.55263E8</v>
      </c>
      <c r="H270" s="283" t="s">
        <v>364</v>
      </c>
      <c r="I270" s="278">
        <v>58.110001</v>
      </c>
      <c r="J270" s="278">
        <v>63.605</v>
      </c>
      <c r="K270" s="278">
        <v>54.48</v>
      </c>
      <c r="L270" s="278">
        <v>57.685001</v>
      </c>
      <c r="M270" s="278">
        <v>57.297649</v>
      </c>
      <c r="N270" s="278">
        <v>7.81004E7</v>
      </c>
      <c r="O270" s="278"/>
      <c r="P270" s="254">
        <f t="shared" si="31"/>
        <v>1208633.636</v>
      </c>
      <c r="Q270" s="254">
        <f>(Q258+(Q269-Q258)*(1-$Q$3))*K270/K269</f>
        <v>1371878.678</v>
      </c>
      <c r="R270" s="254">
        <f>R269*(1+($S$5/2/12))+(Q269-Q258)*($Q$3)</f>
        <v>959779.1876</v>
      </c>
      <c r="S270" s="254">
        <f t="shared" si="34"/>
        <v>-735836.9902</v>
      </c>
      <c r="T270" s="254">
        <f t="shared" si="35"/>
        <v>0</v>
      </c>
      <c r="U270" s="272">
        <f t="shared" si="21"/>
        <v>1.1164027</v>
      </c>
      <c r="V270" s="282"/>
      <c r="W270" s="254">
        <f t="shared" si="22"/>
        <v>-735836.9902</v>
      </c>
      <c r="X270" s="257">
        <f t="shared" si="23"/>
        <v>2.946865749</v>
      </c>
      <c r="Y270" s="254">
        <f t="shared" si="24"/>
        <v>1767431.565</v>
      </c>
      <c r="Z270" s="254">
        <f t="shared" si="25"/>
        <v>1031594.575</v>
      </c>
      <c r="AA270" s="259">
        <f t="shared" si="26"/>
        <v>3540291.501</v>
      </c>
      <c r="AB270" s="258">
        <f t="shared" si="27"/>
        <v>3.540291501</v>
      </c>
      <c r="AC270" s="275">
        <f t="shared" si="28"/>
        <v>2804454.511</v>
      </c>
      <c r="AD270" s="257">
        <f t="shared" si="29"/>
        <v>2.804454511</v>
      </c>
      <c r="AE270" s="180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2"/>
    </row>
    <row r="271" ht="19.5" customHeight="1">
      <c r="A271" s="276" t="s">
        <v>365</v>
      </c>
      <c r="B271" s="277">
        <v>318.109985</v>
      </c>
      <c r="C271" s="278">
        <v>338.190002</v>
      </c>
      <c r="D271" s="278">
        <v>310.880005</v>
      </c>
      <c r="E271" s="278">
        <v>314.140015</v>
      </c>
      <c r="F271" s="278">
        <v>308.217194</v>
      </c>
      <c r="G271" s="278">
        <v>7.954686E8</v>
      </c>
      <c r="H271" s="283" t="s">
        <v>365</v>
      </c>
      <c r="I271" s="278">
        <v>58.939999</v>
      </c>
      <c r="J271" s="278">
        <v>66.480003</v>
      </c>
      <c r="K271" s="278">
        <v>56.044998</v>
      </c>
      <c r="L271" s="278">
        <v>57.27</v>
      </c>
      <c r="M271" s="278">
        <v>56.885437</v>
      </c>
      <c r="N271" s="278">
        <v>7.47164E7</v>
      </c>
      <c r="O271" s="278"/>
      <c r="P271" s="254">
        <f t="shared" si="31"/>
        <v>1231207.941</v>
      </c>
      <c r="Q271" s="254">
        <f t="shared" ref="Q271:Q281" si="149">Q270*K271/K270</f>
        <v>1411287.404</v>
      </c>
      <c r="R271" s="254">
        <f t="shared" ref="R271:R281" si="150">R270*(1+$S$5/2/12)</f>
        <v>961778.7276</v>
      </c>
      <c r="S271" s="254">
        <f t="shared" si="34"/>
        <v>-740569.6443</v>
      </c>
      <c r="T271" s="254">
        <f t="shared" si="35"/>
        <v>0</v>
      </c>
      <c r="U271" s="272">
        <f t="shared" si="21"/>
        <v>1.124715454</v>
      </c>
      <c r="V271" s="282"/>
      <c r="W271" s="254">
        <f t="shared" si="22"/>
        <v>-740569.6443</v>
      </c>
      <c r="X271" s="257">
        <f t="shared" si="23"/>
        <v>2.961215984</v>
      </c>
      <c r="Y271" s="254">
        <f t="shared" si="24"/>
        <v>1785153.137</v>
      </c>
      <c r="Z271" s="254">
        <f t="shared" si="25"/>
        <v>1044583.493</v>
      </c>
      <c r="AA271" s="259">
        <f t="shared" si="26"/>
        <v>3604274.072</v>
      </c>
      <c r="AB271" s="258">
        <f t="shared" si="27"/>
        <v>3.604274072</v>
      </c>
      <c r="AC271" s="275">
        <f t="shared" si="28"/>
        <v>2863704.427</v>
      </c>
      <c r="AD271" s="257">
        <f t="shared" si="29"/>
        <v>2.863704427</v>
      </c>
      <c r="AE271" s="180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2"/>
    </row>
    <row r="272" ht="19.5" customHeight="1">
      <c r="A272" s="276" t="s">
        <v>366</v>
      </c>
      <c r="B272" s="277">
        <v>319.269989</v>
      </c>
      <c r="C272" s="278">
        <v>324.329987</v>
      </c>
      <c r="D272" s="278">
        <v>297.450012</v>
      </c>
      <c r="E272" s="278">
        <v>319.130005</v>
      </c>
      <c r="F272" s="278">
        <v>313.113098</v>
      </c>
      <c r="G272" s="278">
        <v>1.6211736E9</v>
      </c>
      <c r="H272" s="283" t="s">
        <v>366</v>
      </c>
      <c r="I272" s="278">
        <v>59.115002</v>
      </c>
      <c r="J272" s="278">
        <v>60.919998</v>
      </c>
      <c r="K272" s="278">
        <v>51.200001</v>
      </c>
      <c r="L272" s="278">
        <v>58.595001</v>
      </c>
      <c r="M272" s="278">
        <v>58.201542</v>
      </c>
      <c r="N272" s="278">
        <v>1.168626E8</v>
      </c>
      <c r="O272" s="278"/>
      <c r="P272" s="254">
        <f t="shared" si="31"/>
        <v>1178019.85</v>
      </c>
      <c r="Q272" s="254">
        <f t="shared" si="149"/>
        <v>1289283.951</v>
      </c>
      <c r="R272" s="254">
        <f t="shared" si="150"/>
        <v>963782.4332</v>
      </c>
      <c r="S272" s="254">
        <f t="shared" si="34"/>
        <v>-745322.0178</v>
      </c>
      <c r="T272" s="254">
        <f t="shared" si="35"/>
        <v>0</v>
      </c>
      <c r="U272" s="272">
        <f t="shared" si="21"/>
        <v>1.094868358</v>
      </c>
      <c r="V272" s="282"/>
      <c r="W272" s="254">
        <f t="shared" si="22"/>
        <v>-745322.0178</v>
      </c>
      <c r="X272" s="257">
        <f t="shared" si="23"/>
        <v>2.873660286</v>
      </c>
      <c r="Y272" s="254">
        <f t="shared" si="24"/>
        <v>1749845.031</v>
      </c>
      <c r="Z272" s="254">
        <f t="shared" si="25"/>
        <v>1004523.013</v>
      </c>
      <c r="AA272" s="259">
        <f t="shared" si="26"/>
        <v>3431086.234</v>
      </c>
      <c r="AB272" s="258">
        <f t="shared" si="27"/>
        <v>3.431086234</v>
      </c>
      <c r="AC272" s="275">
        <f t="shared" si="28"/>
        <v>2685764.216</v>
      </c>
      <c r="AD272" s="257">
        <f t="shared" si="29"/>
        <v>2.685764216</v>
      </c>
      <c r="AE272" s="180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2"/>
    </row>
    <row r="273" ht="19.5" customHeight="1">
      <c r="A273" s="276" t="s">
        <v>367</v>
      </c>
      <c r="B273" s="277">
        <v>323.070007</v>
      </c>
      <c r="C273" s="278">
        <v>342.799988</v>
      </c>
      <c r="D273" s="278">
        <v>322.809998</v>
      </c>
      <c r="E273" s="278">
        <v>337.98999</v>
      </c>
      <c r="F273" s="278">
        <v>332.036346</v>
      </c>
      <c r="G273" s="278">
        <v>7.711398E8</v>
      </c>
      <c r="H273" s="283" t="s">
        <v>367</v>
      </c>
      <c r="I273" s="278">
        <v>60.115002</v>
      </c>
      <c r="J273" s="278">
        <v>67.449997</v>
      </c>
      <c r="K273" s="278">
        <v>60.009998</v>
      </c>
      <c r="L273" s="278">
        <v>65.535004</v>
      </c>
      <c r="M273" s="278">
        <v>65.09494</v>
      </c>
      <c r="N273" s="278">
        <v>5.64114E7</v>
      </c>
      <c r="O273" s="278"/>
      <c r="P273" s="254">
        <f t="shared" si="31"/>
        <v>1278455.438</v>
      </c>
      <c r="Q273" s="254">
        <f t="shared" si="149"/>
        <v>1511131.364</v>
      </c>
      <c r="R273" s="254">
        <f t="shared" si="150"/>
        <v>965790.3133</v>
      </c>
      <c r="S273" s="254">
        <f t="shared" si="34"/>
        <v>-750094.1929</v>
      </c>
      <c r="T273" s="254">
        <f t="shared" si="35"/>
        <v>0</v>
      </c>
      <c r="U273" s="272">
        <f t="shared" si="21"/>
        <v>1.145216055</v>
      </c>
      <c r="V273" s="282"/>
      <c r="W273" s="254">
        <f t="shared" si="22"/>
        <v>-750094.1929</v>
      </c>
      <c r="X273" s="257">
        <f t="shared" si="23"/>
        <v>2.991951907</v>
      </c>
      <c r="Y273" s="254">
        <f t="shared" si="24"/>
        <v>1822077.507</v>
      </c>
      <c r="Z273" s="254">
        <f t="shared" si="25"/>
        <v>1071983.314</v>
      </c>
      <c r="AA273" s="259">
        <f t="shared" si="26"/>
        <v>3755377.115</v>
      </c>
      <c r="AB273" s="258">
        <f t="shared" si="27"/>
        <v>3.755377115</v>
      </c>
      <c r="AC273" s="275">
        <f t="shared" si="28"/>
        <v>3005282.922</v>
      </c>
      <c r="AD273" s="257">
        <f t="shared" si="29"/>
        <v>3.005282922</v>
      </c>
      <c r="AE273" s="180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2"/>
    </row>
    <row r="274" ht="19.5" customHeight="1">
      <c r="A274" s="276" t="s">
        <v>368</v>
      </c>
      <c r="B274" s="277">
        <v>339.230011</v>
      </c>
      <c r="C274" s="278">
        <v>340.0</v>
      </c>
      <c r="D274" s="278">
        <v>316.0</v>
      </c>
      <c r="E274" s="278">
        <v>333.929993</v>
      </c>
      <c r="F274" s="278">
        <v>328.047821</v>
      </c>
      <c r="G274" s="278">
        <v>9.654108E8</v>
      </c>
      <c r="H274" s="283" t="s">
        <v>368</v>
      </c>
      <c r="I274" s="278">
        <v>66.040001</v>
      </c>
      <c r="J274" s="278">
        <v>66.334999</v>
      </c>
      <c r="K274" s="278">
        <v>57.189999</v>
      </c>
      <c r="L274" s="278">
        <v>63.689999</v>
      </c>
      <c r="M274" s="278">
        <v>63.262321</v>
      </c>
      <c r="N274" s="278">
        <v>7.58614E7</v>
      </c>
      <c r="O274" s="278"/>
      <c r="P274" s="254">
        <f t="shared" si="31"/>
        <v>1251485.149</v>
      </c>
      <c r="Q274" s="254">
        <f t="shared" si="149"/>
        <v>1440120.048</v>
      </c>
      <c r="R274" s="254">
        <f t="shared" si="150"/>
        <v>967802.3765</v>
      </c>
      <c r="S274" s="254">
        <f t="shared" si="34"/>
        <v>-754886.252</v>
      </c>
      <c r="T274" s="254">
        <f t="shared" si="35"/>
        <v>0</v>
      </c>
      <c r="U274" s="272">
        <f t="shared" si="21"/>
        <v>1.129069436</v>
      </c>
      <c r="V274" s="282"/>
      <c r="W274" s="254">
        <f t="shared" si="22"/>
        <v>-754886.252</v>
      </c>
      <c r="X274" s="257">
        <f t="shared" si="23"/>
        <v>2.939896599</v>
      </c>
      <c r="Y274" s="254">
        <f t="shared" si="24"/>
        <v>1805129.885</v>
      </c>
      <c r="Z274" s="254">
        <f t="shared" si="25"/>
        <v>1050243.633</v>
      </c>
      <c r="AA274" s="259">
        <f t="shared" si="26"/>
        <v>3659407.573</v>
      </c>
      <c r="AB274" s="258">
        <f t="shared" si="27"/>
        <v>3.659407573</v>
      </c>
      <c r="AC274" s="275">
        <f t="shared" si="28"/>
        <v>2904521.321</v>
      </c>
      <c r="AD274" s="257">
        <f t="shared" si="29"/>
        <v>2.904521321</v>
      </c>
      <c r="AE274" s="180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2"/>
    </row>
    <row r="275" ht="19.5" customHeight="1">
      <c r="A275" s="276" t="s">
        <v>369</v>
      </c>
      <c r="B275" s="277">
        <v>335.299988</v>
      </c>
      <c r="C275" s="278">
        <v>355.230011</v>
      </c>
      <c r="D275" s="278">
        <v>328.279999</v>
      </c>
      <c r="E275" s="278">
        <v>354.429993</v>
      </c>
      <c r="F275" s="278">
        <v>348.186798</v>
      </c>
      <c r="G275" s="278">
        <v>7.512885E8</v>
      </c>
      <c r="H275" s="283" t="s">
        <v>369</v>
      </c>
      <c r="I275" s="278">
        <v>64.260002</v>
      </c>
      <c r="J275" s="278">
        <v>72.120003</v>
      </c>
      <c r="K275" s="278">
        <v>61.57</v>
      </c>
      <c r="L275" s="278">
        <v>71.809998</v>
      </c>
      <c r="M275" s="278">
        <v>71.327797</v>
      </c>
      <c r="N275" s="278">
        <v>4.58176E7</v>
      </c>
      <c r="O275" s="278"/>
      <c r="P275" s="254">
        <f t="shared" si="31"/>
        <v>1300118.808</v>
      </c>
      <c r="Q275" s="254">
        <f t="shared" si="149"/>
        <v>1550414.284</v>
      </c>
      <c r="R275" s="254">
        <f t="shared" si="150"/>
        <v>969818.6314</v>
      </c>
      <c r="S275" s="254">
        <f t="shared" si="34"/>
        <v>-759698.2781</v>
      </c>
      <c r="T275" s="254">
        <f t="shared" si="35"/>
        <v>0</v>
      </c>
      <c r="U275" s="272">
        <f t="shared" si="21"/>
        <v>1.151974398</v>
      </c>
      <c r="V275" s="282"/>
      <c r="W275" s="254">
        <f t="shared" si="22"/>
        <v>-759698.2781</v>
      </c>
      <c r="X275" s="257">
        <f t="shared" si="23"/>
        <v>2.987946011</v>
      </c>
      <c r="Y275" s="254">
        <f t="shared" si="24"/>
        <v>1841109.052</v>
      </c>
      <c r="Z275" s="254">
        <f t="shared" si="25"/>
        <v>1081410.774</v>
      </c>
      <c r="AA275" s="259">
        <f t="shared" si="26"/>
        <v>3820351.723</v>
      </c>
      <c r="AB275" s="258">
        <f t="shared" si="27"/>
        <v>3.820351723</v>
      </c>
      <c r="AC275" s="275">
        <f t="shared" si="28"/>
        <v>3060653.445</v>
      </c>
      <c r="AD275" s="257">
        <f t="shared" si="29"/>
        <v>3.060653445</v>
      </c>
      <c r="AE275" s="180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2"/>
    </row>
    <row r="276" ht="19.5" customHeight="1">
      <c r="A276" s="276" t="s">
        <v>370</v>
      </c>
      <c r="B276" s="277">
        <v>354.070007</v>
      </c>
      <c r="C276" s="278">
        <v>368.890015</v>
      </c>
      <c r="D276" s="278">
        <v>352.040009</v>
      </c>
      <c r="E276" s="278">
        <v>364.570007</v>
      </c>
      <c r="F276" s="278">
        <v>358.563568</v>
      </c>
      <c r="G276" s="278">
        <v>8.132857E8</v>
      </c>
      <c r="H276" s="283" t="s">
        <v>370</v>
      </c>
      <c r="I276" s="278">
        <v>71.639999</v>
      </c>
      <c r="J276" s="278">
        <v>77.639999</v>
      </c>
      <c r="K276" s="278">
        <v>70.730003</v>
      </c>
      <c r="L276" s="278">
        <v>75.800003</v>
      </c>
      <c r="M276" s="278">
        <v>75.291016</v>
      </c>
      <c r="N276" s="278">
        <v>5.52846E7</v>
      </c>
      <c r="O276" s="278"/>
      <c r="P276" s="254">
        <f t="shared" si="31"/>
        <v>1394217.857</v>
      </c>
      <c r="Q276" s="254">
        <f t="shared" si="149"/>
        <v>1781075.312</v>
      </c>
      <c r="R276" s="254">
        <f t="shared" si="150"/>
        <v>971839.0869</v>
      </c>
      <c r="S276" s="254">
        <f t="shared" si="34"/>
        <v>-764530.3542</v>
      </c>
      <c r="T276" s="254">
        <f t="shared" si="35"/>
        <v>0</v>
      </c>
      <c r="U276" s="272">
        <f t="shared" si="21"/>
        <v>1.195131521</v>
      </c>
      <c r="V276" s="282"/>
      <c r="W276" s="254">
        <f t="shared" si="22"/>
        <v>-764530.3542</v>
      </c>
      <c r="X276" s="257">
        <f t="shared" si="23"/>
        <v>3.094784833</v>
      </c>
      <c r="Y276" s="254">
        <f t="shared" si="24"/>
        <v>1908918.024</v>
      </c>
      <c r="Z276" s="254">
        <f t="shared" si="25"/>
        <v>1144387.669</v>
      </c>
      <c r="AA276" s="259">
        <f t="shared" si="26"/>
        <v>4147132.256</v>
      </c>
      <c r="AB276" s="258">
        <f t="shared" si="27"/>
        <v>4.147132256</v>
      </c>
      <c r="AC276" s="275">
        <f t="shared" si="28"/>
        <v>3382601.902</v>
      </c>
      <c r="AD276" s="257">
        <f t="shared" si="29"/>
        <v>3.382601902</v>
      </c>
      <c r="AE276" s="180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2"/>
    </row>
    <row r="277" ht="19.5" customHeight="1">
      <c r="A277" s="276" t="s">
        <v>371</v>
      </c>
      <c r="B277" s="277">
        <v>366.279999</v>
      </c>
      <c r="C277" s="278">
        <v>380.76001</v>
      </c>
      <c r="D277" s="278">
        <v>359.959991</v>
      </c>
      <c r="E277" s="278">
        <v>379.950012</v>
      </c>
      <c r="F277" s="278">
        <v>373.690186</v>
      </c>
      <c r="G277" s="278">
        <v>6.834665E8</v>
      </c>
      <c r="H277" s="283" t="s">
        <v>371</v>
      </c>
      <c r="I277" s="278">
        <v>76.510002</v>
      </c>
      <c r="J277" s="278">
        <v>82.510002</v>
      </c>
      <c r="K277" s="278">
        <v>73.800003</v>
      </c>
      <c r="L277" s="278">
        <v>82.160004</v>
      </c>
      <c r="M277" s="278">
        <v>81.608299</v>
      </c>
      <c r="N277" s="278">
        <v>4.73665E7</v>
      </c>
      <c r="O277" s="278"/>
      <c r="P277" s="254">
        <f t="shared" si="31"/>
        <v>1425584.123</v>
      </c>
      <c r="Q277" s="254">
        <f t="shared" si="149"/>
        <v>1858381.985</v>
      </c>
      <c r="R277" s="254">
        <f t="shared" si="150"/>
        <v>973863.7517</v>
      </c>
      <c r="S277" s="254">
        <f t="shared" si="34"/>
        <v>-769382.5641</v>
      </c>
      <c r="T277" s="254">
        <f t="shared" si="35"/>
        <v>0</v>
      </c>
      <c r="U277" s="272">
        <f t="shared" si="21"/>
        <v>1.207739215</v>
      </c>
      <c r="V277" s="282"/>
      <c r="W277" s="254">
        <f t="shared" si="22"/>
        <v>-769382.5641</v>
      </c>
      <c r="X277" s="257">
        <f t="shared" si="23"/>
        <v>3.11866682</v>
      </c>
      <c r="Y277" s="254">
        <f t="shared" si="24"/>
        <v>1932818.088</v>
      </c>
      <c r="Z277" s="254">
        <f t="shared" si="25"/>
        <v>1163435.523</v>
      </c>
      <c r="AA277" s="259">
        <f t="shared" si="26"/>
        <v>4257829.859</v>
      </c>
      <c r="AB277" s="258">
        <f t="shared" si="27"/>
        <v>4.257829859</v>
      </c>
      <c r="AC277" s="275">
        <f t="shared" si="28"/>
        <v>3488447.295</v>
      </c>
      <c r="AD277" s="257">
        <f t="shared" si="29"/>
        <v>3.488447295</v>
      </c>
      <c r="AE277" s="180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2"/>
    </row>
    <row r="278" ht="19.5" customHeight="1">
      <c r="A278" s="276" t="s">
        <v>372</v>
      </c>
      <c r="B278" s="277">
        <v>381.040009</v>
      </c>
      <c r="C278" s="278">
        <v>382.779999</v>
      </c>
      <c r="D278" s="278">
        <v>357.100006</v>
      </c>
      <c r="E278" s="278">
        <v>357.959991</v>
      </c>
      <c r="F278" s="278">
        <v>352.0625</v>
      </c>
      <c r="G278" s="278">
        <v>9.318499E8</v>
      </c>
      <c r="H278" s="283" t="s">
        <v>372</v>
      </c>
      <c r="I278" s="278">
        <v>82.639999</v>
      </c>
      <c r="J278" s="278">
        <v>83.370003</v>
      </c>
      <c r="K278" s="278">
        <v>72.730003</v>
      </c>
      <c r="L278" s="278">
        <v>72.769997</v>
      </c>
      <c r="M278" s="278">
        <v>72.281357</v>
      </c>
      <c r="N278" s="278">
        <v>6.29031E7</v>
      </c>
      <c r="O278" s="278"/>
      <c r="P278" s="254">
        <f t="shared" si="31"/>
        <v>1414257.45</v>
      </c>
      <c r="Q278" s="254">
        <f t="shared" si="149"/>
        <v>1831437.965</v>
      </c>
      <c r="R278" s="254">
        <f t="shared" si="150"/>
        <v>975892.6345</v>
      </c>
      <c r="S278" s="254">
        <f t="shared" si="34"/>
        <v>-774254.9914</v>
      </c>
      <c r="T278" s="254">
        <f t="shared" si="35"/>
        <v>0</v>
      </c>
      <c r="U278" s="272">
        <f t="shared" si="21"/>
        <v>1.202659597</v>
      </c>
      <c r="V278" s="282"/>
      <c r="W278" s="254">
        <f t="shared" si="22"/>
        <v>-774254.9914</v>
      </c>
      <c r="X278" s="257">
        <f t="shared" si="23"/>
        <v>3.087032193</v>
      </c>
      <c r="Y278" s="254">
        <f t="shared" si="24"/>
        <v>1926837.144</v>
      </c>
      <c r="Z278" s="254">
        <f t="shared" si="25"/>
        <v>1152582.152</v>
      </c>
      <c r="AA278" s="259">
        <f t="shared" si="26"/>
        <v>4221588.049</v>
      </c>
      <c r="AB278" s="258">
        <f t="shared" si="27"/>
        <v>4.221588049</v>
      </c>
      <c r="AC278" s="275">
        <f t="shared" si="28"/>
        <v>3447333.058</v>
      </c>
      <c r="AD278" s="257">
        <f t="shared" si="29"/>
        <v>3.447333058</v>
      </c>
      <c r="AE278" s="180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2"/>
    </row>
    <row r="279" ht="19.5" customHeight="1">
      <c r="A279" s="276" t="s">
        <v>373</v>
      </c>
      <c r="B279" s="277">
        <v>358.600006</v>
      </c>
      <c r="C279" s="278">
        <v>386.279999</v>
      </c>
      <c r="D279" s="278">
        <v>350.320007</v>
      </c>
      <c r="E279" s="278">
        <v>386.109985</v>
      </c>
      <c r="F279" s="278">
        <v>380.169678</v>
      </c>
      <c r="G279" s="278">
        <v>8.787479E8</v>
      </c>
      <c r="H279" s="283" t="s">
        <v>373</v>
      </c>
      <c r="I279" s="278">
        <v>73.089996</v>
      </c>
      <c r="J279" s="278">
        <v>84.599998</v>
      </c>
      <c r="K279" s="278">
        <v>69.730003</v>
      </c>
      <c r="L279" s="278">
        <v>84.540001</v>
      </c>
      <c r="M279" s="278">
        <v>83.972328</v>
      </c>
      <c r="N279" s="278">
        <v>5.71178E7</v>
      </c>
      <c r="O279" s="278"/>
      <c r="P279" s="254">
        <f t="shared" si="31"/>
        <v>1387405.968</v>
      </c>
      <c r="Q279" s="254">
        <f t="shared" si="149"/>
        <v>1755893.985</v>
      </c>
      <c r="R279" s="254">
        <f t="shared" si="150"/>
        <v>977925.7441</v>
      </c>
      <c r="S279" s="254">
        <f t="shared" si="34"/>
        <v>-779147.7205</v>
      </c>
      <c r="T279" s="254">
        <f t="shared" si="35"/>
        <v>0</v>
      </c>
      <c r="U279" s="272">
        <f t="shared" si="21"/>
        <v>1.188771084</v>
      </c>
      <c r="V279" s="282"/>
      <c r="W279" s="254">
        <f t="shared" si="22"/>
        <v>-779147.7205</v>
      </c>
      <c r="X279" s="257">
        <f t="shared" si="23"/>
        <v>3.035793663</v>
      </c>
      <c r="Y279" s="254">
        <f t="shared" si="24"/>
        <v>1909992.892</v>
      </c>
      <c r="Z279" s="254">
        <f t="shared" si="25"/>
        <v>1130845.172</v>
      </c>
      <c r="AA279" s="259">
        <f t="shared" si="26"/>
        <v>4121225.698</v>
      </c>
      <c r="AB279" s="258">
        <f t="shared" si="27"/>
        <v>4.121225698</v>
      </c>
      <c r="AC279" s="275">
        <f t="shared" si="28"/>
        <v>3342077.977</v>
      </c>
      <c r="AD279" s="257">
        <f t="shared" si="29"/>
        <v>3.342077977</v>
      </c>
      <c r="AE279" s="180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2"/>
    </row>
    <row r="280" ht="19.5" customHeight="1">
      <c r="A280" s="276" t="s">
        <v>374</v>
      </c>
      <c r="B280" s="277">
        <v>386.559998</v>
      </c>
      <c r="C280" s="278">
        <v>408.709991</v>
      </c>
      <c r="D280" s="278">
        <v>384.420013</v>
      </c>
      <c r="E280" s="278">
        <v>393.820007</v>
      </c>
      <c r="F280" s="278">
        <v>387.761139</v>
      </c>
      <c r="G280" s="278">
        <v>9.222445E8</v>
      </c>
      <c r="H280" s="283" t="s">
        <v>374</v>
      </c>
      <c r="I280" s="278">
        <v>84.739998</v>
      </c>
      <c r="J280" s="278">
        <v>94.540001</v>
      </c>
      <c r="K280" s="278">
        <v>83.790001</v>
      </c>
      <c r="L280" s="278">
        <v>87.610001</v>
      </c>
      <c r="M280" s="278">
        <v>87.021706</v>
      </c>
      <c r="N280" s="278">
        <v>6.23369E7</v>
      </c>
      <c r="O280" s="278"/>
      <c r="P280" s="254">
        <f t="shared" si="31"/>
        <v>1522455.497</v>
      </c>
      <c r="Q280" s="254">
        <f t="shared" si="149"/>
        <v>2109943.388</v>
      </c>
      <c r="R280" s="254">
        <f t="shared" si="150"/>
        <v>979963.0894</v>
      </c>
      <c r="S280" s="254">
        <f t="shared" si="34"/>
        <v>-784060.836</v>
      </c>
      <c r="T280" s="254">
        <f t="shared" si="35"/>
        <v>0</v>
      </c>
      <c r="U280" s="272">
        <f t="shared" si="21"/>
        <v>1.24498951</v>
      </c>
      <c r="V280" s="282"/>
      <c r="W280" s="254">
        <f t="shared" si="22"/>
        <v>-784060.836</v>
      </c>
      <c r="X280" s="257">
        <f t="shared" si="23"/>
        <v>3.191612782</v>
      </c>
      <c r="Y280" s="254">
        <f t="shared" si="24"/>
        <v>2006483.414</v>
      </c>
      <c r="Z280" s="254">
        <f t="shared" si="25"/>
        <v>1222422.578</v>
      </c>
      <c r="AA280" s="259">
        <f t="shared" si="26"/>
        <v>4612361.974</v>
      </c>
      <c r="AB280" s="258">
        <f t="shared" si="27"/>
        <v>4.612361974</v>
      </c>
      <c r="AC280" s="275">
        <f t="shared" si="28"/>
        <v>3828301.138</v>
      </c>
      <c r="AD280" s="257">
        <f t="shared" si="29"/>
        <v>3.828301138</v>
      </c>
      <c r="AE280" s="180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2"/>
    </row>
    <row r="281" ht="19.5" customHeight="1">
      <c r="A281" s="279" t="s">
        <v>375</v>
      </c>
      <c r="B281" s="280">
        <v>398.279999</v>
      </c>
      <c r="C281" s="281">
        <v>404.579987</v>
      </c>
      <c r="D281" s="281">
        <v>377.470001</v>
      </c>
      <c r="E281" s="281">
        <v>397.850006</v>
      </c>
      <c r="F281" s="281">
        <v>391.729095</v>
      </c>
      <c r="G281" s="281">
        <v>1.2328172E9</v>
      </c>
      <c r="H281" s="284" t="s">
        <v>375</v>
      </c>
      <c r="I281" s="281">
        <v>89.650002</v>
      </c>
      <c r="J281" s="281">
        <v>92.25</v>
      </c>
      <c r="K281" s="281">
        <v>80.330002</v>
      </c>
      <c r="L281" s="281">
        <v>89.019997</v>
      </c>
      <c r="M281" s="281">
        <v>88.422226</v>
      </c>
      <c r="N281" s="281">
        <v>1.017614E8</v>
      </c>
      <c r="O281" s="281"/>
      <c r="P281" s="254">
        <f t="shared" si="31"/>
        <v>1494930.697</v>
      </c>
      <c r="Q281" s="254">
        <f t="shared" si="149"/>
        <v>2022816.023</v>
      </c>
      <c r="R281" s="254">
        <f t="shared" si="150"/>
        <v>982004.6792</v>
      </c>
      <c r="S281" s="254">
        <f t="shared" si="34"/>
        <v>-788994.4229</v>
      </c>
      <c r="T281" s="254">
        <f t="shared" si="35"/>
        <v>0</v>
      </c>
      <c r="U281" s="272">
        <f t="shared" si="21"/>
        <v>1.231304188</v>
      </c>
      <c r="V281" s="257">
        <f>(E281-B270)/B270</f>
        <v>0.262575053</v>
      </c>
      <c r="W281" s="254">
        <f t="shared" si="22"/>
        <v>-788994.4229</v>
      </c>
      <c r="X281" s="257">
        <f t="shared" si="23"/>
        <v>3.139357269</v>
      </c>
      <c r="Y281" s="254">
        <f t="shared" si="24"/>
        <v>1989175.98</v>
      </c>
      <c r="Z281" s="254">
        <f t="shared" si="25"/>
        <v>1200181.557</v>
      </c>
      <c r="AA281" s="259">
        <f t="shared" si="26"/>
        <v>4499751.399</v>
      </c>
      <c r="AB281" s="258">
        <f t="shared" si="27"/>
        <v>4.499751399</v>
      </c>
      <c r="AC281" s="275">
        <f t="shared" si="28"/>
        <v>3710756.976</v>
      </c>
      <c r="AD281" s="257">
        <f t="shared" si="29"/>
        <v>3.710756976</v>
      </c>
      <c r="AE281" s="180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2"/>
    </row>
    <row r="282" ht="19.5" customHeight="1">
      <c r="A282" s="276" t="s">
        <v>376</v>
      </c>
      <c r="B282" s="277">
        <v>399.049988</v>
      </c>
      <c r="C282" s="278">
        <v>402.279999</v>
      </c>
      <c r="D282" s="278">
        <v>334.149994</v>
      </c>
      <c r="E282" s="278">
        <v>363.049988</v>
      </c>
      <c r="F282" s="278">
        <v>357.921021</v>
      </c>
      <c r="G282" s="278">
        <v>1.847203E9</v>
      </c>
      <c r="H282" s="283" t="s">
        <v>376</v>
      </c>
      <c r="I282" s="278">
        <v>89.650002</v>
      </c>
      <c r="J282" s="278">
        <v>91.099998</v>
      </c>
      <c r="K282" s="278">
        <v>62.369999</v>
      </c>
      <c r="L282" s="278">
        <v>73.709999</v>
      </c>
      <c r="M282" s="278">
        <v>73.21505</v>
      </c>
      <c r="N282" s="278">
        <v>2.354233E8</v>
      </c>
      <c r="O282" s="278"/>
      <c r="P282" s="254">
        <f t="shared" si="31"/>
        <v>1323366.313</v>
      </c>
      <c r="Q282" s="254">
        <f>(Q270+(Q281-Q270)*(1-$Q$3))*K282/K281</f>
        <v>1418938.653</v>
      </c>
      <c r="R282" s="254">
        <f>R281*(1+($S$5/2/12))+(Q281-Q270)*($Q$3)</f>
        <v>1179331.726</v>
      </c>
      <c r="S282" s="254">
        <f t="shared" si="34"/>
        <v>-793948.5663</v>
      </c>
      <c r="T282" s="254">
        <f t="shared" si="35"/>
        <v>0</v>
      </c>
      <c r="U282" s="272">
        <f t="shared" si="21"/>
        <v>1.061098706</v>
      </c>
      <c r="V282" s="282"/>
      <c r="W282" s="254">
        <f t="shared" si="22"/>
        <v>-793948.5663</v>
      </c>
      <c r="X282" s="257">
        <f t="shared" si="23"/>
        <v>3.152216837</v>
      </c>
      <c r="Y282" s="254">
        <f t="shared" si="24"/>
        <v>2058514.876</v>
      </c>
      <c r="Z282" s="254">
        <f t="shared" si="25"/>
        <v>1264566.31</v>
      </c>
      <c r="AA282" s="259">
        <f t="shared" si="26"/>
        <v>3921636.692</v>
      </c>
      <c r="AB282" s="258">
        <f t="shared" si="27"/>
        <v>3.921636692</v>
      </c>
      <c r="AC282" s="275">
        <f t="shared" si="28"/>
        <v>3127688.126</v>
      </c>
      <c r="AD282" s="257">
        <f t="shared" si="29"/>
        <v>3.127688126</v>
      </c>
      <c r="AE282" s="180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2"/>
    </row>
    <row r="283" ht="19.5" customHeight="1">
      <c r="A283" s="276" t="s">
        <v>377</v>
      </c>
      <c r="B283" s="277">
        <v>364.429993</v>
      </c>
      <c r="C283" s="278">
        <v>370.100006</v>
      </c>
      <c r="D283" s="278">
        <v>318.26001</v>
      </c>
      <c r="E283" s="278">
        <v>346.799988</v>
      </c>
      <c r="F283" s="278">
        <v>341.900604</v>
      </c>
      <c r="G283" s="278">
        <v>1.5229236E9</v>
      </c>
      <c r="H283" s="283" t="s">
        <v>377</v>
      </c>
      <c r="I283" s="278">
        <v>74.139999</v>
      </c>
      <c r="J283" s="278">
        <v>76.449997</v>
      </c>
      <c r="K283" s="278">
        <v>56.119999</v>
      </c>
      <c r="L283" s="278">
        <v>66.669998</v>
      </c>
      <c r="M283" s="278">
        <v>66.222313</v>
      </c>
      <c r="N283" s="278">
        <v>1.590101E8</v>
      </c>
      <c r="O283" s="278"/>
      <c r="P283" s="254">
        <f t="shared" si="31"/>
        <v>1260435.683</v>
      </c>
      <c r="Q283" s="254">
        <f t="shared" ref="Q283:Q293" si="151">Q282*K283/K282</f>
        <v>1276749.031</v>
      </c>
      <c r="R283" s="254">
        <f t="shared" ref="R283:R293" si="152">R282*(1+$S$5/2/12)</f>
        <v>1181788.667</v>
      </c>
      <c r="S283" s="254">
        <f t="shared" si="34"/>
        <v>-798923.352</v>
      </c>
      <c r="T283" s="254">
        <f t="shared" si="35"/>
        <v>0</v>
      </c>
      <c r="U283" s="272">
        <f t="shared" si="21"/>
        <v>1.025534026</v>
      </c>
      <c r="V283" s="282"/>
      <c r="W283" s="254">
        <f t="shared" si="22"/>
        <v>-798923.352</v>
      </c>
      <c r="X283" s="257">
        <f t="shared" si="23"/>
        <v>3.056894437</v>
      </c>
      <c r="Y283" s="254">
        <f t="shared" si="24"/>
        <v>2016822.098</v>
      </c>
      <c r="Z283" s="254">
        <f t="shared" si="25"/>
        <v>1217898.746</v>
      </c>
      <c r="AA283" s="259">
        <f t="shared" si="26"/>
        <v>3718973.381</v>
      </c>
      <c r="AB283" s="258">
        <f t="shared" si="27"/>
        <v>3.718973381</v>
      </c>
      <c r="AC283" s="275">
        <f t="shared" si="28"/>
        <v>2920050.029</v>
      </c>
      <c r="AD283" s="257">
        <f t="shared" si="29"/>
        <v>2.920050029</v>
      </c>
      <c r="AE283" s="180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2"/>
    </row>
    <row r="284" ht="19.5" customHeight="1">
      <c r="A284" s="276" t="s">
        <v>378</v>
      </c>
      <c r="B284" s="277">
        <v>345.75</v>
      </c>
      <c r="C284" s="278">
        <v>371.829987</v>
      </c>
      <c r="D284" s="278">
        <v>317.450012</v>
      </c>
      <c r="E284" s="278">
        <v>362.540009</v>
      </c>
      <c r="F284" s="278">
        <v>357.418304</v>
      </c>
      <c r="G284" s="278">
        <v>1.6867928E9</v>
      </c>
      <c r="H284" s="283" t="s">
        <v>378</v>
      </c>
      <c r="I284" s="278">
        <v>66.120003</v>
      </c>
      <c r="J284" s="278">
        <v>75.860001</v>
      </c>
      <c r="K284" s="278">
        <v>55.43</v>
      </c>
      <c r="L284" s="278">
        <v>71.919998</v>
      </c>
      <c r="M284" s="278">
        <v>71.437057</v>
      </c>
      <c r="N284" s="278">
        <v>1.740802E8</v>
      </c>
      <c r="O284" s="278"/>
      <c r="P284" s="254">
        <f t="shared" si="31"/>
        <v>1257227.77</v>
      </c>
      <c r="Q284" s="254">
        <f t="shared" si="151"/>
        <v>1261051.32</v>
      </c>
      <c r="R284" s="254">
        <f t="shared" si="152"/>
        <v>1184250.727</v>
      </c>
      <c r="S284" s="254">
        <f t="shared" si="34"/>
        <v>-803918.8659</v>
      </c>
      <c r="T284" s="254">
        <f t="shared" si="35"/>
        <v>0</v>
      </c>
      <c r="U284" s="272">
        <f t="shared" si="21"/>
        <v>1.020742735</v>
      </c>
      <c r="V284" s="282"/>
      <c r="W284" s="254">
        <f t="shared" si="22"/>
        <v>-803918.8659</v>
      </c>
      <c r="X284" s="257">
        <f t="shared" si="23"/>
        <v>3.036971267</v>
      </c>
      <c r="Y284" s="254">
        <f t="shared" si="24"/>
        <v>2016940.137</v>
      </c>
      <c r="Z284" s="254">
        <f t="shared" si="25"/>
        <v>1213021.271</v>
      </c>
      <c r="AA284" s="259">
        <f t="shared" si="26"/>
        <v>3702529.817</v>
      </c>
      <c r="AB284" s="258">
        <f t="shared" si="27"/>
        <v>3.702529817</v>
      </c>
      <c r="AC284" s="275">
        <f t="shared" si="28"/>
        <v>2898610.951</v>
      </c>
      <c r="AD284" s="257">
        <f t="shared" si="29"/>
        <v>2.898610951</v>
      </c>
      <c r="AE284" s="180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2"/>
    </row>
    <row r="285" ht="19.5" customHeight="1">
      <c r="A285" s="276" t="s">
        <v>379</v>
      </c>
      <c r="B285" s="277">
        <v>362.809998</v>
      </c>
      <c r="C285" s="278">
        <v>369.309998</v>
      </c>
      <c r="D285" s="278">
        <v>312.600006</v>
      </c>
      <c r="E285" s="278">
        <v>313.25</v>
      </c>
      <c r="F285" s="278">
        <v>309.20636</v>
      </c>
      <c r="G285" s="278">
        <v>1.5019591E9</v>
      </c>
      <c r="H285" s="283" t="s">
        <v>379</v>
      </c>
      <c r="I285" s="278">
        <v>72.220001</v>
      </c>
      <c r="J285" s="278">
        <v>74.769997</v>
      </c>
      <c r="K285" s="278">
        <v>53.009998</v>
      </c>
      <c r="L285" s="278">
        <v>53.200001</v>
      </c>
      <c r="M285" s="278">
        <v>52.842766</v>
      </c>
      <c r="N285" s="278">
        <v>1.590007E8</v>
      </c>
      <c r="O285" s="278"/>
      <c r="P285" s="254">
        <f t="shared" si="31"/>
        <v>1238019.826</v>
      </c>
      <c r="Q285" s="254">
        <f t="shared" si="151"/>
        <v>1205995.452</v>
      </c>
      <c r="R285" s="254">
        <f t="shared" si="152"/>
        <v>1186717.916</v>
      </c>
      <c r="S285" s="254">
        <f t="shared" si="34"/>
        <v>-808935.1945</v>
      </c>
      <c r="T285" s="254">
        <f t="shared" si="35"/>
        <v>0</v>
      </c>
      <c r="U285" s="272">
        <f t="shared" si="21"/>
        <v>1.005309544</v>
      </c>
      <c r="V285" s="282"/>
      <c r="W285" s="254">
        <f t="shared" si="22"/>
        <v>-808935.1945</v>
      </c>
      <c r="X285" s="257">
        <f t="shared" si="23"/>
        <v>2.997443748</v>
      </c>
      <c r="Y285" s="254">
        <f t="shared" si="24"/>
        <v>2005863.077</v>
      </c>
      <c r="Z285" s="254">
        <f t="shared" si="25"/>
        <v>1196927.882</v>
      </c>
      <c r="AA285" s="259">
        <f t="shared" si="26"/>
        <v>3630733.194</v>
      </c>
      <c r="AB285" s="258">
        <f t="shared" si="27"/>
        <v>3.630733194</v>
      </c>
      <c r="AC285" s="275">
        <f t="shared" si="28"/>
        <v>2821797.999</v>
      </c>
      <c r="AD285" s="257">
        <f t="shared" si="29"/>
        <v>2.821797999</v>
      </c>
      <c r="AE285" s="180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2"/>
    </row>
    <row r="286" ht="19.5" customHeight="1">
      <c r="A286" s="276" t="s">
        <v>380</v>
      </c>
      <c r="B286" s="277">
        <v>312.829987</v>
      </c>
      <c r="C286" s="278">
        <v>330.290009</v>
      </c>
      <c r="D286" s="278">
        <v>280.209991</v>
      </c>
      <c r="E286" s="278">
        <v>308.279999</v>
      </c>
      <c r="F286" s="278">
        <v>304.300568</v>
      </c>
      <c r="G286" s="278">
        <v>1.9511625E9</v>
      </c>
      <c r="H286" s="283" t="s">
        <v>380</v>
      </c>
      <c r="I286" s="278">
        <v>53.060001</v>
      </c>
      <c r="J286" s="278">
        <v>59.060001</v>
      </c>
      <c r="K286" s="278">
        <v>41.959999</v>
      </c>
      <c r="L286" s="278">
        <v>50.669998</v>
      </c>
      <c r="M286" s="278">
        <v>50.329754</v>
      </c>
      <c r="N286" s="278">
        <v>1.978816E8</v>
      </c>
      <c r="O286" s="278"/>
      <c r="P286" s="254">
        <f t="shared" si="31"/>
        <v>1109742.539</v>
      </c>
      <c r="Q286" s="254">
        <f t="shared" si="151"/>
        <v>954604.2235</v>
      </c>
      <c r="R286" s="254">
        <f t="shared" si="152"/>
        <v>1189190.245</v>
      </c>
      <c r="S286" s="254">
        <f t="shared" si="34"/>
        <v>-813972.4245</v>
      </c>
      <c r="T286" s="254">
        <f t="shared" si="35"/>
        <v>0</v>
      </c>
      <c r="U286" s="272">
        <f t="shared" si="21"/>
        <v>0.927898155</v>
      </c>
      <c r="V286" s="282"/>
      <c r="W286" s="254">
        <f t="shared" si="22"/>
        <v>-813972.4245</v>
      </c>
      <c r="X286" s="257">
        <f t="shared" si="23"/>
        <v>2.824337427</v>
      </c>
      <c r="Y286" s="254">
        <f t="shared" si="24"/>
        <v>1918442.412</v>
      </c>
      <c r="Z286" s="254">
        <f t="shared" si="25"/>
        <v>1104469.987</v>
      </c>
      <c r="AA286" s="259">
        <f t="shared" si="26"/>
        <v>3253537.007</v>
      </c>
      <c r="AB286" s="258">
        <f t="shared" si="27"/>
        <v>3.253537007</v>
      </c>
      <c r="AC286" s="275">
        <f t="shared" si="28"/>
        <v>2439564.582</v>
      </c>
      <c r="AD286" s="257">
        <f t="shared" si="29"/>
        <v>2.439564582</v>
      </c>
      <c r="AE286" s="180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2"/>
    </row>
    <row r="287" ht="19.5" customHeight="1">
      <c r="A287" s="276" t="s">
        <v>381</v>
      </c>
      <c r="B287" s="277">
        <v>310.470001</v>
      </c>
      <c r="C287" s="278">
        <v>314.559998</v>
      </c>
      <c r="D287" s="278">
        <v>269.279999</v>
      </c>
      <c r="E287" s="278">
        <v>280.279999</v>
      </c>
      <c r="F287" s="278">
        <v>276.661987</v>
      </c>
      <c r="G287" s="278">
        <v>1.359608E9</v>
      </c>
      <c r="H287" s="283" t="s">
        <v>381</v>
      </c>
      <c r="I287" s="278">
        <v>51.41</v>
      </c>
      <c r="J287" s="278">
        <v>52.700001</v>
      </c>
      <c r="K287" s="278">
        <v>38.240002</v>
      </c>
      <c r="L287" s="278">
        <v>41.41</v>
      </c>
      <c r="M287" s="278">
        <v>41.131935</v>
      </c>
      <c r="N287" s="278">
        <v>1.292261E8</v>
      </c>
      <c r="O287" s="278"/>
      <c r="P287" s="254">
        <f t="shared" si="31"/>
        <v>1066455.442</v>
      </c>
      <c r="Q287" s="254">
        <f t="shared" si="151"/>
        <v>869973.0288</v>
      </c>
      <c r="R287" s="254">
        <f t="shared" si="152"/>
        <v>1191667.724</v>
      </c>
      <c r="S287" s="254">
        <f t="shared" si="34"/>
        <v>-819030.643</v>
      </c>
      <c r="T287" s="254">
        <f t="shared" si="35"/>
        <v>0</v>
      </c>
      <c r="U287" s="272">
        <f t="shared" si="21"/>
        <v>0.8971595899</v>
      </c>
      <c r="V287" s="282"/>
      <c r="W287" s="254">
        <f t="shared" si="22"/>
        <v>-819030.643</v>
      </c>
      <c r="X287" s="257">
        <f t="shared" si="23"/>
        <v>2.757067987</v>
      </c>
      <c r="Y287" s="254">
        <f t="shared" si="24"/>
        <v>1890519.824</v>
      </c>
      <c r="Z287" s="254">
        <f t="shared" si="25"/>
        <v>1071489.181</v>
      </c>
      <c r="AA287" s="259">
        <f t="shared" si="26"/>
        <v>3128096.195</v>
      </c>
      <c r="AB287" s="258">
        <f t="shared" si="27"/>
        <v>3.128096195</v>
      </c>
      <c r="AC287" s="275">
        <f t="shared" si="28"/>
        <v>2309065.552</v>
      </c>
      <c r="AD287" s="257">
        <f t="shared" si="29"/>
        <v>2.309065552</v>
      </c>
      <c r="AE287" s="180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2"/>
    </row>
    <row r="288" ht="19.5" customHeight="1">
      <c r="A288" s="276" t="s">
        <v>382</v>
      </c>
      <c r="B288" s="277">
        <v>278.950012</v>
      </c>
      <c r="C288" s="278">
        <v>316.390015</v>
      </c>
      <c r="D288" s="278">
        <v>276.75</v>
      </c>
      <c r="E288" s="278">
        <v>315.459991</v>
      </c>
      <c r="F288" s="278">
        <v>311.98645</v>
      </c>
      <c r="G288" s="278">
        <v>1.1780255E9</v>
      </c>
      <c r="H288" s="283" t="s">
        <v>382</v>
      </c>
      <c r="I288" s="278">
        <v>40.98</v>
      </c>
      <c r="J288" s="278">
        <v>52.299999</v>
      </c>
      <c r="K288" s="278">
        <v>40.34</v>
      </c>
      <c r="L288" s="278">
        <v>52.02</v>
      </c>
      <c r="M288" s="278">
        <v>51.670692</v>
      </c>
      <c r="N288" s="278">
        <v>8.72705E7</v>
      </c>
      <c r="O288" s="278"/>
      <c r="P288" s="254">
        <f t="shared" si="31"/>
        <v>1096039.604</v>
      </c>
      <c r="Q288" s="254">
        <f t="shared" si="151"/>
        <v>917748.6963</v>
      </c>
      <c r="R288" s="254">
        <f t="shared" si="152"/>
        <v>1194150.365</v>
      </c>
      <c r="S288" s="254">
        <f t="shared" si="34"/>
        <v>-824109.9373</v>
      </c>
      <c r="T288" s="254">
        <f t="shared" si="35"/>
        <v>0</v>
      </c>
      <c r="U288" s="272">
        <f t="shared" si="21"/>
        <v>0.9138382314</v>
      </c>
      <c r="V288" s="282"/>
      <c r="W288" s="254">
        <f t="shared" si="22"/>
        <v>-824109.9373</v>
      </c>
      <c r="X288" s="257">
        <f t="shared" si="23"/>
        <v>2.778985989</v>
      </c>
      <c r="Y288" s="254">
        <f t="shared" si="24"/>
        <v>1913612.074</v>
      </c>
      <c r="Z288" s="254">
        <f t="shared" si="25"/>
        <v>1089502.136</v>
      </c>
      <c r="AA288" s="259">
        <f t="shared" si="26"/>
        <v>3207938.666</v>
      </c>
      <c r="AB288" s="258">
        <f t="shared" si="27"/>
        <v>3.207938666</v>
      </c>
      <c r="AC288" s="275">
        <f t="shared" si="28"/>
        <v>2383828.728</v>
      </c>
      <c r="AD288" s="257">
        <f t="shared" si="29"/>
        <v>2.383828728</v>
      </c>
      <c r="AE288" s="180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2"/>
    </row>
    <row r="289" ht="19.5" customHeight="1">
      <c r="A289" s="276" t="s">
        <v>383</v>
      </c>
      <c r="B289" s="277">
        <v>313.649994</v>
      </c>
      <c r="C289" s="278">
        <v>334.420013</v>
      </c>
      <c r="D289" s="278">
        <v>298.440002</v>
      </c>
      <c r="E289" s="278">
        <v>299.269989</v>
      </c>
      <c r="F289" s="278">
        <v>295.974701</v>
      </c>
      <c r="G289" s="278">
        <v>1.0699201E9</v>
      </c>
      <c r="H289" s="283" t="s">
        <v>383</v>
      </c>
      <c r="I289" s="278">
        <v>51.419998</v>
      </c>
      <c r="J289" s="278">
        <v>58.220001</v>
      </c>
      <c r="K289" s="278">
        <v>46.099998</v>
      </c>
      <c r="L289" s="278">
        <v>46.369999</v>
      </c>
      <c r="M289" s="278">
        <v>46.058628</v>
      </c>
      <c r="N289" s="278">
        <v>9.09502E7</v>
      </c>
      <c r="O289" s="278"/>
      <c r="P289" s="254">
        <f t="shared" si="31"/>
        <v>1181940.602</v>
      </c>
      <c r="Q289" s="254">
        <f t="shared" si="151"/>
        <v>1048790.606</v>
      </c>
      <c r="R289" s="254">
        <f t="shared" si="152"/>
        <v>1196638.179</v>
      </c>
      <c r="S289" s="254">
        <f t="shared" si="34"/>
        <v>-829210.3954</v>
      </c>
      <c r="T289" s="254">
        <f t="shared" si="35"/>
        <v>0</v>
      </c>
      <c r="U289" s="272">
        <f t="shared" si="21"/>
        <v>0.9568626677</v>
      </c>
      <c r="V289" s="282"/>
      <c r="W289" s="254">
        <f t="shared" si="22"/>
        <v>-829210.3954</v>
      </c>
      <c r="X289" s="257">
        <f t="shared" si="23"/>
        <v>2.868486447</v>
      </c>
      <c r="Y289" s="254">
        <f t="shared" si="24"/>
        <v>1976131.073</v>
      </c>
      <c r="Z289" s="254">
        <f t="shared" si="25"/>
        <v>1146920.678</v>
      </c>
      <c r="AA289" s="259">
        <f t="shared" si="26"/>
        <v>3427369.387</v>
      </c>
      <c r="AB289" s="258">
        <f t="shared" si="27"/>
        <v>3.427369387</v>
      </c>
      <c r="AC289" s="275">
        <f t="shared" si="28"/>
        <v>2598158.992</v>
      </c>
      <c r="AD289" s="257">
        <f t="shared" si="29"/>
        <v>2.598158992</v>
      </c>
      <c r="AE289" s="180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2"/>
    </row>
    <row r="290" ht="19.5" customHeight="1">
      <c r="A290" s="276" t="s">
        <v>384</v>
      </c>
      <c r="B290" s="277">
        <v>296.720001</v>
      </c>
      <c r="C290" s="278">
        <v>311.079987</v>
      </c>
      <c r="D290" s="278">
        <v>267.100006</v>
      </c>
      <c r="E290" s="278">
        <v>267.26001</v>
      </c>
      <c r="F290" s="278">
        <v>264.3172</v>
      </c>
      <c r="G290" s="278">
        <v>1.3709887E9</v>
      </c>
      <c r="H290" s="283" t="s">
        <v>384</v>
      </c>
      <c r="I290" s="278">
        <v>45.549999</v>
      </c>
      <c r="J290" s="278">
        <v>49.959999</v>
      </c>
      <c r="K290" s="278">
        <v>36.630001</v>
      </c>
      <c r="L290" s="278">
        <v>36.66</v>
      </c>
      <c r="M290" s="278">
        <v>36.413834</v>
      </c>
      <c r="N290" s="278">
        <v>1.142396E8</v>
      </c>
      <c r="O290" s="278"/>
      <c r="P290" s="254">
        <f t="shared" si="31"/>
        <v>1057821.806</v>
      </c>
      <c r="Q290" s="254">
        <f t="shared" si="151"/>
        <v>833344.9594</v>
      </c>
      <c r="R290" s="254">
        <f t="shared" si="152"/>
        <v>1199131.175</v>
      </c>
      <c r="S290" s="254">
        <f t="shared" si="34"/>
        <v>-834332.1054</v>
      </c>
      <c r="T290" s="254">
        <f t="shared" si="35"/>
        <v>0</v>
      </c>
      <c r="U290" s="272">
        <f t="shared" si="21"/>
        <v>0.8816339969</v>
      </c>
      <c r="V290" s="282"/>
      <c r="W290" s="254">
        <f t="shared" si="22"/>
        <v>-834332.1054</v>
      </c>
      <c r="X290" s="257">
        <f t="shared" si="23"/>
        <v>2.705101441</v>
      </c>
      <c r="Y290" s="254">
        <f t="shared" si="24"/>
        <v>1891641.192</v>
      </c>
      <c r="Z290" s="254">
        <f t="shared" si="25"/>
        <v>1057309.087</v>
      </c>
      <c r="AA290" s="259">
        <f t="shared" si="26"/>
        <v>3090297.94</v>
      </c>
      <c r="AB290" s="258">
        <f t="shared" si="27"/>
        <v>3.09029794</v>
      </c>
      <c r="AC290" s="275">
        <f t="shared" si="28"/>
        <v>2255965.835</v>
      </c>
      <c r="AD290" s="257">
        <f t="shared" si="29"/>
        <v>2.255965835</v>
      </c>
      <c r="AE290" s="180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2"/>
    </row>
    <row r="291" ht="19.5" customHeight="1">
      <c r="A291" s="276" t="s">
        <v>385</v>
      </c>
      <c r="B291" s="277">
        <v>269.070007</v>
      </c>
      <c r="C291" s="278">
        <v>284.600006</v>
      </c>
      <c r="D291" s="278">
        <v>254.259995</v>
      </c>
      <c r="E291" s="278">
        <v>277.950012</v>
      </c>
      <c r="F291" s="278">
        <v>275.383514</v>
      </c>
      <c r="G291" s="278">
        <v>1.356809E9</v>
      </c>
      <c r="H291" s="283" t="s">
        <v>385</v>
      </c>
      <c r="I291" s="278">
        <v>37.139999</v>
      </c>
      <c r="J291" s="278">
        <v>41.349998</v>
      </c>
      <c r="K291" s="278">
        <v>32.98</v>
      </c>
      <c r="L291" s="278">
        <v>39.080002</v>
      </c>
      <c r="M291" s="278">
        <v>38.817581</v>
      </c>
      <c r="N291" s="278">
        <v>1.28472E8</v>
      </c>
      <c r="O291" s="278"/>
      <c r="P291" s="254">
        <f t="shared" si="31"/>
        <v>1006970.277</v>
      </c>
      <c r="Q291" s="254">
        <f t="shared" si="151"/>
        <v>750306.1974</v>
      </c>
      <c r="R291" s="254">
        <f t="shared" si="152"/>
        <v>1201629.365</v>
      </c>
      <c r="S291" s="254">
        <f t="shared" si="34"/>
        <v>-839475.1558</v>
      </c>
      <c r="T291" s="254">
        <f t="shared" si="35"/>
        <v>0</v>
      </c>
      <c r="U291" s="272">
        <f t="shared" si="21"/>
        <v>0.8474695743</v>
      </c>
      <c r="V291" s="282"/>
      <c r="W291" s="254">
        <f t="shared" si="22"/>
        <v>-839475.1558</v>
      </c>
      <c r="X291" s="257">
        <f t="shared" si="23"/>
        <v>2.630929131</v>
      </c>
      <c r="Y291" s="254">
        <f t="shared" si="24"/>
        <v>1858443.384</v>
      </c>
      <c r="Z291" s="254">
        <f t="shared" si="25"/>
        <v>1018968.228</v>
      </c>
      <c r="AA291" s="259">
        <f t="shared" si="26"/>
        <v>2958905.839</v>
      </c>
      <c r="AB291" s="258">
        <f t="shared" si="27"/>
        <v>2.958905839</v>
      </c>
      <c r="AC291" s="275">
        <f t="shared" si="28"/>
        <v>2119430.684</v>
      </c>
      <c r="AD291" s="257">
        <f t="shared" si="29"/>
        <v>2.119430684</v>
      </c>
      <c r="AE291" s="180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2"/>
    </row>
    <row r="292" ht="19.5" customHeight="1">
      <c r="A292" s="276" t="s">
        <v>386</v>
      </c>
      <c r="B292" s="277">
        <v>281.5</v>
      </c>
      <c r="C292" s="278">
        <v>293.470001</v>
      </c>
      <c r="D292" s="278">
        <v>259.079987</v>
      </c>
      <c r="E292" s="278">
        <v>293.359985</v>
      </c>
      <c r="F292" s="278">
        <v>290.651154</v>
      </c>
      <c r="G292" s="278">
        <v>1.1957628E9</v>
      </c>
      <c r="H292" s="283" t="s">
        <v>386</v>
      </c>
      <c r="I292" s="278">
        <v>40.110001</v>
      </c>
      <c r="J292" s="278">
        <v>43.049999</v>
      </c>
      <c r="K292" s="278">
        <v>33.900002</v>
      </c>
      <c r="L292" s="278">
        <v>42.900002</v>
      </c>
      <c r="M292" s="278">
        <v>42.611935</v>
      </c>
      <c r="N292" s="278">
        <v>1.058583E8</v>
      </c>
      <c r="O292" s="278"/>
      <c r="P292" s="254">
        <f t="shared" si="31"/>
        <v>1026059.354</v>
      </c>
      <c r="Q292" s="254">
        <f t="shared" si="151"/>
        <v>771236.5553</v>
      </c>
      <c r="R292" s="254">
        <f t="shared" si="152"/>
        <v>1204132.759</v>
      </c>
      <c r="S292" s="254">
        <f t="shared" si="34"/>
        <v>-844639.6356</v>
      </c>
      <c r="T292" s="254">
        <f t="shared" si="35"/>
        <v>0</v>
      </c>
      <c r="U292" s="272">
        <f t="shared" si="21"/>
        <v>0.855769951</v>
      </c>
      <c r="V292" s="282"/>
      <c r="W292" s="254">
        <f t="shared" si="22"/>
        <v>-844639.6356</v>
      </c>
      <c r="X292" s="257">
        <f t="shared" si="23"/>
        <v>2.640406654</v>
      </c>
      <c r="Y292" s="254">
        <f t="shared" si="24"/>
        <v>1874208.997</v>
      </c>
      <c r="Z292" s="254">
        <f t="shared" si="25"/>
        <v>1029569.361</v>
      </c>
      <c r="AA292" s="259">
        <f t="shared" si="26"/>
        <v>3001428.669</v>
      </c>
      <c r="AB292" s="258">
        <f t="shared" si="27"/>
        <v>3.001428669</v>
      </c>
      <c r="AC292" s="275">
        <f t="shared" si="28"/>
        <v>2156789.033</v>
      </c>
      <c r="AD292" s="257">
        <f t="shared" si="29"/>
        <v>2.156789033</v>
      </c>
      <c r="AE292" s="180"/>
      <c r="AF292" s="181"/>
      <c r="AG292" s="181"/>
      <c r="AH292" s="181"/>
      <c r="AI292" s="181"/>
      <c r="AJ292" s="181"/>
      <c r="AK292" s="181"/>
      <c r="AL292" s="181"/>
      <c r="AM292" s="181"/>
      <c r="AN292" s="181"/>
      <c r="AO292" s="181"/>
      <c r="AP292" s="181"/>
      <c r="AQ292" s="181"/>
      <c r="AR292" s="181"/>
      <c r="AS292" s="181"/>
      <c r="AT292" s="181"/>
      <c r="AU292" s="181"/>
      <c r="AV292" s="181"/>
      <c r="AW292" s="182"/>
    </row>
    <row r="293" ht="19.5" customHeight="1">
      <c r="A293" s="279" t="s">
        <v>387</v>
      </c>
      <c r="B293" s="280">
        <v>293.690002</v>
      </c>
      <c r="C293" s="281">
        <v>296.880005</v>
      </c>
      <c r="D293" s="281">
        <v>259.730011</v>
      </c>
      <c r="E293" s="281">
        <v>266.279999</v>
      </c>
      <c r="F293" s="281">
        <v>263.821228</v>
      </c>
      <c r="G293" s="281">
        <v>1.0570377E9</v>
      </c>
      <c r="H293" s="284" t="s">
        <v>387</v>
      </c>
      <c r="I293" s="281">
        <v>42.970001</v>
      </c>
      <c r="J293" s="281">
        <v>43.720001</v>
      </c>
      <c r="K293" s="281">
        <v>33.380001</v>
      </c>
      <c r="L293" s="281">
        <v>35.040001</v>
      </c>
      <c r="M293" s="281">
        <v>34.80471</v>
      </c>
      <c r="N293" s="281">
        <v>9.87134E7</v>
      </c>
      <c r="O293" s="281"/>
      <c r="P293" s="254">
        <f t="shared" si="31"/>
        <v>1028633.707</v>
      </c>
      <c r="Q293" s="254">
        <f t="shared" si="151"/>
        <v>759406.356</v>
      </c>
      <c r="R293" s="254">
        <f t="shared" si="152"/>
        <v>1206641.369</v>
      </c>
      <c r="S293" s="254">
        <f t="shared" si="34"/>
        <v>-849825.6341</v>
      </c>
      <c r="T293" s="254">
        <f t="shared" si="35"/>
        <v>0</v>
      </c>
      <c r="U293" s="272">
        <f t="shared" si="21"/>
        <v>0.8506568984</v>
      </c>
      <c r="V293" s="257">
        <f>(E293-B282)/B282</f>
        <v>-0.332715181</v>
      </c>
      <c r="W293" s="254">
        <f t="shared" si="22"/>
        <v>-849825.6341</v>
      </c>
      <c r="X293" s="257">
        <f t="shared" si="23"/>
        <v>2.630274949</v>
      </c>
      <c r="Y293" s="254">
        <f t="shared" si="24"/>
        <v>1878419.309</v>
      </c>
      <c r="Z293" s="254">
        <f t="shared" si="25"/>
        <v>1028593.675</v>
      </c>
      <c r="AA293" s="259">
        <f t="shared" si="26"/>
        <v>2994681.432</v>
      </c>
      <c r="AB293" s="258">
        <f t="shared" si="27"/>
        <v>2.994681432</v>
      </c>
      <c r="AC293" s="275">
        <f t="shared" si="28"/>
        <v>2144855.798</v>
      </c>
      <c r="AD293" s="257">
        <f t="shared" si="29"/>
        <v>2.144855798</v>
      </c>
      <c r="AE293" s="180"/>
      <c r="AF293" s="181"/>
      <c r="AG293" s="181"/>
      <c r="AH293" s="181"/>
      <c r="AI293" s="181"/>
      <c r="AJ293" s="181"/>
      <c r="AK293" s="181"/>
      <c r="AL293" s="181"/>
      <c r="AM293" s="181"/>
      <c r="AN293" s="181"/>
      <c r="AO293" s="181"/>
      <c r="AP293" s="181"/>
      <c r="AQ293" s="181"/>
      <c r="AR293" s="181"/>
      <c r="AS293" s="181"/>
      <c r="AT293" s="181"/>
      <c r="AU293" s="181"/>
      <c r="AV293" s="181"/>
      <c r="AW293" s="182"/>
    </row>
    <row r="294" ht="19.5" customHeight="1">
      <c r="A294" s="276" t="s">
        <v>388</v>
      </c>
      <c r="B294" s="277">
        <v>268.649994</v>
      </c>
      <c r="C294" s="278">
        <v>298.26001</v>
      </c>
      <c r="D294" s="278">
        <v>260.339996</v>
      </c>
      <c r="E294" s="278">
        <v>294.619995</v>
      </c>
      <c r="F294" s="278">
        <v>292.598358</v>
      </c>
      <c r="G294" s="278">
        <v>9.619273E8</v>
      </c>
      <c r="H294" s="283" t="s">
        <v>388</v>
      </c>
      <c r="I294" s="278">
        <v>35.639999</v>
      </c>
      <c r="J294" s="278">
        <v>43.560001</v>
      </c>
      <c r="K294" s="278">
        <v>33.419998</v>
      </c>
      <c r="L294" s="278">
        <v>42.470001</v>
      </c>
      <c r="M294" s="278">
        <v>42.308758</v>
      </c>
      <c r="N294" s="278">
        <v>9.56641E7</v>
      </c>
      <c r="O294" s="278"/>
      <c r="P294" s="254">
        <f t="shared" si="31"/>
        <v>1031049.489</v>
      </c>
      <c r="Q294" s="254">
        <f>(Q293+$S$3)*K294/K293</f>
        <v>780340.2659</v>
      </c>
      <c r="R294" s="254">
        <f>R293*(1+($S$5)/2/12)-$S$3</f>
        <v>1189155.205</v>
      </c>
      <c r="S294" s="254">
        <f t="shared" si="34"/>
        <v>-855033.2409</v>
      </c>
      <c r="T294" s="254">
        <f t="shared" si="35"/>
        <v>0</v>
      </c>
      <c r="U294" s="272">
        <f t="shared" si="21"/>
        <v>0.8637531032</v>
      </c>
      <c r="V294" s="282"/>
      <c r="W294" s="254">
        <f t="shared" si="22"/>
        <v>-855033.2409</v>
      </c>
      <c r="X294" s="257">
        <f t="shared" si="23"/>
        <v>2.596629684</v>
      </c>
      <c r="Y294" s="254">
        <f t="shared" si="24"/>
        <v>1863323.64</v>
      </c>
      <c r="Z294" s="254">
        <f t="shared" si="25"/>
        <v>1008290.399</v>
      </c>
      <c r="AA294" s="259">
        <f t="shared" si="26"/>
        <v>3000544.96</v>
      </c>
      <c r="AB294" s="258">
        <f t="shared" si="27"/>
        <v>3.00054496</v>
      </c>
      <c r="AC294" s="275">
        <f t="shared" si="28"/>
        <v>2145511.72</v>
      </c>
      <c r="AD294" s="257">
        <f t="shared" si="29"/>
        <v>2.14551172</v>
      </c>
      <c r="AE294" s="180"/>
      <c r="AF294" s="181"/>
      <c r="AG294" s="181"/>
      <c r="AH294" s="181"/>
      <c r="AI294" s="181"/>
      <c r="AJ294" s="181"/>
      <c r="AK294" s="181"/>
      <c r="AL294" s="181"/>
      <c r="AM294" s="181"/>
      <c r="AN294" s="181"/>
      <c r="AO294" s="181"/>
      <c r="AP294" s="181"/>
      <c r="AQ294" s="181"/>
      <c r="AR294" s="181"/>
      <c r="AS294" s="181"/>
      <c r="AT294" s="181"/>
      <c r="AU294" s="181"/>
      <c r="AV294" s="181"/>
      <c r="AW294" s="182"/>
    </row>
    <row r="295" ht="19.5" customHeight="1">
      <c r="A295" s="276" t="s">
        <v>389</v>
      </c>
      <c r="B295" s="277">
        <v>294.410004</v>
      </c>
      <c r="C295" s="278">
        <v>313.679993</v>
      </c>
      <c r="D295" s="278">
        <v>290.049988</v>
      </c>
      <c r="E295" s="278">
        <v>293.559998</v>
      </c>
      <c r="F295" s="278">
        <v>291.545685</v>
      </c>
      <c r="G295" s="278">
        <v>1.0944248E9</v>
      </c>
      <c r="H295" s="283" t="s">
        <v>389</v>
      </c>
      <c r="I295" s="278">
        <v>42.400002</v>
      </c>
      <c r="J295" s="278">
        <v>48.009998</v>
      </c>
      <c r="K295" s="278">
        <v>40.75</v>
      </c>
      <c r="L295" s="278">
        <v>41.73</v>
      </c>
      <c r="M295" s="278">
        <v>41.57156</v>
      </c>
      <c r="N295" s="278">
        <v>1.067048E8</v>
      </c>
      <c r="O295" s="278"/>
      <c r="P295" s="254">
        <f t="shared" si="31"/>
        <v>1148712.824</v>
      </c>
      <c r="Q295" s="254">
        <f t="shared" ref="Q295:Q305" si="153">Q294*K295/K294</f>
        <v>951492.1526</v>
      </c>
      <c r="R295" s="254">
        <f t="shared" ref="R295:R305" si="154">R294*(1+$S$5/2/12)</f>
        <v>1191632.612</v>
      </c>
      <c r="S295" s="254">
        <f t="shared" si="34"/>
        <v>-860262.5461</v>
      </c>
      <c r="T295" s="254">
        <f t="shared" si="35"/>
        <v>0</v>
      </c>
      <c r="U295" s="272">
        <f t="shared" si="21"/>
        <v>0.9270497243</v>
      </c>
      <c r="V295" s="282"/>
      <c r="W295" s="254">
        <f t="shared" si="22"/>
        <v>-860262.5461</v>
      </c>
      <c r="X295" s="257">
        <f t="shared" si="23"/>
        <v>2.720501371</v>
      </c>
      <c r="Y295" s="254">
        <f t="shared" si="24"/>
        <v>1948066.284</v>
      </c>
      <c r="Z295" s="254">
        <f t="shared" si="25"/>
        <v>1087803.738</v>
      </c>
      <c r="AA295" s="259">
        <f t="shared" si="26"/>
        <v>3291837.588</v>
      </c>
      <c r="AB295" s="258">
        <f t="shared" si="27"/>
        <v>3.291837588</v>
      </c>
      <c r="AC295" s="275">
        <f t="shared" si="28"/>
        <v>2431575.042</v>
      </c>
      <c r="AD295" s="257">
        <f t="shared" si="29"/>
        <v>2.431575042</v>
      </c>
      <c r="AE295" s="180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1"/>
      <c r="AV295" s="181"/>
      <c r="AW295" s="182"/>
    </row>
    <row r="296" ht="19.5" customHeight="1">
      <c r="A296" s="276" t="s">
        <v>390</v>
      </c>
      <c r="B296" s="277">
        <v>293.26001</v>
      </c>
      <c r="C296" s="278">
        <v>321.170013</v>
      </c>
      <c r="D296" s="278">
        <v>285.190002</v>
      </c>
      <c r="E296" s="278">
        <v>320.929993</v>
      </c>
      <c r="F296" s="278">
        <v>318.727844</v>
      </c>
      <c r="G296" s="278">
        <v>1.5447826E9</v>
      </c>
      <c r="H296" s="283" t="s">
        <v>390</v>
      </c>
      <c r="I296" s="278">
        <v>41.639999</v>
      </c>
      <c r="J296" s="278">
        <v>49.630001</v>
      </c>
      <c r="K296" s="278">
        <v>39.240002</v>
      </c>
      <c r="L296" s="278">
        <v>49.57</v>
      </c>
      <c r="M296" s="278">
        <v>49.381794</v>
      </c>
      <c r="N296" s="278">
        <v>1.41906E8</v>
      </c>
      <c r="O296" s="278"/>
      <c r="P296" s="254">
        <f t="shared" si="31"/>
        <v>1129465.354</v>
      </c>
      <c r="Q296" s="254">
        <f t="shared" si="153"/>
        <v>916234.4533</v>
      </c>
      <c r="R296" s="254">
        <f t="shared" si="154"/>
        <v>1194115.18</v>
      </c>
      <c r="S296" s="254">
        <f t="shared" si="34"/>
        <v>-865513.64</v>
      </c>
      <c r="T296" s="254">
        <f t="shared" si="35"/>
        <v>0</v>
      </c>
      <c r="U296" s="272">
        <f t="shared" si="21"/>
        <v>0.9142294459</v>
      </c>
      <c r="V296" s="282"/>
      <c r="W296" s="254">
        <f t="shared" si="22"/>
        <v>-865513.64</v>
      </c>
      <c r="X296" s="257">
        <f t="shared" si="23"/>
        <v>2.684626131</v>
      </c>
      <c r="Y296" s="254">
        <f t="shared" si="24"/>
        <v>1936976.321</v>
      </c>
      <c r="Z296" s="254">
        <f t="shared" si="25"/>
        <v>1071462.681</v>
      </c>
      <c r="AA296" s="259">
        <f t="shared" si="26"/>
        <v>3239814.988</v>
      </c>
      <c r="AB296" s="258">
        <f t="shared" si="27"/>
        <v>3.239814988</v>
      </c>
      <c r="AC296" s="275">
        <f t="shared" si="28"/>
        <v>2374301.348</v>
      </c>
      <c r="AD296" s="257">
        <f t="shared" si="29"/>
        <v>2.374301348</v>
      </c>
      <c r="AE296" s="180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1"/>
      <c r="AT296" s="181"/>
      <c r="AU296" s="181"/>
      <c r="AV296" s="181"/>
      <c r="AW296" s="182"/>
    </row>
    <row r="297" ht="19.5" customHeight="1">
      <c r="A297" s="276" t="s">
        <v>391</v>
      </c>
      <c r="B297" s="277">
        <v>318.769989</v>
      </c>
      <c r="C297" s="278">
        <v>322.649994</v>
      </c>
      <c r="D297" s="278">
        <v>309.890015</v>
      </c>
      <c r="E297" s="278">
        <v>322.559998</v>
      </c>
      <c r="F297" s="278">
        <v>320.84256</v>
      </c>
      <c r="G297" s="278">
        <v>9.934946E8</v>
      </c>
      <c r="H297" s="283" t="s">
        <v>391</v>
      </c>
      <c r="I297" s="278">
        <v>48.889999</v>
      </c>
      <c r="J297" s="278">
        <v>49.759998</v>
      </c>
      <c r="K297" s="278">
        <v>45.98</v>
      </c>
      <c r="L297" s="278">
        <v>49.740002</v>
      </c>
      <c r="M297" s="278">
        <v>49.551155</v>
      </c>
      <c r="N297" s="278">
        <v>7.41259E7</v>
      </c>
      <c r="O297" s="278"/>
      <c r="P297" s="254">
        <f t="shared" si="31"/>
        <v>1227287.188</v>
      </c>
      <c r="Q297" s="254">
        <f t="shared" si="153"/>
        <v>1073610.041</v>
      </c>
      <c r="R297" s="254">
        <f t="shared" si="154"/>
        <v>1196602.92</v>
      </c>
      <c r="S297" s="254">
        <f t="shared" si="34"/>
        <v>-870786.6135</v>
      </c>
      <c r="T297" s="254">
        <f t="shared" si="35"/>
        <v>0</v>
      </c>
      <c r="U297" s="272">
        <f t="shared" si="21"/>
        <v>0.9648340604</v>
      </c>
      <c r="V297" s="282"/>
      <c r="W297" s="254">
        <f t="shared" si="22"/>
        <v>-870786.6135</v>
      </c>
      <c r="X297" s="257">
        <f t="shared" si="23"/>
        <v>2.783563815</v>
      </c>
      <c r="Y297" s="254">
        <f t="shared" si="24"/>
        <v>2007839.835</v>
      </c>
      <c r="Z297" s="254">
        <f t="shared" si="25"/>
        <v>1137053.221</v>
      </c>
      <c r="AA297" s="259">
        <f t="shared" si="26"/>
        <v>3497500.149</v>
      </c>
      <c r="AB297" s="258">
        <f t="shared" si="27"/>
        <v>3.497500149</v>
      </c>
      <c r="AC297" s="275">
        <f t="shared" si="28"/>
        <v>2626713.536</v>
      </c>
      <c r="AD297" s="257">
        <f t="shared" si="29"/>
        <v>2.626713536</v>
      </c>
      <c r="AE297" s="180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1"/>
      <c r="AT297" s="181"/>
      <c r="AU297" s="181"/>
      <c r="AV297" s="181"/>
      <c r="AW297" s="182"/>
    </row>
    <row r="298" ht="19.5" customHeight="1">
      <c r="A298" s="276" t="s">
        <v>392</v>
      </c>
      <c r="B298" s="277">
        <v>322.089996</v>
      </c>
      <c r="C298" s="278">
        <v>353.929993</v>
      </c>
      <c r="D298" s="278">
        <v>315.119995</v>
      </c>
      <c r="E298" s="278">
        <v>347.98999</v>
      </c>
      <c r="F298" s="278">
        <v>346.137146</v>
      </c>
      <c r="G298" s="278">
        <v>1.1490793E9</v>
      </c>
      <c r="H298" s="283" t="s">
        <v>392</v>
      </c>
      <c r="I298" s="278">
        <v>49.599998</v>
      </c>
      <c r="J298" s="278">
        <v>59.389999</v>
      </c>
      <c r="K298" s="278">
        <v>47.41</v>
      </c>
      <c r="L298" s="278">
        <v>57.32</v>
      </c>
      <c r="M298" s="278">
        <v>57.102371</v>
      </c>
      <c r="N298" s="278">
        <v>8.46147E7</v>
      </c>
      <c r="O298" s="278"/>
      <c r="P298" s="254">
        <f t="shared" si="31"/>
        <v>1247999.98</v>
      </c>
      <c r="Q298" s="254">
        <f t="shared" si="153"/>
        <v>1106999.827</v>
      </c>
      <c r="R298" s="254">
        <f t="shared" si="154"/>
        <v>1199095.843</v>
      </c>
      <c r="S298" s="254">
        <f t="shared" si="34"/>
        <v>-876081.5577</v>
      </c>
      <c r="T298" s="254">
        <f t="shared" si="35"/>
        <v>0</v>
      </c>
      <c r="U298" s="272">
        <f t="shared" si="21"/>
        <v>0.9740873559</v>
      </c>
      <c r="V298" s="282"/>
      <c r="W298" s="254">
        <f t="shared" si="22"/>
        <v>-876081.5577</v>
      </c>
      <c r="X298" s="257">
        <f t="shared" si="23"/>
        <v>2.793228326</v>
      </c>
      <c r="Y298" s="254">
        <f t="shared" si="24"/>
        <v>2024731.995</v>
      </c>
      <c r="Z298" s="254">
        <f t="shared" si="25"/>
        <v>1148650.437</v>
      </c>
      <c r="AA298" s="259">
        <f t="shared" si="26"/>
        <v>3554095.65</v>
      </c>
      <c r="AB298" s="258">
        <f t="shared" si="27"/>
        <v>3.55409565</v>
      </c>
      <c r="AC298" s="275">
        <f t="shared" si="28"/>
        <v>2678014.092</v>
      </c>
      <c r="AD298" s="257">
        <f t="shared" si="29"/>
        <v>2.678014092</v>
      </c>
      <c r="AE298" s="180"/>
      <c r="AF298" s="181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1"/>
      <c r="AT298" s="181"/>
      <c r="AU298" s="181"/>
      <c r="AV298" s="181"/>
      <c r="AW298" s="182"/>
    </row>
    <row r="299" ht="19.5" customHeight="1">
      <c r="A299" s="276" t="s">
        <v>393</v>
      </c>
      <c r="B299" s="277">
        <v>347.730011</v>
      </c>
      <c r="C299" s="278">
        <v>372.850006</v>
      </c>
      <c r="D299" s="278">
        <v>346.660004</v>
      </c>
      <c r="E299" s="278">
        <v>369.420013</v>
      </c>
      <c r="F299" s="278">
        <v>367.453094</v>
      </c>
      <c r="G299" s="278">
        <v>1.1377103E9</v>
      </c>
      <c r="H299" s="283" t="s">
        <v>393</v>
      </c>
      <c r="I299" s="278">
        <v>57.290001</v>
      </c>
      <c r="J299" s="278">
        <v>65.620003</v>
      </c>
      <c r="K299" s="278">
        <v>56.950001</v>
      </c>
      <c r="L299" s="278">
        <v>64.379997</v>
      </c>
      <c r="M299" s="278">
        <v>64.135559</v>
      </c>
      <c r="N299" s="278">
        <v>7.68441E7</v>
      </c>
      <c r="O299" s="278"/>
      <c r="P299" s="254">
        <f t="shared" si="31"/>
        <v>1372910.907</v>
      </c>
      <c r="Q299" s="254">
        <f t="shared" si="153"/>
        <v>1329754.087</v>
      </c>
      <c r="R299" s="254">
        <f t="shared" si="154"/>
        <v>1201593.959</v>
      </c>
      <c r="S299" s="254">
        <f t="shared" si="34"/>
        <v>-881398.5642</v>
      </c>
      <c r="T299" s="254">
        <f t="shared" si="35"/>
        <v>0</v>
      </c>
      <c r="U299" s="272">
        <f t="shared" si="21"/>
        <v>1.032825724</v>
      </c>
      <c r="V299" s="282"/>
      <c r="W299" s="254">
        <f t="shared" si="22"/>
        <v>-881398.5642</v>
      </c>
      <c r="X299" s="257">
        <f t="shared" si="23"/>
        <v>2.920931541</v>
      </c>
      <c r="Y299" s="254">
        <f t="shared" si="24"/>
        <v>2114567.836</v>
      </c>
      <c r="Z299" s="254">
        <f t="shared" si="25"/>
        <v>1233169.271</v>
      </c>
      <c r="AA299" s="259">
        <f t="shared" si="26"/>
        <v>3904258.953</v>
      </c>
      <c r="AB299" s="258">
        <f t="shared" si="27"/>
        <v>3.904258953</v>
      </c>
      <c r="AC299" s="275">
        <f t="shared" si="28"/>
        <v>3022860.389</v>
      </c>
      <c r="AD299" s="257">
        <f t="shared" si="29"/>
        <v>3.022860389</v>
      </c>
      <c r="AE299" s="180"/>
      <c r="AF299" s="181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1"/>
      <c r="AT299" s="181"/>
      <c r="AU299" s="181"/>
      <c r="AV299" s="181"/>
      <c r="AW299" s="182"/>
    </row>
    <row r="300" ht="19.5" customHeight="1">
      <c r="A300" s="276" t="s">
        <v>394</v>
      </c>
      <c r="B300" s="277">
        <v>370.070007</v>
      </c>
      <c r="C300" s="278">
        <v>387.980011</v>
      </c>
      <c r="D300" s="278">
        <v>363.410004</v>
      </c>
      <c r="E300" s="278">
        <v>383.679993</v>
      </c>
      <c r="F300" s="278">
        <v>382.160675</v>
      </c>
      <c r="G300" s="278">
        <v>9.749974E8</v>
      </c>
      <c r="H300" s="283" t="s">
        <v>394</v>
      </c>
      <c r="I300" s="278">
        <v>64.580002</v>
      </c>
      <c r="J300" s="278">
        <v>70.739998</v>
      </c>
      <c r="K300" s="278">
        <v>62.200001</v>
      </c>
      <c r="L300" s="278">
        <v>69.029999</v>
      </c>
      <c r="M300" s="278">
        <v>68.767914</v>
      </c>
      <c r="N300" s="278">
        <v>8.75018E7</v>
      </c>
      <c r="O300" s="278"/>
      <c r="P300" s="254">
        <f t="shared" si="31"/>
        <v>1439247.541</v>
      </c>
      <c r="Q300" s="254">
        <f t="shared" si="153"/>
        <v>1452338.965</v>
      </c>
      <c r="R300" s="254">
        <f t="shared" si="154"/>
        <v>1204097.28</v>
      </c>
      <c r="S300" s="254">
        <f t="shared" si="34"/>
        <v>-886737.7249</v>
      </c>
      <c r="T300" s="254">
        <f t="shared" si="35"/>
        <v>0</v>
      </c>
      <c r="U300" s="272">
        <f t="shared" si="21"/>
        <v>1.060610559</v>
      </c>
      <c r="V300" s="282"/>
      <c r="W300" s="254">
        <f t="shared" si="22"/>
        <v>-886737.7249</v>
      </c>
      <c r="X300" s="257">
        <f t="shared" si="23"/>
        <v>2.980977065</v>
      </c>
      <c r="Y300" s="254">
        <f t="shared" si="24"/>
        <v>2163406.667</v>
      </c>
      <c r="Z300" s="254">
        <f t="shared" si="25"/>
        <v>1276668.942</v>
      </c>
      <c r="AA300" s="259">
        <f t="shared" si="26"/>
        <v>4095683.786</v>
      </c>
      <c r="AB300" s="258">
        <f t="shared" si="27"/>
        <v>4.095683786</v>
      </c>
      <c r="AC300" s="275">
        <f t="shared" si="28"/>
        <v>3208946.061</v>
      </c>
      <c r="AD300" s="257">
        <f t="shared" si="29"/>
        <v>3.208946061</v>
      </c>
      <c r="AE300" s="180"/>
      <c r="AF300" s="181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1"/>
      <c r="AT300" s="181"/>
      <c r="AU300" s="181"/>
      <c r="AV300" s="181"/>
      <c r="AW300" s="182"/>
    </row>
    <row r="301" ht="19.5" customHeight="1">
      <c r="A301" s="276" t="s">
        <v>395</v>
      </c>
      <c r="B301" s="277">
        <v>382.309998</v>
      </c>
      <c r="C301" s="278">
        <v>383.559998</v>
      </c>
      <c r="D301" s="278">
        <v>354.709991</v>
      </c>
      <c r="E301" s="278">
        <v>377.98999</v>
      </c>
      <c r="F301" s="278">
        <v>376.493195</v>
      </c>
      <c r="G301" s="278">
        <v>1.2022204E9</v>
      </c>
      <c r="H301" s="283" t="s">
        <v>395</v>
      </c>
      <c r="I301" s="278">
        <v>68.470001</v>
      </c>
      <c r="J301" s="278">
        <v>68.900002</v>
      </c>
      <c r="K301" s="278">
        <v>58.639999</v>
      </c>
      <c r="L301" s="278">
        <v>66.279999</v>
      </c>
      <c r="M301" s="278">
        <v>66.028351</v>
      </c>
      <c r="N301" s="278">
        <v>9.8946E7</v>
      </c>
      <c r="O301" s="278"/>
      <c r="P301" s="254">
        <f t="shared" si="31"/>
        <v>1404792.044</v>
      </c>
      <c r="Q301" s="254">
        <f t="shared" si="153"/>
        <v>1369214.696</v>
      </c>
      <c r="R301" s="254">
        <f t="shared" si="154"/>
        <v>1206605.816</v>
      </c>
      <c r="S301" s="254">
        <f t="shared" si="34"/>
        <v>-892099.1321</v>
      </c>
      <c r="T301" s="254">
        <f t="shared" si="35"/>
        <v>0</v>
      </c>
      <c r="U301" s="272">
        <f t="shared" si="21"/>
        <v>1.040850215</v>
      </c>
      <c r="V301" s="282"/>
      <c r="W301" s="254">
        <f t="shared" si="22"/>
        <v>-892099.1321</v>
      </c>
      <c r="X301" s="257">
        <f t="shared" si="23"/>
        <v>2.927250757</v>
      </c>
      <c r="Y301" s="254">
        <f t="shared" si="24"/>
        <v>2141696.014</v>
      </c>
      <c r="Z301" s="254">
        <f t="shared" si="25"/>
        <v>1249596.882</v>
      </c>
      <c r="AA301" s="259">
        <f t="shared" si="26"/>
        <v>3980612.556</v>
      </c>
      <c r="AB301" s="258">
        <f t="shared" si="27"/>
        <v>3.980612556</v>
      </c>
      <c r="AC301" s="275">
        <f t="shared" si="28"/>
        <v>3088513.424</v>
      </c>
      <c r="AD301" s="257">
        <f t="shared" si="29"/>
        <v>3.088513424</v>
      </c>
      <c r="AE301" s="180"/>
      <c r="AF301" s="181"/>
      <c r="AG301" s="181"/>
      <c r="AH301" s="181"/>
      <c r="AI301" s="181"/>
      <c r="AJ301" s="181"/>
      <c r="AK301" s="181"/>
      <c r="AL301" s="181"/>
      <c r="AM301" s="181"/>
      <c r="AN301" s="181"/>
      <c r="AO301" s="181"/>
      <c r="AP301" s="181"/>
      <c r="AQ301" s="181"/>
      <c r="AR301" s="181"/>
      <c r="AS301" s="181"/>
      <c r="AT301" s="181"/>
      <c r="AU301" s="181"/>
      <c r="AV301" s="181"/>
      <c r="AW301" s="182"/>
    </row>
    <row r="302" ht="19.5" customHeight="1">
      <c r="A302" s="276" t="s">
        <v>396</v>
      </c>
      <c r="B302" s="277">
        <v>380.399994</v>
      </c>
      <c r="C302" s="278">
        <v>380.829987</v>
      </c>
      <c r="D302" s="278">
        <v>351.359985</v>
      </c>
      <c r="E302" s="278">
        <v>358.269989</v>
      </c>
      <c r="F302" s="278">
        <v>356.851288</v>
      </c>
      <c r="G302" s="278">
        <v>9.597146E8</v>
      </c>
      <c r="H302" s="283" t="s">
        <v>396</v>
      </c>
      <c r="I302" s="278">
        <v>67.169998</v>
      </c>
      <c r="J302" s="278">
        <v>67.290001</v>
      </c>
      <c r="K302" s="278">
        <v>57.099998</v>
      </c>
      <c r="L302" s="278">
        <v>59.349998</v>
      </c>
      <c r="M302" s="278">
        <v>59.124664</v>
      </c>
      <c r="N302" s="278">
        <v>7.61258E7</v>
      </c>
      <c r="O302" s="278"/>
      <c r="P302" s="254">
        <f t="shared" si="31"/>
        <v>1391524.693</v>
      </c>
      <c r="Q302" s="254">
        <f t="shared" si="153"/>
        <v>1333256.442</v>
      </c>
      <c r="R302" s="254">
        <f t="shared" si="154"/>
        <v>1209119.578</v>
      </c>
      <c r="S302" s="254">
        <f t="shared" si="34"/>
        <v>-897482.8785</v>
      </c>
      <c r="T302" s="254">
        <f t="shared" si="35"/>
        <v>0</v>
      </c>
      <c r="U302" s="272">
        <f t="shared" si="21"/>
        <v>1.031555668</v>
      </c>
      <c r="V302" s="282"/>
      <c r="W302" s="254">
        <f t="shared" si="22"/>
        <v>-897482.8785</v>
      </c>
      <c r="X302" s="257">
        <f t="shared" si="23"/>
        <v>2.897709063</v>
      </c>
      <c r="Y302" s="254">
        <f t="shared" si="24"/>
        <v>2134822.08</v>
      </c>
      <c r="Z302" s="254">
        <f t="shared" si="25"/>
        <v>1237339.202</v>
      </c>
      <c r="AA302" s="259">
        <f t="shared" si="26"/>
        <v>3933900.713</v>
      </c>
      <c r="AB302" s="258">
        <f t="shared" si="27"/>
        <v>3.933900713</v>
      </c>
      <c r="AC302" s="275">
        <f t="shared" si="28"/>
        <v>3036417.835</v>
      </c>
      <c r="AD302" s="257">
        <f t="shared" si="29"/>
        <v>3.036417835</v>
      </c>
      <c r="AE302" s="180"/>
      <c r="AF302" s="181"/>
      <c r="AG302" s="181"/>
      <c r="AH302" s="181"/>
      <c r="AI302" s="181"/>
      <c r="AJ302" s="181"/>
      <c r="AK302" s="181"/>
      <c r="AL302" s="181"/>
      <c r="AM302" s="181"/>
      <c r="AN302" s="181"/>
      <c r="AO302" s="181"/>
      <c r="AP302" s="181"/>
      <c r="AQ302" s="181"/>
      <c r="AR302" s="181"/>
      <c r="AS302" s="181"/>
      <c r="AT302" s="181"/>
      <c r="AU302" s="181"/>
      <c r="AV302" s="181"/>
      <c r="AW302" s="182"/>
    </row>
    <row r="303" ht="19.5" customHeight="1">
      <c r="A303" s="276" t="s">
        <v>397</v>
      </c>
      <c r="B303" s="277">
        <v>358.540009</v>
      </c>
      <c r="C303" s="278">
        <v>373.73999</v>
      </c>
      <c r="D303" s="278">
        <v>342.350006</v>
      </c>
      <c r="E303" s="278">
        <v>350.869995</v>
      </c>
      <c r="F303" s="278">
        <v>349.986481</v>
      </c>
      <c r="G303" s="278">
        <v>1.2384244E9</v>
      </c>
      <c r="H303" s="283" t="s">
        <v>397</v>
      </c>
      <c r="I303" s="278">
        <v>59.389999</v>
      </c>
      <c r="J303" s="278">
        <v>64.260002</v>
      </c>
      <c r="K303" s="278">
        <v>53.720001</v>
      </c>
      <c r="L303" s="278">
        <v>56.419998</v>
      </c>
      <c r="M303" s="278">
        <v>56.362152</v>
      </c>
      <c r="N303" s="278">
        <v>1.272724E8</v>
      </c>
      <c r="O303" s="278"/>
      <c r="P303" s="254">
        <f t="shared" si="31"/>
        <v>1355841.608</v>
      </c>
      <c r="Q303" s="254">
        <f t="shared" si="153"/>
        <v>1254335.2</v>
      </c>
      <c r="R303" s="254">
        <f t="shared" si="154"/>
        <v>1211638.577</v>
      </c>
      <c r="S303" s="254">
        <f t="shared" si="34"/>
        <v>-902889.0571</v>
      </c>
      <c r="T303" s="254">
        <f t="shared" si="35"/>
        <v>0</v>
      </c>
      <c r="U303" s="272">
        <f t="shared" si="21"/>
        <v>1.011171817</v>
      </c>
      <c r="V303" s="282"/>
      <c r="W303" s="254">
        <f t="shared" si="22"/>
        <v>-902889.0571</v>
      </c>
      <c r="X303" s="257">
        <f t="shared" si="23"/>
        <v>2.843627536</v>
      </c>
      <c r="Y303" s="254">
        <f t="shared" si="24"/>
        <v>2112262.16</v>
      </c>
      <c r="Z303" s="254">
        <f t="shared" si="25"/>
        <v>1209373.102</v>
      </c>
      <c r="AA303" s="259">
        <f t="shared" si="26"/>
        <v>3821815.385</v>
      </c>
      <c r="AB303" s="258">
        <f t="shared" si="27"/>
        <v>3.821815385</v>
      </c>
      <c r="AC303" s="275">
        <f t="shared" si="28"/>
        <v>2918926.328</v>
      </c>
      <c r="AD303" s="257">
        <f t="shared" si="29"/>
        <v>2.918926328</v>
      </c>
      <c r="AE303" s="180"/>
      <c r="AF303" s="181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1"/>
      <c r="AT303" s="181"/>
      <c r="AU303" s="181"/>
      <c r="AV303" s="181"/>
      <c r="AW303" s="182"/>
    </row>
    <row r="304" ht="19.5" customHeight="1">
      <c r="A304" s="276" t="s">
        <v>398</v>
      </c>
      <c r="B304" s="277">
        <v>351.720001</v>
      </c>
      <c r="C304" s="278">
        <v>394.140015</v>
      </c>
      <c r="D304" s="278">
        <v>351.619995</v>
      </c>
      <c r="E304" s="278">
        <v>388.829987</v>
      </c>
      <c r="F304" s="278">
        <v>387.850891</v>
      </c>
      <c r="G304" s="278">
        <v>9.713191E8</v>
      </c>
      <c r="H304" s="283" t="s">
        <v>398</v>
      </c>
      <c r="I304" s="278">
        <v>56.66</v>
      </c>
      <c r="J304" s="278">
        <v>70.629997</v>
      </c>
      <c r="K304" s="278">
        <v>56.639999</v>
      </c>
      <c r="L304" s="278">
        <v>68.709999</v>
      </c>
      <c r="M304" s="278">
        <v>68.639557</v>
      </c>
      <c r="N304" s="278">
        <v>9.37581E7</v>
      </c>
      <c r="O304" s="278"/>
      <c r="P304" s="254">
        <f t="shared" si="31"/>
        <v>1392554.436</v>
      </c>
      <c r="Q304" s="254">
        <f t="shared" si="153"/>
        <v>1322515.695</v>
      </c>
      <c r="R304" s="254">
        <f t="shared" si="154"/>
        <v>1214162.824</v>
      </c>
      <c r="S304" s="254">
        <f t="shared" si="34"/>
        <v>-908317.7615</v>
      </c>
      <c r="T304" s="254">
        <f t="shared" si="35"/>
        <v>0</v>
      </c>
      <c r="U304" s="272">
        <f t="shared" si="21"/>
        <v>1.027576087</v>
      </c>
      <c r="V304" s="282"/>
      <c r="W304" s="254">
        <f t="shared" si="22"/>
        <v>-908317.7615</v>
      </c>
      <c r="X304" s="257">
        <f t="shared" si="23"/>
        <v>2.869829668</v>
      </c>
      <c r="Y304" s="254">
        <f t="shared" si="24"/>
        <v>2140384.416</v>
      </c>
      <c r="Z304" s="254">
        <f t="shared" si="25"/>
        <v>1232066.655</v>
      </c>
      <c r="AA304" s="259">
        <f t="shared" si="26"/>
        <v>3929232.955</v>
      </c>
      <c r="AB304" s="258">
        <f t="shared" si="27"/>
        <v>3.929232955</v>
      </c>
      <c r="AC304" s="275">
        <f t="shared" si="28"/>
        <v>3020915.193</v>
      </c>
      <c r="AD304" s="257">
        <f t="shared" si="29"/>
        <v>3.020915193</v>
      </c>
      <c r="AE304" s="180"/>
      <c r="AF304" s="181"/>
      <c r="AG304" s="181"/>
      <c r="AH304" s="181"/>
      <c r="AI304" s="181"/>
      <c r="AJ304" s="181"/>
      <c r="AK304" s="181"/>
      <c r="AL304" s="181"/>
      <c r="AM304" s="181"/>
      <c r="AN304" s="181"/>
      <c r="AO304" s="181"/>
      <c r="AP304" s="181"/>
      <c r="AQ304" s="181"/>
      <c r="AR304" s="181"/>
      <c r="AS304" s="181"/>
      <c r="AT304" s="181"/>
      <c r="AU304" s="181"/>
      <c r="AV304" s="181"/>
      <c r="AW304" s="182"/>
    </row>
    <row r="305" ht="19.5" customHeight="1">
      <c r="A305" s="279" t="s">
        <v>399</v>
      </c>
      <c r="B305" s="280">
        <v>387.75</v>
      </c>
      <c r="C305" s="281">
        <v>412.920013</v>
      </c>
      <c r="D305" s="281">
        <v>382.660004</v>
      </c>
      <c r="E305" s="281">
        <v>409.519989</v>
      </c>
      <c r="F305" s="281">
        <v>408.48877</v>
      </c>
      <c r="G305" s="281">
        <v>8.672359E8</v>
      </c>
      <c r="H305" s="284" t="s">
        <v>399</v>
      </c>
      <c r="I305" s="281">
        <v>68.300003</v>
      </c>
      <c r="J305" s="281">
        <v>77.290001</v>
      </c>
      <c r="K305" s="281">
        <v>66.489998</v>
      </c>
      <c r="L305" s="281">
        <v>76.0</v>
      </c>
      <c r="M305" s="281">
        <v>75.922081</v>
      </c>
      <c r="N305" s="281">
        <v>6.67206E7</v>
      </c>
      <c r="O305" s="281"/>
      <c r="P305" s="254">
        <f t="shared" si="31"/>
        <v>1515485.164</v>
      </c>
      <c r="Q305" s="254">
        <f t="shared" si="153"/>
        <v>1552508.253</v>
      </c>
      <c r="R305" s="254">
        <f t="shared" si="154"/>
        <v>1216692.33</v>
      </c>
      <c r="S305" s="254">
        <f t="shared" si="34"/>
        <v>-913769.0856</v>
      </c>
      <c r="T305" s="254">
        <f t="shared" si="35"/>
        <v>0</v>
      </c>
      <c r="U305" s="272">
        <f t="shared" si="21"/>
        <v>1.078375858</v>
      </c>
      <c r="V305" s="257">
        <f>(E305-B294)/B294</f>
        <v>0.5243625466</v>
      </c>
      <c r="W305" s="254">
        <f t="shared" si="22"/>
        <v>-913769.0856</v>
      </c>
      <c r="X305" s="257">
        <f t="shared" si="23"/>
        <v>2.990008677</v>
      </c>
      <c r="Y305" s="254">
        <f t="shared" si="24"/>
        <v>2228864.252</v>
      </c>
      <c r="Z305" s="254">
        <f t="shared" si="25"/>
        <v>1315095.166</v>
      </c>
      <c r="AA305" s="259">
        <f t="shared" si="26"/>
        <v>4284685.748</v>
      </c>
      <c r="AB305" s="258">
        <f t="shared" si="27"/>
        <v>4.284685748</v>
      </c>
      <c r="AC305" s="275">
        <f t="shared" si="28"/>
        <v>3370916.662</v>
      </c>
      <c r="AD305" s="257">
        <f t="shared" si="29"/>
        <v>3.370916662</v>
      </c>
      <c r="AE305" s="180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1"/>
      <c r="AT305" s="181"/>
      <c r="AU305" s="181"/>
      <c r="AV305" s="181"/>
      <c r="AW305" s="182"/>
    </row>
    <row r="306" ht="19.5" customHeight="1">
      <c r="A306" s="276" t="s">
        <v>400</v>
      </c>
      <c r="B306" s="277">
        <v>405.839996</v>
      </c>
      <c r="C306" s="278">
        <v>411.25</v>
      </c>
      <c r="D306" s="278">
        <v>395.339996</v>
      </c>
      <c r="E306" s="278">
        <v>409.559998</v>
      </c>
      <c r="F306" s="278">
        <v>409.559998</v>
      </c>
      <c r="G306" s="278">
        <v>3.990175E8</v>
      </c>
      <c r="H306" s="283" t="s">
        <v>400</v>
      </c>
      <c r="I306" s="278">
        <v>74.639999</v>
      </c>
      <c r="J306" s="278">
        <v>76.389999</v>
      </c>
      <c r="K306" s="278">
        <v>70.739998</v>
      </c>
      <c r="L306" s="278">
        <v>75.779999</v>
      </c>
      <c r="M306" s="278">
        <v>75.779999</v>
      </c>
      <c r="N306" s="278">
        <v>3.32369E7</v>
      </c>
      <c r="O306" s="278"/>
      <c r="P306" s="254">
        <f t="shared" si="31"/>
        <v>1565702.954</v>
      </c>
      <c r="Q306" s="254">
        <f>(Q294+(Q305-Q294)*(1-$Q$3))*K306/K305</f>
        <v>1405286.283</v>
      </c>
      <c r="R306" s="254">
        <f>R305*(1+($S$5/2/12))+(Q305-Q294)*($Q$3)</f>
        <v>1450877.502</v>
      </c>
      <c r="S306" s="254">
        <f t="shared" si="34"/>
        <v>-919243.1234</v>
      </c>
      <c r="T306" s="254">
        <f t="shared" si="35"/>
        <v>0</v>
      </c>
      <c r="U306" s="272">
        <f t="shared" si="21"/>
        <v>0.9896895992</v>
      </c>
      <c r="V306" s="282"/>
      <c r="W306" s="254">
        <f t="shared" si="22"/>
        <v>-919243.1234</v>
      </c>
      <c r="X306" s="257">
        <f t="shared" si="23"/>
        <v>3.281591539</v>
      </c>
      <c r="Y306" s="254">
        <f t="shared" si="24"/>
        <v>2488834.47</v>
      </c>
      <c r="Z306" s="254">
        <f t="shared" si="25"/>
        <v>1569591.347</v>
      </c>
      <c r="AA306" s="259">
        <f t="shared" si="26"/>
        <v>4421866.74</v>
      </c>
      <c r="AB306" s="258">
        <f t="shared" si="27"/>
        <v>4.42186674</v>
      </c>
      <c r="AC306" s="275">
        <f t="shared" si="28"/>
        <v>3502623.616</v>
      </c>
      <c r="AD306" s="257">
        <f t="shared" si="29"/>
        <v>3.502623616</v>
      </c>
      <c r="AE306" s="180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1"/>
      <c r="AV306" s="181"/>
      <c r="AW306" s="182"/>
    </row>
    <row r="307" ht="19.5" customHeight="1">
      <c r="A307" s="276" t="s">
        <v>401</v>
      </c>
      <c r="B307" s="277">
        <v>410.399994</v>
      </c>
      <c r="C307" s="278">
        <v>411.25</v>
      </c>
      <c r="D307" s="278">
        <v>408.149994</v>
      </c>
      <c r="E307" s="278">
        <v>409.559998</v>
      </c>
      <c r="F307" s="278">
        <v>409.559998</v>
      </c>
      <c r="G307" s="278">
        <v>3.5848964E7</v>
      </c>
      <c r="H307" s="283" t="s">
        <v>401</v>
      </c>
      <c r="I307" s="278">
        <v>76.089996</v>
      </c>
      <c r="J307" s="278">
        <v>76.389</v>
      </c>
      <c r="K307" s="278">
        <v>75.254997</v>
      </c>
      <c r="L307" s="278">
        <v>75.779999</v>
      </c>
      <c r="M307" s="278">
        <v>75.779999</v>
      </c>
      <c r="N307" s="278">
        <v>3132173.0</v>
      </c>
      <c r="O307" s="278"/>
      <c r="P307" s="254">
        <f t="shared" si="31"/>
        <v>1616435.62</v>
      </c>
      <c r="Q307" s="254">
        <f>Q306*K307/K306</f>
        <v>1494979.05</v>
      </c>
      <c r="R307" s="254">
        <f>R306*(1+$S$5/2/12)</f>
        <v>1453900.163</v>
      </c>
      <c r="S307" s="254">
        <f t="shared" si="34"/>
        <v>-924739.9698</v>
      </c>
      <c r="T307" s="254">
        <f t="shared" si="35"/>
        <v>0</v>
      </c>
      <c r="U307" s="272">
        <f t="shared" si="21"/>
        <v>1.00899804</v>
      </c>
      <c r="V307" s="282"/>
      <c r="W307" s="254">
        <f t="shared" si="22"/>
        <v>-924739.9698</v>
      </c>
      <c r="X307" s="257">
        <f t="shared" si="23"/>
        <v>3.320215286</v>
      </c>
      <c r="Y307" s="254">
        <f t="shared" si="24"/>
        <v>2527249.091</v>
      </c>
      <c r="Z307" s="254">
        <f t="shared" si="25"/>
        <v>1602509.121</v>
      </c>
      <c r="AA307" s="259">
        <f t="shared" si="26"/>
        <v>4565314.834</v>
      </c>
      <c r="AB307" s="258">
        <f t="shared" si="27"/>
        <v>4.565314834</v>
      </c>
      <c r="AC307" s="275">
        <f t="shared" si="28"/>
        <v>3640574.864</v>
      </c>
      <c r="AD307" s="257">
        <f t="shared" si="29"/>
        <v>3.640574864</v>
      </c>
      <c r="AE307" s="180"/>
      <c r="AF307" s="181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1"/>
      <c r="AT307" s="181"/>
      <c r="AU307" s="181"/>
      <c r="AV307" s="181"/>
      <c r="AW307" s="182"/>
    </row>
    <row r="308" ht="19.5" customHeight="1">
      <c r="A308" s="291"/>
      <c r="B308" s="292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292"/>
      <c r="S308" s="292"/>
      <c r="T308" s="292"/>
      <c r="U308" s="292"/>
      <c r="V308" s="292"/>
      <c r="W308" s="293"/>
      <c r="X308" s="292"/>
      <c r="Y308" s="293"/>
      <c r="Z308" s="293"/>
      <c r="AA308" s="294"/>
      <c r="AB308" s="292"/>
      <c r="AC308" s="295"/>
      <c r="AD308" s="296"/>
      <c r="AE308" s="297"/>
      <c r="AF308" s="181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181"/>
      <c r="AT308" s="181"/>
      <c r="AU308" s="181"/>
      <c r="AV308" s="181"/>
      <c r="AW308" s="182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299"/>
      <c r="W309" s="300"/>
      <c r="X309" s="299"/>
      <c r="Y309" s="300"/>
      <c r="Z309" s="300"/>
      <c r="AA309" s="301"/>
      <c r="AB309" s="299"/>
      <c r="AC309" s="302"/>
      <c r="AD309" s="303"/>
      <c r="AE309" s="297"/>
      <c r="AF309" s="181"/>
      <c r="AG309" s="181"/>
      <c r="AH309" s="181"/>
      <c r="AI309" s="181"/>
      <c r="AJ309" s="181"/>
      <c r="AK309" s="181"/>
      <c r="AL309" s="181"/>
      <c r="AM309" s="181"/>
      <c r="AN309" s="181"/>
      <c r="AO309" s="181"/>
      <c r="AP309" s="181"/>
      <c r="AQ309" s="181"/>
      <c r="AR309" s="181"/>
      <c r="AS309" s="181"/>
      <c r="AT309" s="181"/>
      <c r="AU309" s="181"/>
      <c r="AV309" s="181"/>
      <c r="AW309" s="182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299"/>
      <c r="W310" s="300"/>
      <c r="X310" s="299"/>
      <c r="Y310" s="300"/>
      <c r="Z310" s="300"/>
      <c r="AA310" s="301"/>
      <c r="AB310" s="299"/>
      <c r="AC310" s="302"/>
      <c r="AD310" s="303"/>
      <c r="AE310" s="297"/>
      <c r="AF310" s="181"/>
      <c r="AG310" s="181"/>
      <c r="AH310" s="181"/>
      <c r="AI310" s="181"/>
      <c r="AJ310" s="181"/>
      <c r="AK310" s="181"/>
      <c r="AL310" s="181"/>
      <c r="AM310" s="181"/>
      <c r="AN310" s="181"/>
      <c r="AO310" s="181"/>
      <c r="AP310" s="181"/>
      <c r="AQ310" s="181"/>
      <c r="AR310" s="181"/>
      <c r="AS310" s="181"/>
      <c r="AT310" s="181"/>
      <c r="AU310" s="181"/>
      <c r="AV310" s="181"/>
      <c r="AW310" s="182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300"/>
      <c r="X311" s="299"/>
      <c r="Y311" s="300"/>
      <c r="Z311" s="300"/>
      <c r="AA311" s="301"/>
      <c r="AB311" s="299"/>
      <c r="AC311" s="302"/>
      <c r="AD311" s="303"/>
      <c r="AE311" s="297"/>
      <c r="AF311" s="181"/>
      <c r="AG311" s="181"/>
      <c r="AH311" s="181"/>
      <c r="AI311" s="181"/>
      <c r="AJ311" s="181"/>
      <c r="AK311" s="181"/>
      <c r="AL311" s="181"/>
      <c r="AM311" s="181"/>
      <c r="AN311" s="181"/>
      <c r="AO311" s="181"/>
      <c r="AP311" s="181"/>
      <c r="AQ311" s="181"/>
      <c r="AR311" s="181"/>
      <c r="AS311" s="181"/>
      <c r="AT311" s="181"/>
      <c r="AU311" s="181"/>
      <c r="AV311" s="181"/>
      <c r="AW311" s="182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299"/>
      <c r="W312" s="300"/>
      <c r="X312" s="299"/>
      <c r="Y312" s="300"/>
      <c r="Z312" s="300"/>
      <c r="AA312" s="301"/>
      <c r="AB312" s="299"/>
      <c r="AC312" s="302"/>
      <c r="AD312" s="303"/>
      <c r="AE312" s="297"/>
      <c r="AF312" s="181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1"/>
      <c r="AT312" s="181"/>
      <c r="AU312" s="181"/>
      <c r="AV312" s="181"/>
      <c r="AW312" s="182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299"/>
      <c r="W313" s="300"/>
      <c r="X313" s="299"/>
      <c r="Y313" s="300"/>
      <c r="Z313" s="300"/>
      <c r="AA313" s="301"/>
      <c r="AB313" s="299"/>
      <c r="AC313" s="302"/>
      <c r="AD313" s="303"/>
      <c r="AE313" s="297"/>
      <c r="AF313" s="181"/>
      <c r="AG313" s="181"/>
      <c r="AH313" s="181"/>
      <c r="AI313" s="181"/>
      <c r="AJ313" s="181"/>
      <c r="AK313" s="181"/>
      <c r="AL313" s="181"/>
      <c r="AM313" s="181"/>
      <c r="AN313" s="181"/>
      <c r="AO313" s="181"/>
      <c r="AP313" s="181"/>
      <c r="AQ313" s="181"/>
      <c r="AR313" s="181"/>
      <c r="AS313" s="181"/>
      <c r="AT313" s="181"/>
      <c r="AU313" s="181"/>
      <c r="AV313" s="181"/>
      <c r="AW313" s="182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299"/>
      <c r="W314" s="300"/>
      <c r="X314" s="299"/>
      <c r="Y314" s="300"/>
      <c r="Z314" s="300"/>
      <c r="AA314" s="301"/>
      <c r="AB314" s="299"/>
      <c r="AC314" s="302"/>
      <c r="AD314" s="303"/>
      <c r="AE314" s="297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1"/>
      <c r="AT314" s="181"/>
      <c r="AU314" s="181"/>
      <c r="AV314" s="181"/>
      <c r="AW314" s="182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299"/>
      <c r="W315" s="300"/>
      <c r="X315" s="299"/>
      <c r="Y315" s="300"/>
      <c r="Z315" s="300"/>
      <c r="AA315" s="301"/>
      <c r="AB315" s="299"/>
      <c r="AC315" s="302"/>
      <c r="AD315" s="303"/>
      <c r="AE315" s="297"/>
      <c r="AF315" s="181"/>
      <c r="AG315" s="181"/>
      <c r="AH315" s="181"/>
      <c r="AI315" s="181"/>
      <c r="AJ315" s="181"/>
      <c r="AK315" s="181"/>
      <c r="AL315" s="181"/>
      <c r="AM315" s="181"/>
      <c r="AN315" s="181"/>
      <c r="AO315" s="181"/>
      <c r="AP315" s="181"/>
      <c r="AQ315" s="181"/>
      <c r="AR315" s="181"/>
      <c r="AS315" s="181"/>
      <c r="AT315" s="181"/>
      <c r="AU315" s="181"/>
      <c r="AV315" s="181"/>
      <c r="AW315" s="182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299"/>
      <c r="W316" s="300"/>
      <c r="X316" s="299"/>
      <c r="Y316" s="300"/>
      <c r="Z316" s="300"/>
      <c r="AA316" s="301"/>
      <c r="AB316" s="299"/>
      <c r="AC316" s="302"/>
      <c r="AD316" s="303"/>
      <c r="AE316" s="297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1"/>
      <c r="AT316" s="181"/>
      <c r="AU316" s="181"/>
      <c r="AV316" s="181"/>
      <c r="AW316" s="182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299"/>
      <c r="W317" s="300"/>
      <c r="X317" s="299"/>
      <c r="Y317" s="300"/>
      <c r="Z317" s="300"/>
      <c r="AA317" s="301"/>
      <c r="AB317" s="299"/>
      <c r="AC317" s="302"/>
      <c r="AD317" s="303"/>
      <c r="AE317" s="297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2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299"/>
      <c r="W318" s="300"/>
      <c r="X318" s="299"/>
      <c r="Y318" s="300"/>
      <c r="Z318" s="300"/>
      <c r="AA318" s="301"/>
      <c r="AB318" s="299"/>
      <c r="AC318" s="302"/>
      <c r="AD318" s="303"/>
      <c r="AE318" s="297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1"/>
      <c r="AT318" s="181"/>
      <c r="AU318" s="181"/>
      <c r="AV318" s="181"/>
      <c r="AW318" s="182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299"/>
      <c r="W319" s="300"/>
      <c r="X319" s="299"/>
      <c r="Y319" s="300"/>
      <c r="Z319" s="300"/>
      <c r="AA319" s="301"/>
      <c r="AB319" s="299"/>
      <c r="AC319" s="302"/>
      <c r="AD319" s="303"/>
      <c r="AE319" s="297"/>
      <c r="AF319" s="181"/>
      <c r="AG319" s="181"/>
      <c r="AH319" s="181"/>
      <c r="AI319" s="181"/>
      <c r="AJ319" s="181"/>
      <c r="AK319" s="181"/>
      <c r="AL319" s="181"/>
      <c r="AM319" s="181"/>
      <c r="AN319" s="181"/>
      <c r="AO319" s="181"/>
      <c r="AP319" s="181"/>
      <c r="AQ319" s="181"/>
      <c r="AR319" s="181"/>
      <c r="AS319" s="181"/>
      <c r="AT319" s="181"/>
      <c r="AU319" s="181"/>
      <c r="AV319" s="181"/>
      <c r="AW319" s="182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299"/>
      <c r="W320" s="300"/>
      <c r="X320" s="299"/>
      <c r="Y320" s="300"/>
      <c r="Z320" s="300"/>
      <c r="AA320" s="301"/>
      <c r="AB320" s="299"/>
      <c r="AC320" s="302"/>
      <c r="AD320" s="303"/>
      <c r="AE320" s="297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2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299"/>
      <c r="W321" s="300"/>
      <c r="X321" s="299"/>
      <c r="Y321" s="300"/>
      <c r="Z321" s="300"/>
      <c r="AA321" s="301"/>
      <c r="AB321" s="299"/>
      <c r="AC321" s="302"/>
      <c r="AD321" s="303"/>
      <c r="AE321" s="297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2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299"/>
      <c r="W322" s="300"/>
      <c r="X322" s="299"/>
      <c r="Y322" s="300"/>
      <c r="Z322" s="300"/>
      <c r="AA322" s="301"/>
      <c r="AB322" s="299"/>
      <c r="AC322" s="302"/>
      <c r="AD322" s="303"/>
      <c r="AE322" s="297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2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299"/>
      <c r="W323" s="300"/>
      <c r="X323" s="299"/>
      <c r="Y323" s="300"/>
      <c r="Z323" s="300"/>
      <c r="AA323" s="301"/>
      <c r="AB323" s="299"/>
      <c r="AC323" s="302"/>
      <c r="AD323" s="303"/>
      <c r="AE323" s="297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2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299"/>
      <c r="W324" s="300"/>
      <c r="X324" s="299"/>
      <c r="Y324" s="300"/>
      <c r="Z324" s="300"/>
      <c r="AA324" s="301"/>
      <c r="AB324" s="299"/>
      <c r="AC324" s="302"/>
      <c r="AD324" s="303"/>
      <c r="AE324" s="297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2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299"/>
      <c r="W325" s="300"/>
      <c r="X325" s="299"/>
      <c r="Y325" s="300"/>
      <c r="Z325" s="300"/>
      <c r="AA325" s="301"/>
      <c r="AB325" s="299"/>
      <c r="AC325" s="302"/>
      <c r="AD325" s="303"/>
      <c r="AE325" s="297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2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300"/>
      <c r="X326" s="299"/>
      <c r="Y326" s="300"/>
      <c r="Z326" s="300"/>
      <c r="AA326" s="301"/>
      <c r="AB326" s="299"/>
      <c r="AC326" s="302"/>
      <c r="AD326" s="303"/>
      <c r="AE326" s="297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2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299"/>
      <c r="W327" s="300"/>
      <c r="X327" s="299"/>
      <c r="Y327" s="300"/>
      <c r="Z327" s="300"/>
      <c r="AA327" s="301"/>
      <c r="AB327" s="299"/>
      <c r="AC327" s="302"/>
      <c r="AD327" s="303"/>
      <c r="AE327" s="297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2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299"/>
      <c r="W328" s="300"/>
      <c r="X328" s="299"/>
      <c r="Y328" s="300"/>
      <c r="Z328" s="300"/>
      <c r="AA328" s="301"/>
      <c r="AB328" s="299"/>
      <c r="AC328" s="302"/>
      <c r="AD328" s="303"/>
      <c r="AE328" s="297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2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299"/>
      <c r="W329" s="300"/>
      <c r="X329" s="299"/>
      <c r="Y329" s="300"/>
      <c r="Z329" s="300"/>
      <c r="AA329" s="301"/>
      <c r="AB329" s="299"/>
      <c r="AC329" s="302"/>
      <c r="AD329" s="303"/>
      <c r="AE329" s="297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2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299"/>
      <c r="W330" s="300"/>
      <c r="X330" s="299"/>
      <c r="Y330" s="300"/>
      <c r="Z330" s="300"/>
      <c r="AA330" s="301"/>
      <c r="AB330" s="299"/>
      <c r="AC330" s="302"/>
      <c r="AD330" s="303"/>
      <c r="AE330" s="297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2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299"/>
      <c r="W331" s="300"/>
      <c r="X331" s="299"/>
      <c r="Y331" s="300"/>
      <c r="Z331" s="300"/>
      <c r="AA331" s="301"/>
      <c r="AB331" s="299"/>
      <c r="AC331" s="302"/>
      <c r="AD331" s="303"/>
      <c r="AE331" s="297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2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299"/>
      <c r="W332" s="300"/>
      <c r="X332" s="299"/>
      <c r="Y332" s="300"/>
      <c r="Z332" s="300"/>
      <c r="AA332" s="301"/>
      <c r="AB332" s="299"/>
      <c r="AC332" s="302"/>
      <c r="AD332" s="303"/>
      <c r="AE332" s="297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2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299"/>
      <c r="W333" s="300"/>
      <c r="X333" s="299"/>
      <c r="Y333" s="300"/>
      <c r="Z333" s="300"/>
      <c r="AA333" s="301"/>
      <c r="AB333" s="299"/>
      <c r="AC333" s="302"/>
      <c r="AD333" s="303"/>
      <c r="AE333" s="297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2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299"/>
      <c r="W334" s="300"/>
      <c r="X334" s="299"/>
      <c r="Y334" s="300"/>
      <c r="Z334" s="300"/>
      <c r="AA334" s="301"/>
      <c r="AB334" s="299"/>
      <c r="AC334" s="302"/>
      <c r="AD334" s="303"/>
      <c r="AE334" s="297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181"/>
      <c r="AT334" s="181"/>
      <c r="AU334" s="181"/>
      <c r="AV334" s="181"/>
      <c r="AW334" s="182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299"/>
      <c r="W335" s="300"/>
      <c r="X335" s="299"/>
      <c r="Y335" s="300"/>
      <c r="Z335" s="300"/>
      <c r="AA335" s="301"/>
      <c r="AB335" s="299"/>
      <c r="AC335" s="302"/>
      <c r="AD335" s="303"/>
      <c r="AE335" s="297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2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299"/>
      <c r="W336" s="300"/>
      <c r="X336" s="299"/>
      <c r="Y336" s="300"/>
      <c r="Z336" s="300"/>
      <c r="AA336" s="301"/>
      <c r="AB336" s="299"/>
      <c r="AC336" s="302"/>
      <c r="AD336" s="303"/>
      <c r="AE336" s="297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181"/>
      <c r="AT336" s="181"/>
      <c r="AU336" s="181"/>
      <c r="AV336" s="181"/>
      <c r="AW336" s="182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299"/>
      <c r="W337" s="300"/>
      <c r="X337" s="299"/>
      <c r="Y337" s="300"/>
      <c r="Z337" s="300"/>
      <c r="AA337" s="301"/>
      <c r="AB337" s="299"/>
      <c r="AC337" s="302"/>
      <c r="AD337" s="303"/>
      <c r="AE337" s="297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181"/>
      <c r="AT337" s="181"/>
      <c r="AU337" s="181"/>
      <c r="AV337" s="181"/>
      <c r="AW337" s="182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299"/>
      <c r="W338" s="300"/>
      <c r="X338" s="299"/>
      <c r="Y338" s="300"/>
      <c r="Z338" s="300"/>
      <c r="AA338" s="301"/>
      <c r="AB338" s="299"/>
      <c r="AC338" s="302"/>
      <c r="AD338" s="303"/>
      <c r="AE338" s="297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1"/>
      <c r="AT338" s="181"/>
      <c r="AU338" s="181"/>
      <c r="AV338" s="181"/>
      <c r="AW338" s="182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299"/>
      <c r="W339" s="300"/>
      <c r="X339" s="299"/>
      <c r="Y339" s="300"/>
      <c r="Z339" s="300"/>
      <c r="AA339" s="301"/>
      <c r="AB339" s="299"/>
      <c r="AC339" s="302"/>
      <c r="AD339" s="303"/>
      <c r="AE339" s="297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181"/>
      <c r="AT339" s="181"/>
      <c r="AU339" s="181"/>
      <c r="AV339" s="181"/>
      <c r="AW339" s="182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299"/>
      <c r="W340" s="300"/>
      <c r="X340" s="299"/>
      <c r="Y340" s="300"/>
      <c r="Z340" s="300"/>
      <c r="AA340" s="301"/>
      <c r="AB340" s="299"/>
      <c r="AC340" s="302"/>
      <c r="AD340" s="303"/>
      <c r="AE340" s="297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181"/>
      <c r="AT340" s="181"/>
      <c r="AU340" s="181"/>
      <c r="AV340" s="181"/>
      <c r="AW340" s="182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299"/>
      <c r="W341" s="300"/>
      <c r="X341" s="299"/>
      <c r="Y341" s="300"/>
      <c r="Z341" s="300"/>
      <c r="AA341" s="301"/>
      <c r="AB341" s="299"/>
      <c r="AC341" s="302"/>
      <c r="AD341" s="303"/>
      <c r="AE341" s="297"/>
      <c r="AF341" s="181"/>
      <c r="AG341" s="181"/>
      <c r="AH341" s="181"/>
      <c r="AI341" s="181"/>
      <c r="AJ341" s="181"/>
      <c r="AK341" s="181"/>
      <c r="AL341" s="181"/>
      <c r="AM341" s="181"/>
      <c r="AN341" s="181"/>
      <c r="AO341" s="181"/>
      <c r="AP341" s="181"/>
      <c r="AQ341" s="181"/>
      <c r="AR341" s="181"/>
      <c r="AS341" s="181"/>
      <c r="AT341" s="181"/>
      <c r="AU341" s="181"/>
      <c r="AV341" s="181"/>
      <c r="AW341" s="182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299"/>
      <c r="W342" s="300"/>
      <c r="X342" s="299"/>
      <c r="Y342" s="300"/>
      <c r="Z342" s="300"/>
      <c r="AA342" s="301"/>
      <c r="AB342" s="299"/>
      <c r="AC342" s="302"/>
      <c r="AD342" s="303"/>
      <c r="AE342" s="297"/>
      <c r="AF342" s="181"/>
      <c r="AG342" s="181"/>
      <c r="AH342" s="181"/>
      <c r="AI342" s="181"/>
      <c r="AJ342" s="181"/>
      <c r="AK342" s="181"/>
      <c r="AL342" s="181"/>
      <c r="AM342" s="181"/>
      <c r="AN342" s="181"/>
      <c r="AO342" s="181"/>
      <c r="AP342" s="181"/>
      <c r="AQ342" s="181"/>
      <c r="AR342" s="181"/>
      <c r="AS342" s="181"/>
      <c r="AT342" s="181"/>
      <c r="AU342" s="181"/>
      <c r="AV342" s="181"/>
      <c r="AW342" s="182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299"/>
      <c r="W343" s="300"/>
      <c r="X343" s="299"/>
      <c r="Y343" s="300"/>
      <c r="Z343" s="300"/>
      <c r="AA343" s="301"/>
      <c r="AB343" s="299"/>
      <c r="AC343" s="302"/>
      <c r="AD343" s="303"/>
      <c r="AE343" s="297"/>
      <c r="AF343" s="181"/>
      <c r="AG343" s="181"/>
      <c r="AH343" s="181"/>
      <c r="AI343" s="181"/>
      <c r="AJ343" s="181"/>
      <c r="AK343" s="181"/>
      <c r="AL343" s="181"/>
      <c r="AM343" s="181"/>
      <c r="AN343" s="181"/>
      <c r="AO343" s="181"/>
      <c r="AP343" s="181"/>
      <c r="AQ343" s="181"/>
      <c r="AR343" s="181"/>
      <c r="AS343" s="181"/>
      <c r="AT343" s="181"/>
      <c r="AU343" s="181"/>
      <c r="AV343" s="181"/>
      <c r="AW343" s="182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299"/>
      <c r="W344" s="300"/>
      <c r="X344" s="299"/>
      <c r="Y344" s="300"/>
      <c r="Z344" s="300"/>
      <c r="AA344" s="301"/>
      <c r="AB344" s="299"/>
      <c r="AC344" s="302"/>
      <c r="AD344" s="303"/>
      <c r="AE344" s="297"/>
      <c r="AF344" s="181"/>
      <c r="AG344" s="181"/>
      <c r="AH344" s="181"/>
      <c r="AI344" s="181"/>
      <c r="AJ344" s="181"/>
      <c r="AK344" s="181"/>
      <c r="AL344" s="181"/>
      <c r="AM344" s="181"/>
      <c r="AN344" s="181"/>
      <c r="AO344" s="181"/>
      <c r="AP344" s="181"/>
      <c r="AQ344" s="181"/>
      <c r="AR344" s="181"/>
      <c r="AS344" s="181"/>
      <c r="AT344" s="181"/>
      <c r="AU344" s="181"/>
      <c r="AV344" s="181"/>
      <c r="AW344" s="182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299"/>
      <c r="W345" s="300"/>
      <c r="X345" s="299"/>
      <c r="Y345" s="300"/>
      <c r="Z345" s="300"/>
      <c r="AA345" s="301"/>
      <c r="AB345" s="299"/>
      <c r="AC345" s="302"/>
      <c r="AD345" s="303"/>
      <c r="AE345" s="297"/>
      <c r="AF345" s="181"/>
      <c r="AG345" s="181"/>
      <c r="AH345" s="181"/>
      <c r="AI345" s="181"/>
      <c r="AJ345" s="181"/>
      <c r="AK345" s="181"/>
      <c r="AL345" s="181"/>
      <c r="AM345" s="181"/>
      <c r="AN345" s="181"/>
      <c r="AO345" s="181"/>
      <c r="AP345" s="181"/>
      <c r="AQ345" s="181"/>
      <c r="AR345" s="181"/>
      <c r="AS345" s="181"/>
      <c r="AT345" s="181"/>
      <c r="AU345" s="181"/>
      <c r="AV345" s="181"/>
      <c r="AW345" s="182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299"/>
      <c r="W346" s="300"/>
      <c r="X346" s="299"/>
      <c r="Y346" s="300"/>
      <c r="Z346" s="300"/>
      <c r="AA346" s="301"/>
      <c r="AB346" s="299"/>
      <c r="AC346" s="302"/>
      <c r="AD346" s="303"/>
      <c r="AE346" s="297"/>
      <c r="AF346" s="181"/>
      <c r="AG346" s="181"/>
      <c r="AH346" s="181"/>
      <c r="AI346" s="181"/>
      <c r="AJ346" s="181"/>
      <c r="AK346" s="181"/>
      <c r="AL346" s="181"/>
      <c r="AM346" s="181"/>
      <c r="AN346" s="181"/>
      <c r="AO346" s="181"/>
      <c r="AP346" s="181"/>
      <c r="AQ346" s="181"/>
      <c r="AR346" s="181"/>
      <c r="AS346" s="181"/>
      <c r="AT346" s="181"/>
      <c r="AU346" s="181"/>
      <c r="AV346" s="181"/>
      <c r="AW346" s="182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299"/>
      <c r="W347" s="300"/>
      <c r="X347" s="299"/>
      <c r="Y347" s="300"/>
      <c r="Z347" s="300"/>
      <c r="AA347" s="301"/>
      <c r="AB347" s="299"/>
      <c r="AC347" s="302"/>
      <c r="AD347" s="303"/>
      <c r="AE347" s="297"/>
      <c r="AF347" s="181"/>
      <c r="AG347" s="181"/>
      <c r="AH347" s="181"/>
      <c r="AI347" s="181"/>
      <c r="AJ347" s="181"/>
      <c r="AK347" s="181"/>
      <c r="AL347" s="181"/>
      <c r="AM347" s="181"/>
      <c r="AN347" s="181"/>
      <c r="AO347" s="181"/>
      <c r="AP347" s="181"/>
      <c r="AQ347" s="181"/>
      <c r="AR347" s="181"/>
      <c r="AS347" s="181"/>
      <c r="AT347" s="181"/>
      <c r="AU347" s="181"/>
      <c r="AV347" s="181"/>
      <c r="AW347" s="182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299"/>
      <c r="W348" s="300"/>
      <c r="X348" s="299"/>
      <c r="Y348" s="300"/>
      <c r="Z348" s="300"/>
      <c r="AA348" s="301"/>
      <c r="AB348" s="299"/>
      <c r="AC348" s="302"/>
      <c r="AD348" s="303"/>
      <c r="AE348" s="297"/>
      <c r="AF348" s="181"/>
      <c r="AG348" s="181"/>
      <c r="AH348" s="181"/>
      <c r="AI348" s="181"/>
      <c r="AJ348" s="181"/>
      <c r="AK348" s="181"/>
      <c r="AL348" s="181"/>
      <c r="AM348" s="181"/>
      <c r="AN348" s="181"/>
      <c r="AO348" s="181"/>
      <c r="AP348" s="181"/>
      <c r="AQ348" s="181"/>
      <c r="AR348" s="181"/>
      <c r="AS348" s="181"/>
      <c r="AT348" s="181"/>
      <c r="AU348" s="181"/>
      <c r="AV348" s="181"/>
      <c r="AW348" s="182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299"/>
      <c r="W349" s="300"/>
      <c r="X349" s="299"/>
      <c r="Y349" s="300"/>
      <c r="Z349" s="300"/>
      <c r="AA349" s="301"/>
      <c r="AB349" s="299"/>
      <c r="AC349" s="302"/>
      <c r="AD349" s="303"/>
      <c r="AE349" s="297"/>
      <c r="AF349" s="181"/>
      <c r="AG349" s="181"/>
      <c r="AH349" s="181"/>
      <c r="AI349" s="181"/>
      <c r="AJ349" s="181"/>
      <c r="AK349" s="181"/>
      <c r="AL349" s="181"/>
      <c r="AM349" s="181"/>
      <c r="AN349" s="181"/>
      <c r="AO349" s="181"/>
      <c r="AP349" s="181"/>
      <c r="AQ349" s="181"/>
      <c r="AR349" s="181"/>
      <c r="AS349" s="181"/>
      <c r="AT349" s="181"/>
      <c r="AU349" s="181"/>
      <c r="AV349" s="181"/>
      <c r="AW349" s="182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299"/>
      <c r="W350" s="300"/>
      <c r="X350" s="299"/>
      <c r="Y350" s="300"/>
      <c r="Z350" s="300"/>
      <c r="AA350" s="301"/>
      <c r="AB350" s="299"/>
      <c r="AC350" s="302"/>
      <c r="AD350" s="303"/>
      <c r="AE350" s="297"/>
      <c r="AF350" s="181"/>
      <c r="AG350" s="181"/>
      <c r="AH350" s="181"/>
      <c r="AI350" s="181"/>
      <c r="AJ350" s="181"/>
      <c r="AK350" s="181"/>
      <c r="AL350" s="181"/>
      <c r="AM350" s="181"/>
      <c r="AN350" s="181"/>
      <c r="AO350" s="181"/>
      <c r="AP350" s="181"/>
      <c r="AQ350" s="181"/>
      <c r="AR350" s="181"/>
      <c r="AS350" s="181"/>
      <c r="AT350" s="181"/>
      <c r="AU350" s="181"/>
      <c r="AV350" s="181"/>
      <c r="AW350" s="182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299"/>
      <c r="W351" s="300"/>
      <c r="X351" s="299"/>
      <c r="Y351" s="300"/>
      <c r="Z351" s="300"/>
      <c r="AA351" s="301"/>
      <c r="AB351" s="299"/>
      <c r="AC351" s="302"/>
      <c r="AD351" s="303"/>
      <c r="AE351" s="297"/>
      <c r="AF351" s="181"/>
      <c r="AG351" s="181"/>
      <c r="AH351" s="181"/>
      <c r="AI351" s="181"/>
      <c r="AJ351" s="181"/>
      <c r="AK351" s="181"/>
      <c r="AL351" s="181"/>
      <c r="AM351" s="181"/>
      <c r="AN351" s="181"/>
      <c r="AO351" s="181"/>
      <c r="AP351" s="181"/>
      <c r="AQ351" s="181"/>
      <c r="AR351" s="181"/>
      <c r="AS351" s="181"/>
      <c r="AT351" s="181"/>
      <c r="AU351" s="181"/>
      <c r="AV351" s="181"/>
      <c r="AW351" s="182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299"/>
      <c r="W352" s="300"/>
      <c r="X352" s="299"/>
      <c r="Y352" s="300"/>
      <c r="Z352" s="300"/>
      <c r="AA352" s="301"/>
      <c r="AB352" s="299"/>
      <c r="AC352" s="302"/>
      <c r="AD352" s="303"/>
      <c r="AE352" s="297"/>
      <c r="AF352" s="181"/>
      <c r="AG352" s="181"/>
      <c r="AH352" s="181"/>
      <c r="AI352" s="181"/>
      <c r="AJ352" s="181"/>
      <c r="AK352" s="181"/>
      <c r="AL352" s="181"/>
      <c r="AM352" s="181"/>
      <c r="AN352" s="181"/>
      <c r="AO352" s="181"/>
      <c r="AP352" s="181"/>
      <c r="AQ352" s="181"/>
      <c r="AR352" s="181"/>
      <c r="AS352" s="181"/>
      <c r="AT352" s="181"/>
      <c r="AU352" s="181"/>
      <c r="AV352" s="181"/>
      <c r="AW352" s="182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299"/>
      <c r="W353" s="300"/>
      <c r="X353" s="299"/>
      <c r="Y353" s="300"/>
      <c r="Z353" s="300"/>
      <c r="AA353" s="301"/>
      <c r="AB353" s="299"/>
      <c r="AC353" s="302"/>
      <c r="AD353" s="303"/>
      <c r="AE353" s="297"/>
      <c r="AF353" s="181"/>
      <c r="AG353" s="181"/>
      <c r="AH353" s="181"/>
      <c r="AI353" s="181"/>
      <c r="AJ353" s="181"/>
      <c r="AK353" s="181"/>
      <c r="AL353" s="181"/>
      <c r="AM353" s="181"/>
      <c r="AN353" s="181"/>
      <c r="AO353" s="181"/>
      <c r="AP353" s="181"/>
      <c r="AQ353" s="181"/>
      <c r="AR353" s="181"/>
      <c r="AS353" s="181"/>
      <c r="AT353" s="181"/>
      <c r="AU353" s="181"/>
      <c r="AV353" s="181"/>
      <c r="AW353" s="182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299"/>
      <c r="W354" s="300"/>
      <c r="X354" s="299"/>
      <c r="Y354" s="300"/>
      <c r="Z354" s="300"/>
      <c r="AA354" s="301"/>
      <c r="AB354" s="299"/>
      <c r="AC354" s="302"/>
      <c r="AD354" s="303"/>
      <c r="AE354" s="297"/>
      <c r="AF354" s="181"/>
      <c r="AG354" s="181"/>
      <c r="AH354" s="181"/>
      <c r="AI354" s="181"/>
      <c r="AJ354" s="181"/>
      <c r="AK354" s="181"/>
      <c r="AL354" s="181"/>
      <c r="AM354" s="181"/>
      <c r="AN354" s="181"/>
      <c r="AO354" s="181"/>
      <c r="AP354" s="181"/>
      <c r="AQ354" s="181"/>
      <c r="AR354" s="181"/>
      <c r="AS354" s="181"/>
      <c r="AT354" s="181"/>
      <c r="AU354" s="181"/>
      <c r="AV354" s="181"/>
      <c r="AW354" s="182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299"/>
      <c r="W355" s="300"/>
      <c r="X355" s="299"/>
      <c r="Y355" s="300"/>
      <c r="Z355" s="300"/>
      <c r="AA355" s="301"/>
      <c r="AB355" s="299"/>
      <c r="AC355" s="302"/>
      <c r="AD355" s="303"/>
      <c r="AE355" s="297"/>
      <c r="AF355" s="181"/>
      <c r="AG355" s="181"/>
      <c r="AH355" s="181"/>
      <c r="AI355" s="181"/>
      <c r="AJ355" s="181"/>
      <c r="AK355" s="181"/>
      <c r="AL355" s="181"/>
      <c r="AM355" s="181"/>
      <c r="AN355" s="181"/>
      <c r="AO355" s="181"/>
      <c r="AP355" s="181"/>
      <c r="AQ355" s="181"/>
      <c r="AR355" s="181"/>
      <c r="AS355" s="181"/>
      <c r="AT355" s="181"/>
      <c r="AU355" s="181"/>
      <c r="AV355" s="181"/>
      <c r="AW355" s="182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299"/>
      <c r="W356" s="300"/>
      <c r="X356" s="299"/>
      <c r="Y356" s="300"/>
      <c r="Z356" s="300"/>
      <c r="AA356" s="301"/>
      <c r="AB356" s="299"/>
      <c r="AC356" s="302"/>
      <c r="AD356" s="303"/>
      <c r="AE356" s="297"/>
      <c r="AF356" s="181"/>
      <c r="AG356" s="181"/>
      <c r="AH356" s="181"/>
      <c r="AI356" s="181"/>
      <c r="AJ356" s="181"/>
      <c r="AK356" s="181"/>
      <c r="AL356" s="181"/>
      <c r="AM356" s="181"/>
      <c r="AN356" s="181"/>
      <c r="AO356" s="181"/>
      <c r="AP356" s="181"/>
      <c r="AQ356" s="181"/>
      <c r="AR356" s="181"/>
      <c r="AS356" s="181"/>
      <c r="AT356" s="181"/>
      <c r="AU356" s="181"/>
      <c r="AV356" s="181"/>
      <c r="AW356" s="182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299"/>
      <c r="W357" s="300"/>
      <c r="X357" s="299"/>
      <c r="Y357" s="300"/>
      <c r="Z357" s="300"/>
      <c r="AA357" s="301"/>
      <c r="AB357" s="299"/>
      <c r="AC357" s="302"/>
      <c r="AD357" s="303"/>
      <c r="AE357" s="297"/>
      <c r="AF357" s="181"/>
      <c r="AG357" s="181"/>
      <c r="AH357" s="181"/>
      <c r="AI357" s="181"/>
      <c r="AJ357" s="181"/>
      <c r="AK357" s="181"/>
      <c r="AL357" s="181"/>
      <c r="AM357" s="181"/>
      <c r="AN357" s="181"/>
      <c r="AO357" s="181"/>
      <c r="AP357" s="181"/>
      <c r="AQ357" s="181"/>
      <c r="AR357" s="181"/>
      <c r="AS357" s="181"/>
      <c r="AT357" s="181"/>
      <c r="AU357" s="181"/>
      <c r="AV357" s="181"/>
      <c r="AW357" s="182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299"/>
      <c r="W358" s="300"/>
      <c r="X358" s="299"/>
      <c r="Y358" s="300"/>
      <c r="Z358" s="300"/>
      <c r="AA358" s="301"/>
      <c r="AB358" s="299"/>
      <c r="AC358" s="302"/>
      <c r="AD358" s="303"/>
      <c r="AE358" s="297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181"/>
      <c r="AT358" s="181"/>
      <c r="AU358" s="181"/>
      <c r="AV358" s="181"/>
      <c r="AW358" s="182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300"/>
      <c r="X359" s="299"/>
      <c r="Y359" s="300"/>
      <c r="Z359" s="300"/>
      <c r="AA359" s="301"/>
      <c r="AB359" s="299"/>
      <c r="AC359" s="302"/>
      <c r="AD359" s="303"/>
      <c r="AE359" s="297"/>
      <c r="AF359" s="181"/>
      <c r="AG359" s="181"/>
      <c r="AH359" s="181"/>
      <c r="AI359" s="181"/>
      <c r="AJ359" s="181"/>
      <c r="AK359" s="181"/>
      <c r="AL359" s="181"/>
      <c r="AM359" s="181"/>
      <c r="AN359" s="181"/>
      <c r="AO359" s="181"/>
      <c r="AP359" s="181"/>
      <c r="AQ359" s="181"/>
      <c r="AR359" s="181"/>
      <c r="AS359" s="181"/>
      <c r="AT359" s="181"/>
      <c r="AU359" s="181"/>
      <c r="AV359" s="181"/>
      <c r="AW359" s="182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299"/>
      <c r="W360" s="300"/>
      <c r="X360" s="299"/>
      <c r="Y360" s="300"/>
      <c r="Z360" s="300"/>
      <c r="AA360" s="301"/>
      <c r="AB360" s="299"/>
      <c r="AC360" s="302"/>
      <c r="AD360" s="303"/>
      <c r="AE360" s="297"/>
      <c r="AF360" s="181"/>
      <c r="AG360" s="181"/>
      <c r="AH360" s="181"/>
      <c r="AI360" s="181"/>
      <c r="AJ360" s="181"/>
      <c r="AK360" s="181"/>
      <c r="AL360" s="181"/>
      <c r="AM360" s="181"/>
      <c r="AN360" s="181"/>
      <c r="AO360" s="181"/>
      <c r="AP360" s="181"/>
      <c r="AQ360" s="181"/>
      <c r="AR360" s="181"/>
      <c r="AS360" s="181"/>
      <c r="AT360" s="181"/>
      <c r="AU360" s="181"/>
      <c r="AV360" s="181"/>
      <c r="AW360" s="182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299"/>
      <c r="W361" s="300"/>
      <c r="X361" s="299"/>
      <c r="Y361" s="300"/>
      <c r="Z361" s="300"/>
      <c r="AA361" s="301"/>
      <c r="AB361" s="299"/>
      <c r="AC361" s="302"/>
      <c r="AD361" s="303"/>
      <c r="AE361" s="297"/>
      <c r="AF361" s="181"/>
      <c r="AG361" s="181"/>
      <c r="AH361" s="181"/>
      <c r="AI361" s="181"/>
      <c r="AJ361" s="181"/>
      <c r="AK361" s="181"/>
      <c r="AL361" s="181"/>
      <c r="AM361" s="181"/>
      <c r="AN361" s="181"/>
      <c r="AO361" s="181"/>
      <c r="AP361" s="181"/>
      <c r="AQ361" s="181"/>
      <c r="AR361" s="181"/>
      <c r="AS361" s="181"/>
      <c r="AT361" s="181"/>
      <c r="AU361" s="181"/>
      <c r="AV361" s="181"/>
      <c r="AW361" s="182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299"/>
      <c r="W362" s="300"/>
      <c r="X362" s="299"/>
      <c r="Y362" s="300"/>
      <c r="Z362" s="300"/>
      <c r="AA362" s="301"/>
      <c r="AB362" s="299"/>
      <c r="AC362" s="302"/>
      <c r="AD362" s="303"/>
      <c r="AE362" s="297"/>
      <c r="AF362" s="181"/>
      <c r="AG362" s="181"/>
      <c r="AH362" s="181"/>
      <c r="AI362" s="181"/>
      <c r="AJ362" s="181"/>
      <c r="AK362" s="181"/>
      <c r="AL362" s="181"/>
      <c r="AM362" s="181"/>
      <c r="AN362" s="181"/>
      <c r="AO362" s="181"/>
      <c r="AP362" s="181"/>
      <c r="AQ362" s="181"/>
      <c r="AR362" s="181"/>
      <c r="AS362" s="181"/>
      <c r="AT362" s="181"/>
      <c r="AU362" s="181"/>
      <c r="AV362" s="181"/>
      <c r="AW362" s="182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299"/>
      <c r="W363" s="300"/>
      <c r="X363" s="299"/>
      <c r="Y363" s="300"/>
      <c r="Z363" s="300"/>
      <c r="AA363" s="301"/>
      <c r="AB363" s="299"/>
      <c r="AC363" s="302"/>
      <c r="AD363" s="303"/>
      <c r="AE363" s="297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2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299"/>
      <c r="W364" s="300"/>
      <c r="X364" s="299"/>
      <c r="Y364" s="300"/>
      <c r="Z364" s="300"/>
      <c r="AA364" s="301"/>
      <c r="AB364" s="299"/>
      <c r="AC364" s="302"/>
      <c r="AD364" s="303"/>
      <c r="AE364" s="297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2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299"/>
      <c r="W365" s="300"/>
      <c r="X365" s="299"/>
      <c r="Y365" s="300"/>
      <c r="Z365" s="300"/>
      <c r="AA365" s="301"/>
      <c r="AB365" s="299"/>
      <c r="AC365" s="302"/>
      <c r="AD365" s="303"/>
      <c r="AE365" s="297"/>
      <c r="AF365" s="181"/>
      <c r="AG365" s="181"/>
      <c r="AH365" s="181"/>
      <c r="AI365" s="181"/>
      <c r="AJ365" s="181"/>
      <c r="AK365" s="181"/>
      <c r="AL365" s="181"/>
      <c r="AM365" s="181"/>
      <c r="AN365" s="181"/>
      <c r="AO365" s="181"/>
      <c r="AP365" s="181"/>
      <c r="AQ365" s="181"/>
      <c r="AR365" s="181"/>
      <c r="AS365" s="181"/>
      <c r="AT365" s="181"/>
      <c r="AU365" s="181"/>
      <c r="AV365" s="181"/>
      <c r="AW365" s="182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299"/>
      <c r="W366" s="300"/>
      <c r="X366" s="299"/>
      <c r="Y366" s="300"/>
      <c r="Z366" s="300"/>
      <c r="AA366" s="301"/>
      <c r="AB366" s="299"/>
      <c r="AC366" s="302"/>
      <c r="AD366" s="303"/>
      <c r="AE366" s="297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1"/>
      <c r="AT366" s="181"/>
      <c r="AU366" s="181"/>
      <c r="AV366" s="181"/>
      <c r="AW366" s="182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299"/>
      <c r="W367" s="300"/>
      <c r="X367" s="299"/>
      <c r="Y367" s="300"/>
      <c r="Z367" s="300"/>
      <c r="AA367" s="301"/>
      <c r="AB367" s="299"/>
      <c r="AC367" s="302"/>
      <c r="AD367" s="303"/>
      <c r="AE367" s="297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1"/>
      <c r="AT367" s="181"/>
      <c r="AU367" s="181"/>
      <c r="AV367" s="181"/>
      <c r="AW367" s="182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299"/>
      <c r="W368" s="300"/>
      <c r="X368" s="299"/>
      <c r="Y368" s="300"/>
      <c r="Z368" s="300"/>
      <c r="AA368" s="301"/>
      <c r="AB368" s="299"/>
      <c r="AC368" s="302"/>
      <c r="AD368" s="303"/>
      <c r="AE368" s="297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1"/>
      <c r="AT368" s="181"/>
      <c r="AU368" s="181"/>
      <c r="AV368" s="181"/>
      <c r="AW368" s="182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299"/>
      <c r="W369" s="300"/>
      <c r="X369" s="299"/>
      <c r="Y369" s="300"/>
      <c r="Z369" s="300"/>
      <c r="AA369" s="301"/>
      <c r="AB369" s="299"/>
      <c r="AC369" s="302"/>
      <c r="AD369" s="303"/>
      <c r="AE369" s="297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1"/>
      <c r="AT369" s="181"/>
      <c r="AU369" s="181"/>
      <c r="AV369" s="181"/>
      <c r="AW369" s="182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299"/>
      <c r="W370" s="300"/>
      <c r="X370" s="299"/>
      <c r="Y370" s="300"/>
      <c r="Z370" s="300"/>
      <c r="AA370" s="301"/>
      <c r="AB370" s="299"/>
      <c r="AC370" s="302"/>
      <c r="AD370" s="303"/>
      <c r="AE370" s="297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1"/>
      <c r="AT370" s="181"/>
      <c r="AU370" s="181"/>
      <c r="AV370" s="181"/>
      <c r="AW370" s="182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299"/>
      <c r="W371" s="300"/>
      <c r="X371" s="299"/>
      <c r="Y371" s="300"/>
      <c r="Z371" s="300"/>
      <c r="AA371" s="301"/>
      <c r="AB371" s="299"/>
      <c r="AC371" s="302"/>
      <c r="AD371" s="303"/>
      <c r="AE371" s="297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1"/>
      <c r="AT371" s="181"/>
      <c r="AU371" s="181"/>
      <c r="AV371" s="181"/>
      <c r="AW371" s="182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299"/>
      <c r="W372" s="300"/>
      <c r="X372" s="299"/>
      <c r="Y372" s="300"/>
      <c r="Z372" s="300"/>
      <c r="AA372" s="301"/>
      <c r="AB372" s="299"/>
      <c r="AC372" s="302"/>
      <c r="AD372" s="303"/>
      <c r="AE372" s="297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1"/>
      <c r="AT372" s="181"/>
      <c r="AU372" s="181"/>
      <c r="AV372" s="181"/>
      <c r="AW372" s="182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299"/>
      <c r="W373" s="300"/>
      <c r="X373" s="299"/>
      <c r="Y373" s="300"/>
      <c r="Z373" s="300"/>
      <c r="AA373" s="301"/>
      <c r="AB373" s="299"/>
      <c r="AC373" s="302"/>
      <c r="AD373" s="303"/>
      <c r="AE373" s="297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1"/>
      <c r="AT373" s="181"/>
      <c r="AU373" s="181"/>
      <c r="AV373" s="181"/>
      <c r="AW373" s="182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299"/>
      <c r="W374" s="300"/>
      <c r="X374" s="299"/>
      <c r="Y374" s="300"/>
      <c r="Z374" s="300"/>
      <c r="AA374" s="301"/>
      <c r="AB374" s="299"/>
      <c r="AC374" s="302"/>
      <c r="AD374" s="303"/>
      <c r="AE374" s="297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1"/>
      <c r="AT374" s="181"/>
      <c r="AU374" s="181"/>
      <c r="AV374" s="181"/>
      <c r="AW374" s="182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299"/>
      <c r="W375" s="300"/>
      <c r="X375" s="299"/>
      <c r="Y375" s="300"/>
      <c r="Z375" s="300"/>
      <c r="AA375" s="301"/>
      <c r="AB375" s="299"/>
      <c r="AC375" s="302"/>
      <c r="AD375" s="303"/>
      <c r="AE375" s="297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1"/>
      <c r="AT375" s="181"/>
      <c r="AU375" s="181"/>
      <c r="AV375" s="181"/>
      <c r="AW375" s="182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299"/>
      <c r="W376" s="300"/>
      <c r="X376" s="299"/>
      <c r="Y376" s="300"/>
      <c r="Z376" s="300"/>
      <c r="AA376" s="301"/>
      <c r="AB376" s="299"/>
      <c r="AC376" s="302"/>
      <c r="AD376" s="303"/>
      <c r="AE376" s="297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1"/>
      <c r="AT376" s="181"/>
      <c r="AU376" s="181"/>
      <c r="AV376" s="181"/>
      <c r="AW376" s="182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300"/>
      <c r="X377" s="299"/>
      <c r="Y377" s="300"/>
      <c r="Z377" s="300"/>
      <c r="AA377" s="301"/>
      <c r="AB377" s="299"/>
      <c r="AC377" s="302"/>
      <c r="AD377" s="303"/>
      <c r="AE377" s="297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1"/>
      <c r="AT377" s="181"/>
      <c r="AU377" s="181"/>
      <c r="AV377" s="181"/>
      <c r="AW377" s="182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299"/>
      <c r="W378" s="300"/>
      <c r="X378" s="299"/>
      <c r="Y378" s="300"/>
      <c r="Z378" s="300"/>
      <c r="AA378" s="301"/>
      <c r="AB378" s="299"/>
      <c r="AC378" s="302"/>
      <c r="AD378" s="303"/>
      <c r="AE378" s="297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1"/>
      <c r="AT378" s="181"/>
      <c r="AU378" s="181"/>
      <c r="AV378" s="181"/>
      <c r="AW378" s="182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299"/>
      <c r="W379" s="300"/>
      <c r="X379" s="299"/>
      <c r="Y379" s="300"/>
      <c r="Z379" s="300"/>
      <c r="AA379" s="301"/>
      <c r="AB379" s="299"/>
      <c r="AC379" s="302"/>
      <c r="AD379" s="303"/>
      <c r="AE379" s="297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1"/>
      <c r="AT379" s="181"/>
      <c r="AU379" s="181"/>
      <c r="AV379" s="181"/>
      <c r="AW379" s="182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299"/>
      <c r="W380" s="300"/>
      <c r="X380" s="299"/>
      <c r="Y380" s="300"/>
      <c r="Z380" s="300"/>
      <c r="AA380" s="301"/>
      <c r="AB380" s="299"/>
      <c r="AC380" s="302"/>
      <c r="AD380" s="303"/>
      <c r="AE380" s="297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181"/>
      <c r="AT380" s="181"/>
      <c r="AU380" s="181"/>
      <c r="AV380" s="181"/>
      <c r="AW380" s="182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299"/>
      <c r="W381" s="300"/>
      <c r="X381" s="299"/>
      <c r="Y381" s="300"/>
      <c r="Z381" s="300"/>
      <c r="AA381" s="301"/>
      <c r="AB381" s="299"/>
      <c r="AC381" s="302"/>
      <c r="AD381" s="303"/>
      <c r="AE381" s="297"/>
      <c r="AF381" s="181"/>
      <c r="AG381" s="181"/>
      <c r="AH381" s="181"/>
      <c r="AI381" s="181"/>
      <c r="AJ381" s="181"/>
      <c r="AK381" s="181"/>
      <c r="AL381" s="181"/>
      <c r="AM381" s="181"/>
      <c r="AN381" s="181"/>
      <c r="AO381" s="181"/>
      <c r="AP381" s="181"/>
      <c r="AQ381" s="181"/>
      <c r="AR381" s="181"/>
      <c r="AS381" s="181"/>
      <c r="AT381" s="181"/>
      <c r="AU381" s="181"/>
      <c r="AV381" s="181"/>
      <c r="AW381" s="182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299"/>
      <c r="W382" s="300"/>
      <c r="X382" s="299"/>
      <c r="Y382" s="300"/>
      <c r="Z382" s="300"/>
      <c r="AA382" s="301"/>
      <c r="AB382" s="299"/>
      <c r="AC382" s="302"/>
      <c r="AD382" s="303"/>
      <c r="AE382" s="297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181"/>
      <c r="AT382" s="181"/>
      <c r="AU382" s="181"/>
      <c r="AV382" s="181"/>
      <c r="AW382" s="182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299"/>
      <c r="W383" s="300"/>
      <c r="X383" s="299"/>
      <c r="Y383" s="300"/>
      <c r="Z383" s="300"/>
      <c r="AA383" s="301"/>
      <c r="AB383" s="299"/>
      <c r="AC383" s="302"/>
      <c r="AD383" s="303"/>
      <c r="AE383" s="297"/>
      <c r="AF383" s="181"/>
      <c r="AG383" s="181"/>
      <c r="AH383" s="181"/>
      <c r="AI383" s="181"/>
      <c r="AJ383" s="181"/>
      <c r="AK383" s="181"/>
      <c r="AL383" s="181"/>
      <c r="AM383" s="181"/>
      <c r="AN383" s="181"/>
      <c r="AO383" s="181"/>
      <c r="AP383" s="181"/>
      <c r="AQ383" s="181"/>
      <c r="AR383" s="181"/>
      <c r="AS383" s="181"/>
      <c r="AT383" s="181"/>
      <c r="AU383" s="181"/>
      <c r="AV383" s="181"/>
      <c r="AW383" s="182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299"/>
      <c r="W384" s="300"/>
      <c r="X384" s="299"/>
      <c r="Y384" s="300"/>
      <c r="Z384" s="300"/>
      <c r="AA384" s="301"/>
      <c r="AB384" s="299"/>
      <c r="AC384" s="302"/>
      <c r="AD384" s="303"/>
      <c r="AE384" s="297"/>
      <c r="AF384" s="181"/>
      <c r="AG384" s="181"/>
      <c r="AH384" s="181"/>
      <c r="AI384" s="181"/>
      <c r="AJ384" s="181"/>
      <c r="AK384" s="181"/>
      <c r="AL384" s="181"/>
      <c r="AM384" s="181"/>
      <c r="AN384" s="181"/>
      <c r="AO384" s="181"/>
      <c r="AP384" s="181"/>
      <c r="AQ384" s="181"/>
      <c r="AR384" s="181"/>
      <c r="AS384" s="181"/>
      <c r="AT384" s="181"/>
      <c r="AU384" s="181"/>
      <c r="AV384" s="181"/>
      <c r="AW384" s="182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299"/>
      <c r="W385" s="300"/>
      <c r="X385" s="299"/>
      <c r="Y385" s="300"/>
      <c r="Z385" s="300"/>
      <c r="AA385" s="301"/>
      <c r="AB385" s="299"/>
      <c r="AC385" s="302"/>
      <c r="AD385" s="303"/>
      <c r="AE385" s="297"/>
      <c r="AF385" s="181"/>
      <c r="AG385" s="181"/>
      <c r="AH385" s="181"/>
      <c r="AI385" s="181"/>
      <c r="AJ385" s="181"/>
      <c r="AK385" s="181"/>
      <c r="AL385" s="181"/>
      <c r="AM385" s="181"/>
      <c r="AN385" s="181"/>
      <c r="AO385" s="181"/>
      <c r="AP385" s="181"/>
      <c r="AQ385" s="181"/>
      <c r="AR385" s="181"/>
      <c r="AS385" s="181"/>
      <c r="AT385" s="181"/>
      <c r="AU385" s="181"/>
      <c r="AV385" s="181"/>
      <c r="AW385" s="182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299"/>
      <c r="W386" s="300"/>
      <c r="X386" s="299"/>
      <c r="Y386" s="300"/>
      <c r="Z386" s="300"/>
      <c r="AA386" s="301"/>
      <c r="AB386" s="299"/>
      <c r="AC386" s="302"/>
      <c r="AD386" s="303"/>
      <c r="AE386" s="297"/>
      <c r="AF386" s="181"/>
      <c r="AG386" s="181"/>
      <c r="AH386" s="181"/>
      <c r="AI386" s="181"/>
      <c r="AJ386" s="181"/>
      <c r="AK386" s="181"/>
      <c r="AL386" s="181"/>
      <c r="AM386" s="181"/>
      <c r="AN386" s="181"/>
      <c r="AO386" s="181"/>
      <c r="AP386" s="181"/>
      <c r="AQ386" s="181"/>
      <c r="AR386" s="181"/>
      <c r="AS386" s="181"/>
      <c r="AT386" s="181"/>
      <c r="AU386" s="181"/>
      <c r="AV386" s="181"/>
      <c r="AW386" s="182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299"/>
      <c r="W387" s="300"/>
      <c r="X387" s="299"/>
      <c r="Y387" s="300"/>
      <c r="Z387" s="300"/>
      <c r="AA387" s="301"/>
      <c r="AB387" s="299"/>
      <c r="AC387" s="302"/>
      <c r="AD387" s="303"/>
      <c r="AE387" s="297"/>
      <c r="AF387" s="181"/>
      <c r="AG387" s="181"/>
      <c r="AH387" s="181"/>
      <c r="AI387" s="181"/>
      <c r="AJ387" s="181"/>
      <c r="AK387" s="181"/>
      <c r="AL387" s="181"/>
      <c r="AM387" s="181"/>
      <c r="AN387" s="181"/>
      <c r="AO387" s="181"/>
      <c r="AP387" s="181"/>
      <c r="AQ387" s="181"/>
      <c r="AR387" s="181"/>
      <c r="AS387" s="181"/>
      <c r="AT387" s="181"/>
      <c r="AU387" s="181"/>
      <c r="AV387" s="181"/>
      <c r="AW387" s="182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299"/>
      <c r="W388" s="300"/>
      <c r="X388" s="299"/>
      <c r="Y388" s="300"/>
      <c r="Z388" s="300"/>
      <c r="AA388" s="301"/>
      <c r="AB388" s="299"/>
      <c r="AC388" s="302"/>
      <c r="AD388" s="303"/>
      <c r="AE388" s="297"/>
      <c r="AF388" s="181"/>
      <c r="AG388" s="181"/>
      <c r="AH388" s="181"/>
      <c r="AI388" s="181"/>
      <c r="AJ388" s="181"/>
      <c r="AK388" s="181"/>
      <c r="AL388" s="181"/>
      <c r="AM388" s="181"/>
      <c r="AN388" s="181"/>
      <c r="AO388" s="181"/>
      <c r="AP388" s="181"/>
      <c r="AQ388" s="181"/>
      <c r="AR388" s="181"/>
      <c r="AS388" s="181"/>
      <c r="AT388" s="181"/>
      <c r="AU388" s="181"/>
      <c r="AV388" s="181"/>
      <c r="AW388" s="182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299"/>
      <c r="W389" s="300"/>
      <c r="X389" s="299"/>
      <c r="Y389" s="300"/>
      <c r="Z389" s="300"/>
      <c r="AA389" s="301"/>
      <c r="AB389" s="299"/>
      <c r="AC389" s="302"/>
      <c r="AD389" s="303"/>
      <c r="AE389" s="297"/>
      <c r="AF389" s="181"/>
      <c r="AG389" s="181"/>
      <c r="AH389" s="181"/>
      <c r="AI389" s="181"/>
      <c r="AJ389" s="181"/>
      <c r="AK389" s="181"/>
      <c r="AL389" s="181"/>
      <c r="AM389" s="181"/>
      <c r="AN389" s="181"/>
      <c r="AO389" s="181"/>
      <c r="AP389" s="181"/>
      <c r="AQ389" s="181"/>
      <c r="AR389" s="181"/>
      <c r="AS389" s="181"/>
      <c r="AT389" s="181"/>
      <c r="AU389" s="181"/>
      <c r="AV389" s="181"/>
      <c r="AW389" s="182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299"/>
      <c r="W390" s="300"/>
      <c r="X390" s="299"/>
      <c r="Y390" s="300"/>
      <c r="Z390" s="300"/>
      <c r="AA390" s="301"/>
      <c r="AB390" s="299"/>
      <c r="AC390" s="302"/>
      <c r="AD390" s="303"/>
      <c r="AE390" s="297"/>
      <c r="AF390" s="181"/>
      <c r="AG390" s="181"/>
      <c r="AH390" s="181"/>
      <c r="AI390" s="181"/>
      <c r="AJ390" s="181"/>
      <c r="AK390" s="181"/>
      <c r="AL390" s="181"/>
      <c r="AM390" s="181"/>
      <c r="AN390" s="181"/>
      <c r="AO390" s="181"/>
      <c r="AP390" s="181"/>
      <c r="AQ390" s="181"/>
      <c r="AR390" s="181"/>
      <c r="AS390" s="181"/>
      <c r="AT390" s="181"/>
      <c r="AU390" s="181"/>
      <c r="AV390" s="181"/>
      <c r="AW390" s="182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299"/>
      <c r="W391" s="300"/>
      <c r="X391" s="299"/>
      <c r="Y391" s="300"/>
      <c r="Z391" s="300"/>
      <c r="AA391" s="301"/>
      <c r="AB391" s="299"/>
      <c r="AC391" s="302"/>
      <c r="AD391" s="303"/>
      <c r="AE391" s="297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1"/>
      <c r="AT391" s="181"/>
      <c r="AU391" s="181"/>
      <c r="AV391" s="181"/>
      <c r="AW391" s="182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299"/>
      <c r="W392" s="300"/>
      <c r="X392" s="299"/>
      <c r="Y392" s="300"/>
      <c r="Z392" s="300"/>
      <c r="AA392" s="301"/>
      <c r="AB392" s="299"/>
      <c r="AC392" s="302"/>
      <c r="AD392" s="303"/>
      <c r="AE392" s="297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1"/>
      <c r="AT392" s="181"/>
      <c r="AU392" s="181"/>
      <c r="AV392" s="181"/>
      <c r="AW392" s="182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299"/>
      <c r="W393" s="300"/>
      <c r="X393" s="299"/>
      <c r="Y393" s="300"/>
      <c r="Z393" s="300"/>
      <c r="AA393" s="301"/>
      <c r="AB393" s="299"/>
      <c r="AC393" s="302"/>
      <c r="AD393" s="303"/>
      <c r="AE393" s="297"/>
      <c r="AF393" s="181"/>
      <c r="AG393" s="181"/>
      <c r="AH393" s="181"/>
      <c r="AI393" s="181"/>
      <c r="AJ393" s="181"/>
      <c r="AK393" s="181"/>
      <c r="AL393" s="181"/>
      <c r="AM393" s="181"/>
      <c r="AN393" s="181"/>
      <c r="AO393" s="181"/>
      <c r="AP393" s="181"/>
      <c r="AQ393" s="181"/>
      <c r="AR393" s="181"/>
      <c r="AS393" s="181"/>
      <c r="AT393" s="181"/>
      <c r="AU393" s="181"/>
      <c r="AV393" s="181"/>
      <c r="AW393" s="182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299"/>
      <c r="W394" s="300"/>
      <c r="X394" s="299"/>
      <c r="Y394" s="300"/>
      <c r="Z394" s="300"/>
      <c r="AA394" s="301"/>
      <c r="AB394" s="299"/>
      <c r="AC394" s="302"/>
      <c r="AD394" s="303"/>
      <c r="AE394" s="297"/>
      <c r="AF394" s="181"/>
      <c r="AG394" s="181"/>
      <c r="AH394" s="181"/>
      <c r="AI394" s="181"/>
      <c r="AJ394" s="181"/>
      <c r="AK394" s="181"/>
      <c r="AL394" s="181"/>
      <c r="AM394" s="181"/>
      <c r="AN394" s="181"/>
      <c r="AO394" s="181"/>
      <c r="AP394" s="181"/>
      <c r="AQ394" s="181"/>
      <c r="AR394" s="181"/>
      <c r="AS394" s="181"/>
      <c r="AT394" s="181"/>
      <c r="AU394" s="181"/>
      <c r="AV394" s="181"/>
      <c r="AW394" s="182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299"/>
      <c r="W395" s="300"/>
      <c r="X395" s="299"/>
      <c r="Y395" s="300"/>
      <c r="Z395" s="300"/>
      <c r="AA395" s="301"/>
      <c r="AB395" s="299"/>
      <c r="AC395" s="302"/>
      <c r="AD395" s="303"/>
      <c r="AE395" s="297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181"/>
      <c r="AT395" s="181"/>
      <c r="AU395" s="181"/>
      <c r="AV395" s="181"/>
      <c r="AW395" s="182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299"/>
      <c r="W396" s="300"/>
      <c r="X396" s="299"/>
      <c r="Y396" s="300"/>
      <c r="Z396" s="300"/>
      <c r="AA396" s="301"/>
      <c r="AB396" s="299"/>
      <c r="AC396" s="302"/>
      <c r="AD396" s="303"/>
      <c r="AE396" s="297"/>
      <c r="AF396" s="181"/>
      <c r="AG396" s="181"/>
      <c r="AH396" s="181"/>
      <c r="AI396" s="181"/>
      <c r="AJ396" s="181"/>
      <c r="AK396" s="181"/>
      <c r="AL396" s="181"/>
      <c r="AM396" s="181"/>
      <c r="AN396" s="181"/>
      <c r="AO396" s="181"/>
      <c r="AP396" s="181"/>
      <c r="AQ396" s="181"/>
      <c r="AR396" s="181"/>
      <c r="AS396" s="181"/>
      <c r="AT396" s="181"/>
      <c r="AU396" s="181"/>
      <c r="AV396" s="181"/>
      <c r="AW396" s="182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299"/>
      <c r="W397" s="300"/>
      <c r="X397" s="299"/>
      <c r="Y397" s="300"/>
      <c r="Z397" s="300"/>
      <c r="AA397" s="301"/>
      <c r="AB397" s="299"/>
      <c r="AC397" s="302"/>
      <c r="AD397" s="303"/>
      <c r="AE397" s="297"/>
      <c r="AF397" s="181"/>
      <c r="AG397" s="181"/>
      <c r="AH397" s="181"/>
      <c r="AI397" s="181"/>
      <c r="AJ397" s="181"/>
      <c r="AK397" s="181"/>
      <c r="AL397" s="181"/>
      <c r="AM397" s="181"/>
      <c r="AN397" s="181"/>
      <c r="AO397" s="181"/>
      <c r="AP397" s="181"/>
      <c r="AQ397" s="181"/>
      <c r="AR397" s="181"/>
      <c r="AS397" s="181"/>
      <c r="AT397" s="181"/>
      <c r="AU397" s="181"/>
      <c r="AV397" s="181"/>
      <c r="AW397" s="182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299"/>
      <c r="W398" s="300"/>
      <c r="X398" s="299"/>
      <c r="Y398" s="300"/>
      <c r="Z398" s="300"/>
      <c r="AA398" s="301"/>
      <c r="AB398" s="299"/>
      <c r="AC398" s="302"/>
      <c r="AD398" s="303"/>
      <c r="AE398" s="297"/>
      <c r="AF398" s="181"/>
      <c r="AG398" s="181"/>
      <c r="AH398" s="181"/>
      <c r="AI398" s="181"/>
      <c r="AJ398" s="181"/>
      <c r="AK398" s="181"/>
      <c r="AL398" s="181"/>
      <c r="AM398" s="181"/>
      <c r="AN398" s="181"/>
      <c r="AO398" s="181"/>
      <c r="AP398" s="181"/>
      <c r="AQ398" s="181"/>
      <c r="AR398" s="181"/>
      <c r="AS398" s="181"/>
      <c r="AT398" s="181"/>
      <c r="AU398" s="181"/>
      <c r="AV398" s="181"/>
      <c r="AW398" s="182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299"/>
      <c r="W399" s="300"/>
      <c r="X399" s="299"/>
      <c r="Y399" s="300"/>
      <c r="Z399" s="300"/>
      <c r="AA399" s="301"/>
      <c r="AB399" s="299"/>
      <c r="AC399" s="302"/>
      <c r="AD399" s="303"/>
      <c r="AE399" s="297"/>
      <c r="AF399" s="181"/>
      <c r="AG399" s="181"/>
      <c r="AH399" s="181"/>
      <c r="AI399" s="181"/>
      <c r="AJ399" s="181"/>
      <c r="AK399" s="181"/>
      <c r="AL399" s="181"/>
      <c r="AM399" s="181"/>
      <c r="AN399" s="181"/>
      <c r="AO399" s="181"/>
      <c r="AP399" s="181"/>
      <c r="AQ399" s="181"/>
      <c r="AR399" s="181"/>
      <c r="AS399" s="181"/>
      <c r="AT399" s="181"/>
      <c r="AU399" s="181"/>
      <c r="AV399" s="181"/>
      <c r="AW399" s="182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299"/>
      <c r="W400" s="300"/>
      <c r="X400" s="299"/>
      <c r="Y400" s="300"/>
      <c r="Z400" s="300"/>
      <c r="AA400" s="301"/>
      <c r="AB400" s="299"/>
      <c r="AC400" s="302"/>
      <c r="AD400" s="303"/>
      <c r="AE400" s="297"/>
      <c r="AF400" s="181"/>
      <c r="AG400" s="181"/>
      <c r="AH400" s="181"/>
      <c r="AI400" s="181"/>
      <c r="AJ400" s="181"/>
      <c r="AK400" s="181"/>
      <c r="AL400" s="181"/>
      <c r="AM400" s="181"/>
      <c r="AN400" s="181"/>
      <c r="AO400" s="181"/>
      <c r="AP400" s="181"/>
      <c r="AQ400" s="181"/>
      <c r="AR400" s="181"/>
      <c r="AS400" s="181"/>
      <c r="AT400" s="181"/>
      <c r="AU400" s="181"/>
      <c r="AV400" s="181"/>
      <c r="AW400" s="182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299"/>
      <c r="W401" s="300"/>
      <c r="X401" s="299"/>
      <c r="Y401" s="300"/>
      <c r="Z401" s="300"/>
      <c r="AA401" s="301"/>
      <c r="AB401" s="299"/>
      <c r="AC401" s="302"/>
      <c r="AD401" s="303"/>
      <c r="AE401" s="297"/>
      <c r="AF401" s="181"/>
      <c r="AG401" s="181"/>
      <c r="AH401" s="181"/>
      <c r="AI401" s="181"/>
      <c r="AJ401" s="181"/>
      <c r="AK401" s="181"/>
      <c r="AL401" s="181"/>
      <c r="AM401" s="181"/>
      <c r="AN401" s="181"/>
      <c r="AO401" s="181"/>
      <c r="AP401" s="181"/>
      <c r="AQ401" s="181"/>
      <c r="AR401" s="181"/>
      <c r="AS401" s="181"/>
      <c r="AT401" s="181"/>
      <c r="AU401" s="181"/>
      <c r="AV401" s="181"/>
      <c r="AW401" s="182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299"/>
      <c r="W402" s="300"/>
      <c r="X402" s="299"/>
      <c r="Y402" s="300"/>
      <c r="Z402" s="300"/>
      <c r="AA402" s="301"/>
      <c r="AB402" s="299"/>
      <c r="AC402" s="302"/>
      <c r="AD402" s="303"/>
      <c r="AE402" s="297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81"/>
      <c r="AT402" s="181"/>
      <c r="AU402" s="181"/>
      <c r="AV402" s="181"/>
      <c r="AW402" s="182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299"/>
      <c r="W403" s="300"/>
      <c r="X403" s="299"/>
      <c r="Y403" s="300"/>
      <c r="Z403" s="300"/>
      <c r="AA403" s="301"/>
      <c r="AB403" s="299"/>
      <c r="AC403" s="302"/>
      <c r="AD403" s="303"/>
      <c r="AE403" s="297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81"/>
      <c r="AT403" s="181"/>
      <c r="AU403" s="181"/>
      <c r="AV403" s="181"/>
      <c r="AW403" s="182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299"/>
      <c r="W404" s="300"/>
      <c r="X404" s="299"/>
      <c r="Y404" s="300"/>
      <c r="Z404" s="300"/>
      <c r="AA404" s="301"/>
      <c r="AB404" s="299"/>
      <c r="AC404" s="302"/>
      <c r="AD404" s="303"/>
      <c r="AE404" s="297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81"/>
      <c r="AT404" s="181"/>
      <c r="AU404" s="181"/>
      <c r="AV404" s="181"/>
      <c r="AW404" s="182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299"/>
      <c r="W405" s="300"/>
      <c r="X405" s="299"/>
      <c r="Y405" s="300"/>
      <c r="Z405" s="300"/>
      <c r="AA405" s="301"/>
      <c r="AB405" s="299"/>
      <c r="AC405" s="302"/>
      <c r="AD405" s="303"/>
      <c r="AE405" s="297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81"/>
      <c r="AT405" s="181"/>
      <c r="AU405" s="181"/>
      <c r="AV405" s="181"/>
      <c r="AW405" s="182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299"/>
      <c r="W406" s="300"/>
      <c r="X406" s="299"/>
      <c r="Y406" s="300"/>
      <c r="Z406" s="300"/>
      <c r="AA406" s="301"/>
      <c r="AB406" s="299"/>
      <c r="AC406" s="302"/>
      <c r="AD406" s="303"/>
      <c r="AE406" s="297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81"/>
      <c r="AT406" s="181"/>
      <c r="AU406" s="181"/>
      <c r="AV406" s="181"/>
      <c r="AW406" s="182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299"/>
      <c r="W407" s="300"/>
      <c r="X407" s="299"/>
      <c r="Y407" s="300"/>
      <c r="Z407" s="300"/>
      <c r="AA407" s="301"/>
      <c r="AB407" s="299"/>
      <c r="AC407" s="302"/>
      <c r="AD407" s="303"/>
      <c r="AE407" s="297"/>
      <c r="AF407" s="181"/>
      <c r="AG407" s="181"/>
      <c r="AH407" s="181"/>
      <c r="AI407" s="181"/>
      <c r="AJ407" s="181"/>
      <c r="AK407" s="181"/>
      <c r="AL407" s="181"/>
      <c r="AM407" s="181"/>
      <c r="AN407" s="181"/>
      <c r="AO407" s="181"/>
      <c r="AP407" s="181"/>
      <c r="AQ407" s="181"/>
      <c r="AR407" s="181"/>
      <c r="AS407" s="181"/>
      <c r="AT407" s="181"/>
      <c r="AU407" s="181"/>
      <c r="AV407" s="181"/>
      <c r="AW407" s="182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299"/>
      <c r="W408" s="300"/>
      <c r="X408" s="299"/>
      <c r="Y408" s="300"/>
      <c r="Z408" s="300"/>
      <c r="AA408" s="301"/>
      <c r="AB408" s="299"/>
      <c r="AC408" s="302"/>
      <c r="AD408" s="303"/>
      <c r="AE408" s="297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181"/>
      <c r="AT408" s="181"/>
      <c r="AU408" s="181"/>
      <c r="AV408" s="181"/>
      <c r="AW408" s="182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299"/>
      <c r="W409" s="300"/>
      <c r="X409" s="299"/>
      <c r="Y409" s="300"/>
      <c r="Z409" s="300"/>
      <c r="AA409" s="301"/>
      <c r="AB409" s="299"/>
      <c r="AC409" s="302"/>
      <c r="AD409" s="303"/>
      <c r="AE409" s="297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181"/>
      <c r="AT409" s="181"/>
      <c r="AU409" s="181"/>
      <c r="AV409" s="181"/>
      <c r="AW409" s="182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299"/>
      <c r="W410" s="300"/>
      <c r="X410" s="299"/>
      <c r="Y410" s="300"/>
      <c r="Z410" s="300"/>
      <c r="AA410" s="301"/>
      <c r="AB410" s="299"/>
      <c r="AC410" s="302"/>
      <c r="AD410" s="303"/>
      <c r="AE410" s="297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181"/>
      <c r="AT410" s="181"/>
      <c r="AU410" s="181"/>
      <c r="AV410" s="181"/>
      <c r="AW410" s="182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299"/>
      <c r="W411" s="300"/>
      <c r="X411" s="299"/>
      <c r="Y411" s="300"/>
      <c r="Z411" s="300"/>
      <c r="AA411" s="301"/>
      <c r="AB411" s="299"/>
      <c r="AC411" s="302"/>
      <c r="AD411" s="303"/>
      <c r="AE411" s="297"/>
      <c r="AF411" s="181"/>
      <c r="AG411" s="181"/>
      <c r="AH411" s="181"/>
      <c r="AI411" s="181"/>
      <c r="AJ411" s="181"/>
      <c r="AK411" s="181"/>
      <c r="AL411" s="181"/>
      <c r="AM411" s="181"/>
      <c r="AN411" s="181"/>
      <c r="AO411" s="181"/>
      <c r="AP411" s="181"/>
      <c r="AQ411" s="181"/>
      <c r="AR411" s="181"/>
      <c r="AS411" s="181"/>
      <c r="AT411" s="181"/>
      <c r="AU411" s="181"/>
      <c r="AV411" s="181"/>
      <c r="AW411" s="182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299"/>
      <c r="W412" s="300"/>
      <c r="X412" s="299"/>
      <c r="Y412" s="300"/>
      <c r="Z412" s="300"/>
      <c r="AA412" s="301"/>
      <c r="AB412" s="299"/>
      <c r="AC412" s="302"/>
      <c r="AD412" s="303"/>
      <c r="AE412" s="297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1"/>
      <c r="AT412" s="181"/>
      <c r="AU412" s="181"/>
      <c r="AV412" s="181"/>
      <c r="AW412" s="182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299"/>
      <c r="W413" s="300"/>
      <c r="X413" s="299"/>
      <c r="Y413" s="300"/>
      <c r="Z413" s="300"/>
      <c r="AA413" s="301"/>
      <c r="AB413" s="299"/>
      <c r="AC413" s="302"/>
      <c r="AD413" s="303"/>
      <c r="AE413" s="297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1"/>
      <c r="AT413" s="181"/>
      <c r="AU413" s="181"/>
      <c r="AV413" s="181"/>
      <c r="AW413" s="182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299"/>
      <c r="W414" s="300"/>
      <c r="X414" s="299"/>
      <c r="Y414" s="300"/>
      <c r="Z414" s="300"/>
      <c r="AA414" s="301"/>
      <c r="AB414" s="299"/>
      <c r="AC414" s="302"/>
      <c r="AD414" s="303"/>
      <c r="AE414" s="297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1"/>
      <c r="AT414" s="181"/>
      <c r="AU414" s="181"/>
      <c r="AV414" s="181"/>
      <c r="AW414" s="182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299"/>
      <c r="W415" s="300"/>
      <c r="X415" s="299"/>
      <c r="Y415" s="300"/>
      <c r="Z415" s="300"/>
      <c r="AA415" s="301"/>
      <c r="AB415" s="299"/>
      <c r="AC415" s="302"/>
      <c r="AD415" s="303"/>
      <c r="AE415" s="297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1"/>
      <c r="AT415" s="181"/>
      <c r="AU415" s="181"/>
      <c r="AV415" s="181"/>
      <c r="AW415" s="182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299"/>
      <c r="W416" s="300"/>
      <c r="X416" s="299"/>
      <c r="Y416" s="300"/>
      <c r="Z416" s="300"/>
      <c r="AA416" s="301"/>
      <c r="AB416" s="299"/>
      <c r="AC416" s="302"/>
      <c r="AD416" s="303"/>
      <c r="AE416" s="297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1"/>
      <c r="AT416" s="181"/>
      <c r="AU416" s="181"/>
      <c r="AV416" s="181"/>
      <c r="AW416" s="182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299"/>
      <c r="W417" s="300"/>
      <c r="X417" s="299"/>
      <c r="Y417" s="300"/>
      <c r="Z417" s="300"/>
      <c r="AA417" s="301"/>
      <c r="AB417" s="299"/>
      <c r="AC417" s="302"/>
      <c r="AD417" s="303"/>
      <c r="AE417" s="297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181"/>
      <c r="AT417" s="181"/>
      <c r="AU417" s="181"/>
      <c r="AV417" s="181"/>
      <c r="AW417" s="182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299"/>
      <c r="W418" s="300"/>
      <c r="X418" s="299"/>
      <c r="Y418" s="300"/>
      <c r="Z418" s="300"/>
      <c r="AA418" s="301"/>
      <c r="AB418" s="299"/>
      <c r="AC418" s="302"/>
      <c r="AD418" s="303"/>
      <c r="AE418" s="297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181"/>
      <c r="AT418" s="181"/>
      <c r="AU418" s="181"/>
      <c r="AV418" s="181"/>
      <c r="AW418" s="182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299"/>
      <c r="W419" s="300"/>
      <c r="X419" s="299"/>
      <c r="Y419" s="300"/>
      <c r="Z419" s="300"/>
      <c r="AA419" s="301"/>
      <c r="AB419" s="299"/>
      <c r="AC419" s="302"/>
      <c r="AD419" s="303"/>
      <c r="AE419" s="297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181"/>
      <c r="AT419" s="181"/>
      <c r="AU419" s="181"/>
      <c r="AV419" s="181"/>
      <c r="AW419" s="182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299"/>
      <c r="W420" s="300"/>
      <c r="X420" s="299"/>
      <c r="Y420" s="300"/>
      <c r="Z420" s="300"/>
      <c r="AA420" s="301"/>
      <c r="AB420" s="299"/>
      <c r="AC420" s="302"/>
      <c r="AD420" s="303"/>
      <c r="AE420" s="297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81"/>
      <c r="AT420" s="181"/>
      <c r="AU420" s="181"/>
      <c r="AV420" s="181"/>
      <c r="AW420" s="182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299"/>
      <c r="W421" s="300"/>
      <c r="X421" s="299"/>
      <c r="Y421" s="300"/>
      <c r="Z421" s="300"/>
      <c r="AA421" s="301"/>
      <c r="AB421" s="299"/>
      <c r="AC421" s="302"/>
      <c r="AD421" s="303"/>
      <c r="AE421" s="297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1"/>
      <c r="AT421" s="181"/>
      <c r="AU421" s="181"/>
      <c r="AV421" s="181"/>
      <c r="AW421" s="182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299"/>
      <c r="W422" s="300"/>
      <c r="X422" s="299"/>
      <c r="Y422" s="300"/>
      <c r="Z422" s="300"/>
      <c r="AA422" s="301"/>
      <c r="AB422" s="299"/>
      <c r="AC422" s="302"/>
      <c r="AD422" s="303"/>
      <c r="AE422" s="297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1"/>
      <c r="AT422" s="181"/>
      <c r="AU422" s="181"/>
      <c r="AV422" s="181"/>
      <c r="AW422" s="182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300"/>
      <c r="X423" s="299"/>
      <c r="Y423" s="300"/>
      <c r="Z423" s="300"/>
      <c r="AA423" s="301"/>
      <c r="AB423" s="299"/>
      <c r="AC423" s="302"/>
      <c r="AD423" s="303"/>
      <c r="AE423" s="297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81"/>
      <c r="AT423" s="181"/>
      <c r="AU423" s="181"/>
      <c r="AV423" s="181"/>
      <c r="AW423" s="182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299"/>
      <c r="W424" s="300"/>
      <c r="X424" s="299"/>
      <c r="Y424" s="300"/>
      <c r="Z424" s="300"/>
      <c r="AA424" s="301"/>
      <c r="AB424" s="299"/>
      <c r="AC424" s="302"/>
      <c r="AD424" s="303"/>
      <c r="AE424" s="297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81"/>
      <c r="AT424" s="181"/>
      <c r="AU424" s="181"/>
      <c r="AV424" s="181"/>
      <c r="AW424" s="182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299"/>
      <c r="W425" s="300"/>
      <c r="X425" s="299"/>
      <c r="Y425" s="300"/>
      <c r="Z425" s="300"/>
      <c r="AA425" s="301"/>
      <c r="AB425" s="299"/>
      <c r="AC425" s="302"/>
      <c r="AD425" s="303"/>
      <c r="AE425" s="297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181"/>
      <c r="AT425" s="181"/>
      <c r="AU425" s="181"/>
      <c r="AV425" s="181"/>
      <c r="AW425" s="182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299"/>
      <c r="W426" s="300"/>
      <c r="X426" s="299"/>
      <c r="Y426" s="300"/>
      <c r="Z426" s="300"/>
      <c r="AA426" s="301"/>
      <c r="AB426" s="299"/>
      <c r="AC426" s="302"/>
      <c r="AD426" s="303"/>
      <c r="AE426" s="297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1"/>
      <c r="AT426" s="181"/>
      <c r="AU426" s="181"/>
      <c r="AV426" s="181"/>
      <c r="AW426" s="182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299"/>
      <c r="W427" s="300"/>
      <c r="X427" s="299"/>
      <c r="Y427" s="300"/>
      <c r="Z427" s="300"/>
      <c r="AA427" s="301"/>
      <c r="AB427" s="299"/>
      <c r="AC427" s="302"/>
      <c r="AD427" s="303"/>
      <c r="AE427" s="297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1"/>
      <c r="AT427" s="181"/>
      <c r="AU427" s="181"/>
      <c r="AV427" s="181"/>
      <c r="AW427" s="182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299"/>
      <c r="W428" s="300"/>
      <c r="X428" s="299"/>
      <c r="Y428" s="300"/>
      <c r="Z428" s="300"/>
      <c r="AA428" s="301"/>
      <c r="AB428" s="299"/>
      <c r="AC428" s="302"/>
      <c r="AD428" s="303"/>
      <c r="AE428" s="297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1"/>
      <c r="AT428" s="181"/>
      <c r="AU428" s="181"/>
      <c r="AV428" s="181"/>
      <c r="AW428" s="182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299"/>
      <c r="W429" s="300"/>
      <c r="X429" s="299"/>
      <c r="Y429" s="300"/>
      <c r="Z429" s="300"/>
      <c r="AA429" s="301"/>
      <c r="AB429" s="299"/>
      <c r="AC429" s="302"/>
      <c r="AD429" s="303"/>
      <c r="AE429" s="297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1"/>
      <c r="AT429" s="181"/>
      <c r="AU429" s="181"/>
      <c r="AV429" s="181"/>
      <c r="AW429" s="182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299"/>
      <c r="W430" s="300"/>
      <c r="X430" s="299"/>
      <c r="Y430" s="300"/>
      <c r="Z430" s="300"/>
      <c r="AA430" s="301"/>
      <c r="AB430" s="299"/>
      <c r="AC430" s="302"/>
      <c r="AD430" s="303"/>
      <c r="AE430" s="297"/>
      <c r="AF430" s="181"/>
      <c r="AG430" s="181"/>
      <c r="AH430" s="181"/>
      <c r="AI430" s="181"/>
      <c r="AJ430" s="181"/>
      <c r="AK430" s="181"/>
      <c r="AL430" s="181"/>
      <c r="AM430" s="181"/>
      <c r="AN430" s="181"/>
      <c r="AO430" s="181"/>
      <c r="AP430" s="181"/>
      <c r="AQ430" s="181"/>
      <c r="AR430" s="181"/>
      <c r="AS430" s="181"/>
      <c r="AT430" s="181"/>
      <c r="AU430" s="181"/>
      <c r="AV430" s="181"/>
      <c r="AW430" s="182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299"/>
      <c r="W431" s="300"/>
      <c r="X431" s="299"/>
      <c r="Y431" s="300"/>
      <c r="Z431" s="300"/>
      <c r="AA431" s="301"/>
      <c r="AB431" s="299"/>
      <c r="AC431" s="302"/>
      <c r="AD431" s="303"/>
      <c r="AE431" s="297"/>
      <c r="AF431" s="181"/>
      <c r="AG431" s="181"/>
      <c r="AH431" s="181"/>
      <c r="AI431" s="181"/>
      <c r="AJ431" s="181"/>
      <c r="AK431" s="181"/>
      <c r="AL431" s="181"/>
      <c r="AM431" s="181"/>
      <c r="AN431" s="181"/>
      <c r="AO431" s="181"/>
      <c r="AP431" s="181"/>
      <c r="AQ431" s="181"/>
      <c r="AR431" s="181"/>
      <c r="AS431" s="181"/>
      <c r="AT431" s="181"/>
      <c r="AU431" s="181"/>
      <c r="AV431" s="181"/>
      <c r="AW431" s="182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299"/>
      <c r="W432" s="300"/>
      <c r="X432" s="299"/>
      <c r="Y432" s="300"/>
      <c r="Z432" s="300"/>
      <c r="AA432" s="301"/>
      <c r="AB432" s="299"/>
      <c r="AC432" s="302"/>
      <c r="AD432" s="303"/>
      <c r="AE432" s="297"/>
      <c r="AF432" s="181"/>
      <c r="AG432" s="181"/>
      <c r="AH432" s="181"/>
      <c r="AI432" s="181"/>
      <c r="AJ432" s="181"/>
      <c r="AK432" s="181"/>
      <c r="AL432" s="181"/>
      <c r="AM432" s="181"/>
      <c r="AN432" s="181"/>
      <c r="AO432" s="181"/>
      <c r="AP432" s="181"/>
      <c r="AQ432" s="181"/>
      <c r="AR432" s="181"/>
      <c r="AS432" s="181"/>
      <c r="AT432" s="181"/>
      <c r="AU432" s="181"/>
      <c r="AV432" s="181"/>
      <c r="AW432" s="182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299"/>
      <c r="W433" s="300"/>
      <c r="X433" s="299"/>
      <c r="Y433" s="300"/>
      <c r="Z433" s="300"/>
      <c r="AA433" s="301"/>
      <c r="AB433" s="299"/>
      <c r="AC433" s="302"/>
      <c r="AD433" s="303"/>
      <c r="AE433" s="297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1"/>
      <c r="AT433" s="181"/>
      <c r="AU433" s="181"/>
      <c r="AV433" s="181"/>
      <c r="AW433" s="182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299"/>
      <c r="W434" s="300"/>
      <c r="X434" s="299"/>
      <c r="Y434" s="300"/>
      <c r="Z434" s="300"/>
      <c r="AA434" s="301"/>
      <c r="AB434" s="299"/>
      <c r="AC434" s="302"/>
      <c r="AD434" s="303"/>
      <c r="AE434" s="297"/>
      <c r="AF434" s="181"/>
      <c r="AG434" s="181"/>
      <c r="AH434" s="181"/>
      <c r="AI434" s="181"/>
      <c r="AJ434" s="181"/>
      <c r="AK434" s="181"/>
      <c r="AL434" s="181"/>
      <c r="AM434" s="181"/>
      <c r="AN434" s="181"/>
      <c r="AO434" s="181"/>
      <c r="AP434" s="181"/>
      <c r="AQ434" s="181"/>
      <c r="AR434" s="181"/>
      <c r="AS434" s="181"/>
      <c r="AT434" s="181"/>
      <c r="AU434" s="181"/>
      <c r="AV434" s="181"/>
      <c r="AW434" s="182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299"/>
      <c r="W435" s="300"/>
      <c r="X435" s="299"/>
      <c r="Y435" s="300"/>
      <c r="Z435" s="300"/>
      <c r="AA435" s="301"/>
      <c r="AB435" s="299"/>
      <c r="AC435" s="302"/>
      <c r="AD435" s="303"/>
      <c r="AE435" s="297"/>
      <c r="AF435" s="181"/>
      <c r="AG435" s="181"/>
      <c r="AH435" s="181"/>
      <c r="AI435" s="181"/>
      <c r="AJ435" s="181"/>
      <c r="AK435" s="181"/>
      <c r="AL435" s="181"/>
      <c r="AM435" s="181"/>
      <c r="AN435" s="181"/>
      <c r="AO435" s="181"/>
      <c r="AP435" s="181"/>
      <c r="AQ435" s="181"/>
      <c r="AR435" s="181"/>
      <c r="AS435" s="181"/>
      <c r="AT435" s="181"/>
      <c r="AU435" s="181"/>
      <c r="AV435" s="181"/>
      <c r="AW435" s="182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299"/>
      <c r="W436" s="300"/>
      <c r="X436" s="299"/>
      <c r="Y436" s="300"/>
      <c r="Z436" s="300"/>
      <c r="AA436" s="301"/>
      <c r="AB436" s="299"/>
      <c r="AC436" s="302"/>
      <c r="AD436" s="303"/>
      <c r="AE436" s="297"/>
      <c r="AF436" s="181"/>
      <c r="AG436" s="181"/>
      <c r="AH436" s="181"/>
      <c r="AI436" s="181"/>
      <c r="AJ436" s="181"/>
      <c r="AK436" s="181"/>
      <c r="AL436" s="181"/>
      <c r="AM436" s="181"/>
      <c r="AN436" s="181"/>
      <c r="AO436" s="181"/>
      <c r="AP436" s="181"/>
      <c r="AQ436" s="181"/>
      <c r="AR436" s="181"/>
      <c r="AS436" s="181"/>
      <c r="AT436" s="181"/>
      <c r="AU436" s="181"/>
      <c r="AV436" s="181"/>
      <c r="AW436" s="182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299"/>
      <c r="W437" s="300"/>
      <c r="X437" s="299"/>
      <c r="Y437" s="300"/>
      <c r="Z437" s="300"/>
      <c r="AA437" s="301"/>
      <c r="AB437" s="299"/>
      <c r="AC437" s="302"/>
      <c r="AD437" s="303"/>
      <c r="AE437" s="297"/>
      <c r="AF437" s="181"/>
      <c r="AG437" s="181"/>
      <c r="AH437" s="181"/>
      <c r="AI437" s="181"/>
      <c r="AJ437" s="181"/>
      <c r="AK437" s="181"/>
      <c r="AL437" s="181"/>
      <c r="AM437" s="181"/>
      <c r="AN437" s="181"/>
      <c r="AO437" s="181"/>
      <c r="AP437" s="181"/>
      <c r="AQ437" s="181"/>
      <c r="AR437" s="181"/>
      <c r="AS437" s="181"/>
      <c r="AT437" s="181"/>
      <c r="AU437" s="181"/>
      <c r="AV437" s="181"/>
      <c r="AW437" s="182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299"/>
      <c r="W438" s="300"/>
      <c r="X438" s="299"/>
      <c r="Y438" s="300"/>
      <c r="Z438" s="300"/>
      <c r="AA438" s="301"/>
      <c r="AB438" s="299"/>
      <c r="AC438" s="302"/>
      <c r="AD438" s="303"/>
      <c r="AE438" s="297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81"/>
      <c r="AT438" s="181"/>
      <c r="AU438" s="181"/>
      <c r="AV438" s="181"/>
      <c r="AW438" s="182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299"/>
      <c r="W439" s="300"/>
      <c r="X439" s="299"/>
      <c r="Y439" s="300"/>
      <c r="Z439" s="300"/>
      <c r="AA439" s="301"/>
      <c r="AB439" s="299"/>
      <c r="AC439" s="302"/>
      <c r="AD439" s="303"/>
      <c r="AE439" s="297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81"/>
      <c r="AT439" s="181"/>
      <c r="AU439" s="181"/>
      <c r="AV439" s="181"/>
      <c r="AW439" s="182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299"/>
      <c r="W440" s="300"/>
      <c r="X440" s="299"/>
      <c r="Y440" s="300"/>
      <c r="Z440" s="300"/>
      <c r="AA440" s="301"/>
      <c r="AB440" s="299"/>
      <c r="AC440" s="302"/>
      <c r="AD440" s="303"/>
      <c r="AE440" s="297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81"/>
      <c r="AT440" s="181"/>
      <c r="AU440" s="181"/>
      <c r="AV440" s="181"/>
      <c r="AW440" s="182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299"/>
      <c r="W441" s="300"/>
      <c r="X441" s="299"/>
      <c r="Y441" s="300"/>
      <c r="Z441" s="300"/>
      <c r="AA441" s="301"/>
      <c r="AB441" s="299"/>
      <c r="AC441" s="302"/>
      <c r="AD441" s="303"/>
      <c r="AE441" s="297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81"/>
      <c r="AT441" s="181"/>
      <c r="AU441" s="181"/>
      <c r="AV441" s="181"/>
      <c r="AW441" s="182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299"/>
      <c r="W442" s="300"/>
      <c r="X442" s="299"/>
      <c r="Y442" s="300"/>
      <c r="Z442" s="300"/>
      <c r="AA442" s="301"/>
      <c r="AB442" s="299"/>
      <c r="AC442" s="302"/>
      <c r="AD442" s="303"/>
      <c r="AE442" s="297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81"/>
      <c r="AT442" s="181"/>
      <c r="AU442" s="181"/>
      <c r="AV442" s="181"/>
      <c r="AW442" s="182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299"/>
      <c r="W443" s="300"/>
      <c r="X443" s="299"/>
      <c r="Y443" s="300"/>
      <c r="Z443" s="300"/>
      <c r="AA443" s="301"/>
      <c r="AB443" s="299"/>
      <c r="AC443" s="302"/>
      <c r="AD443" s="303"/>
      <c r="AE443" s="297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181"/>
      <c r="AT443" s="181"/>
      <c r="AU443" s="181"/>
      <c r="AV443" s="181"/>
      <c r="AW443" s="182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299"/>
      <c r="W444" s="300"/>
      <c r="X444" s="299"/>
      <c r="Y444" s="300"/>
      <c r="Z444" s="300"/>
      <c r="AA444" s="301"/>
      <c r="AB444" s="299"/>
      <c r="AC444" s="302"/>
      <c r="AD444" s="303"/>
      <c r="AE444" s="297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181"/>
      <c r="AT444" s="181"/>
      <c r="AU444" s="181"/>
      <c r="AV444" s="181"/>
      <c r="AW444" s="182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299"/>
      <c r="W445" s="300"/>
      <c r="X445" s="299"/>
      <c r="Y445" s="300"/>
      <c r="Z445" s="300"/>
      <c r="AA445" s="301"/>
      <c r="AB445" s="299"/>
      <c r="AC445" s="302"/>
      <c r="AD445" s="303"/>
      <c r="AE445" s="297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181"/>
      <c r="AT445" s="181"/>
      <c r="AU445" s="181"/>
      <c r="AV445" s="181"/>
      <c r="AW445" s="182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299"/>
      <c r="W446" s="300"/>
      <c r="X446" s="299"/>
      <c r="Y446" s="300"/>
      <c r="Z446" s="300"/>
      <c r="AA446" s="301"/>
      <c r="AB446" s="299"/>
      <c r="AC446" s="302"/>
      <c r="AD446" s="303"/>
      <c r="AE446" s="297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181"/>
      <c r="AT446" s="181"/>
      <c r="AU446" s="181"/>
      <c r="AV446" s="181"/>
      <c r="AW446" s="182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299"/>
      <c r="W447" s="300"/>
      <c r="X447" s="299"/>
      <c r="Y447" s="300"/>
      <c r="Z447" s="300"/>
      <c r="AA447" s="301"/>
      <c r="AB447" s="299"/>
      <c r="AC447" s="302"/>
      <c r="AD447" s="303"/>
      <c r="AE447" s="297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1"/>
      <c r="AT447" s="181"/>
      <c r="AU447" s="181"/>
      <c r="AV447" s="181"/>
      <c r="AW447" s="182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299"/>
      <c r="W448" s="300"/>
      <c r="X448" s="299"/>
      <c r="Y448" s="300"/>
      <c r="Z448" s="300"/>
      <c r="AA448" s="301"/>
      <c r="AB448" s="299"/>
      <c r="AC448" s="302"/>
      <c r="AD448" s="303"/>
      <c r="AE448" s="297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1"/>
      <c r="AT448" s="181"/>
      <c r="AU448" s="181"/>
      <c r="AV448" s="181"/>
      <c r="AW448" s="182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299"/>
      <c r="W449" s="300"/>
      <c r="X449" s="299"/>
      <c r="Y449" s="300"/>
      <c r="Z449" s="300"/>
      <c r="AA449" s="301"/>
      <c r="AB449" s="299"/>
      <c r="AC449" s="302"/>
      <c r="AD449" s="303"/>
      <c r="AE449" s="297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181"/>
      <c r="AT449" s="181"/>
      <c r="AU449" s="181"/>
      <c r="AV449" s="181"/>
      <c r="AW449" s="182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299"/>
      <c r="W450" s="300"/>
      <c r="X450" s="299"/>
      <c r="Y450" s="300"/>
      <c r="Z450" s="300"/>
      <c r="AA450" s="301"/>
      <c r="AB450" s="299"/>
      <c r="AC450" s="302"/>
      <c r="AD450" s="303"/>
      <c r="AE450" s="297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1"/>
      <c r="AT450" s="181"/>
      <c r="AU450" s="181"/>
      <c r="AV450" s="181"/>
      <c r="AW450" s="182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299"/>
      <c r="W451" s="300"/>
      <c r="X451" s="299"/>
      <c r="Y451" s="300"/>
      <c r="Z451" s="300"/>
      <c r="AA451" s="301"/>
      <c r="AB451" s="299"/>
      <c r="AC451" s="302"/>
      <c r="AD451" s="303"/>
      <c r="AE451" s="297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1"/>
      <c r="AT451" s="181"/>
      <c r="AU451" s="181"/>
      <c r="AV451" s="181"/>
      <c r="AW451" s="182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299"/>
      <c r="W452" s="300"/>
      <c r="X452" s="299"/>
      <c r="Y452" s="300"/>
      <c r="Z452" s="300"/>
      <c r="AA452" s="301"/>
      <c r="AB452" s="299"/>
      <c r="AC452" s="302"/>
      <c r="AD452" s="303"/>
      <c r="AE452" s="297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1"/>
      <c r="AT452" s="181"/>
      <c r="AU452" s="181"/>
      <c r="AV452" s="181"/>
      <c r="AW452" s="182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299"/>
      <c r="W453" s="300"/>
      <c r="X453" s="299"/>
      <c r="Y453" s="300"/>
      <c r="Z453" s="300"/>
      <c r="AA453" s="301"/>
      <c r="AB453" s="299"/>
      <c r="AC453" s="302"/>
      <c r="AD453" s="303"/>
      <c r="AE453" s="297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2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299"/>
      <c r="W454" s="300"/>
      <c r="X454" s="299"/>
      <c r="Y454" s="300"/>
      <c r="Z454" s="300"/>
      <c r="AA454" s="301"/>
      <c r="AB454" s="299"/>
      <c r="AC454" s="302"/>
      <c r="AD454" s="303"/>
      <c r="AE454" s="297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2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299"/>
      <c r="W455" s="300"/>
      <c r="X455" s="299"/>
      <c r="Y455" s="300"/>
      <c r="Z455" s="300"/>
      <c r="AA455" s="301"/>
      <c r="AB455" s="299"/>
      <c r="AC455" s="302"/>
      <c r="AD455" s="303"/>
      <c r="AE455" s="297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181"/>
      <c r="AT455" s="181"/>
      <c r="AU455" s="181"/>
      <c r="AV455" s="181"/>
      <c r="AW455" s="182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299"/>
      <c r="W456" s="300"/>
      <c r="X456" s="299"/>
      <c r="Y456" s="300"/>
      <c r="Z456" s="300"/>
      <c r="AA456" s="301"/>
      <c r="AB456" s="299"/>
      <c r="AC456" s="302"/>
      <c r="AD456" s="303"/>
      <c r="AE456" s="297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181"/>
      <c r="AT456" s="181"/>
      <c r="AU456" s="181"/>
      <c r="AV456" s="181"/>
      <c r="AW456" s="182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299"/>
      <c r="W457" s="300"/>
      <c r="X457" s="299"/>
      <c r="Y457" s="300"/>
      <c r="Z457" s="300"/>
      <c r="AA457" s="301"/>
      <c r="AB457" s="299"/>
      <c r="AC457" s="302"/>
      <c r="AD457" s="303"/>
      <c r="AE457" s="297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181"/>
      <c r="AT457" s="181"/>
      <c r="AU457" s="181"/>
      <c r="AV457" s="181"/>
      <c r="AW457" s="182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299"/>
      <c r="W458" s="300"/>
      <c r="X458" s="299"/>
      <c r="Y458" s="300"/>
      <c r="Z458" s="300"/>
      <c r="AA458" s="301"/>
      <c r="AB458" s="299"/>
      <c r="AC458" s="302"/>
      <c r="AD458" s="303"/>
      <c r="AE458" s="297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181"/>
      <c r="AT458" s="181"/>
      <c r="AU458" s="181"/>
      <c r="AV458" s="181"/>
      <c r="AW458" s="182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299"/>
      <c r="W459" s="300"/>
      <c r="X459" s="299"/>
      <c r="Y459" s="300"/>
      <c r="Z459" s="300"/>
      <c r="AA459" s="301"/>
      <c r="AB459" s="299"/>
      <c r="AC459" s="302"/>
      <c r="AD459" s="303"/>
      <c r="AE459" s="297"/>
      <c r="AF459" s="181"/>
      <c r="AG459" s="181"/>
      <c r="AH459" s="181"/>
      <c r="AI459" s="181"/>
      <c r="AJ459" s="181"/>
      <c r="AK459" s="181"/>
      <c r="AL459" s="181"/>
      <c r="AM459" s="181"/>
      <c r="AN459" s="181"/>
      <c r="AO459" s="181"/>
      <c r="AP459" s="181"/>
      <c r="AQ459" s="181"/>
      <c r="AR459" s="181"/>
      <c r="AS459" s="181"/>
      <c r="AT459" s="181"/>
      <c r="AU459" s="181"/>
      <c r="AV459" s="181"/>
      <c r="AW459" s="182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300"/>
      <c r="X460" s="299"/>
      <c r="Y460" s="300"/>
      <c r="Z460" s="300"/>
      <c r="AA460" s="301"/>
      <c r="AB460" s="299"/>
      <c r="AC460" s="302"/>
      <c r="AD460" s="303"/>
      <c r="AE460" s="297"/>
      <c r="AF460" s="181"/>
      <c r="AG460" s="181"/>
      <c r="AH460" s="181"/>
      <c r="AI460" s="181"/>
      <c r="AJ460" s="181"/>
      <c r="AK460" s="181"/>
      <c r="AL460" s="181"/>
      <c r="AM460" s="181"/>
      <c r="AN460" s="181"/>
      <c r="AO460" s="181"/>
      <c r="AP460" s="181"/>
      <c r="AQ460" s="181"/>
      <c r="AR460" s="181"/>
      <c r="AS460" s="181"/>
      <c r="AT460" s="181"/>
      <c r="AU460" s="181"/>
      <c r="AV460" s="181"/>
      <c r="AW460" s="182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299"/>
      <c r="W461" s="300"/>
      <c r="X461" s="299"/>
      <c r="Y461" s="300"/>
      <c r="Z461" s="300"/>
      <c r="AA461" s="301"/>
      <c r="AB461" s="299"/>
      <c r="AC461" s="302"/>
      <c r="AD461" s="303"/>
      <c r="AE461" s="297"/>
      <c r="AF461" s="181"/>
      <c r="AG461" s="181"/>
      <c r="AH461" s="181"/>
      <c r="AI461" s="181"/>
      <c r="AJ461" s="181"/>
      <c r="AK461" s="181"/>
      <c r="AL461" s="181"/>
      <c r="AM461" s="181"/>
      <c r="AN461" s="181"/>
      <c r="AO461" s="181"/>
      <c r="AP461" s="181"/>
      <c r="AQ461" s="181"/>
      <c r="AR461" s="181"/>
      <c r="AS461" s="181"/>
      <c r="AT461" s="181"/>
      <c r="AU461" s="181"/>
      <c r="AV461" s="181"/>
      <c r="AW461" s="182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299"/>
      <c r="W462" s="300"/>
      <c r="X462" s="299"/>
      <c r="Y462" s="300"/>
      <c r="Z462" s="300"/>
      <c r="AA462" s="301"/>
      <c r="AB462" s="299"/>
      <c r="AC462" s="302"/>
      <c r="AD462" s="303"/>
      <c r="AE462" s="297"/>
      <c r="AF462" s="181"/>
      <c r="AG462" s="181"/>
      <c r="AH462" s="181"/>
      <c r="AI462" s="181"/>
      <c r="AJ462" s="181"/>
      <c r="AK462" s="181"/>
      <c r="AL462" s="181"/>
      <c r="AM462" s="181"/>
      <c r="AN462" s="181"/>
      <c r="AO462" s="181"/>
      <c r="AP462" s="181"/>
      <c r="AQ462" s="181"/>
      <c r="AR462" s="181"/>
      <c r="AS462" s="181"/>
      <c r="AT462" s="181"/>
      <c r="AU462" s="181"/>
      <c r="AV462" s="181"/>
      <c r="AW462" s="182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299"/>
      <c r="W463" s="300"/>
      <c r="X463" s="299"/>
      <c r="Y463" s="300"/>
      <c r="Z463" s="300"/>
      <c r="AA463" s="301"/>
      <c r="AB463" s="299"/>
      <c r="AC463" s="302"/>
      <c r="AD463" s="303"/>
      <c r="AE463" s="297"/>
      <c r="AF463" s="181"/>
      <c r="AG463" s="181"/>
      <c r="AH463" s="181"/>
      <c r="AI463" s="181"/>
      <c r="AJ463" s="181"/>
      <c r="AK463" s="181"/>
      <c r="AL463" s="181"/>
      <c r="AM463" s="181"/>
      <c r="AN463" s="181"/>
      <c r="AO463" s="181"/>
      <c r="AP463" s="181"/>
      <c r="AQ463" s="181"/>
      <c r="AR463" s="181"/>
      <c r="AS463" s="181"/>
      <c r="AT463" s="181"/>
      <c r="AU463" s="181"/>
      <c r="AV463" s="181"/>
      <c r="AW463" s="182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299"/>
      <c r="W464" s="300"/>
      <c r="X464" s="299"/>
      <c r="Y464" s="300"/>
      <c r="Z464" s="300"/>
      <c r="AA464" s="301"/>
      <c r="AB464" s="299"/>
      <c r="AC464" s="302"/>
      <c r="AD464" s="303"/>
      <c r="AE464" s="297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181"/>
      <c r="AT464" s="181"/>
      <c r="AU464" s="181"/>
      <c r="AV464" s="181"/>
      <c r="AW464" s="182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300"/>
      <c r="X465" s="299"/>
      <c r="Y465" s="300"/>
      <c r="Z465" s="300"/>
      <c r="AA465" s="301"/>
      <c r="AB465" s="299"/>
      <c r="AC465" s="302"/>
      <c r="AD465" s="303"/>
      <c r="AE465" s="297"/>
      <c r="AF465" s="181"/>
      <c r="AG465" s="181"/>
      <c r="AH465" s="181"/>
      <c r="AI465" s="181"/>
      <c r="AJ465" s="181"/>
      <c r="AK465" s="181"/>
      <c r="AL465" s="181"/>
      <c r="AM465" s="181"/>
      <c r="AN465" s="181"/>
      <c r="AO465" s="181"/>
      <c r="AP465" s="181"/>
      <c r="AQ465" s="181"/>
      <c r="AR465" s="181"/>
      <c r="AS465" s="181"/>
      <c r="AT465" s="181"/>
      <c r="AU465" s="181"/>
      <c r="AV465" s="181"/>
      <c r="AW465" s="182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299"/>
      <c r="W466" s="300"/>
      <c r="X466" s="299"/>
      <c r="Y466" s="300"/>
      <c r="Z466" s="300"/>
      <c r="AA466" s="301"/>
      <c r="AB466" s="299"/>
      <c r="AC466" s="302"/>
      <c r="AD466" s="303"/>
      <c r="AE466" s="297"/>
      <c r="AF466" s="181"/>
      <c r="AG466" s="181"/>
      <c r="AH466" s="181"/>
      <c r="AI466" s="181"/>
      <c r="AJ466" s="181"/>
      <c r="AK466" s="181"/>
      <c r="AL466" s="181"/>
      <c r="AM466" s="181"/>
      <c r="AN466" s="181"/>
      <c r="AO466" s="181"/>
      <c r="AP466" s="181"/>
      <c r="AQ466" s="181"/>
      <c r="AR466" s="181"/>
      <c r="AS466" s="181"/>
      <c r="AT466" s="181"/>
      <c r="AU466" s="181"/>
      <c r="AV466" s="181"/>
      <c r="AW466" s="182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299"/>
      <c r="W467" s="300"/>
      <c r="X467" s="299"/>
      <c r="Y467" s="300"/>
      <c r="Z467" s="300"/>
      <c r="AA467" s="301"/>
      <c r="AB467" s="299"/>
      <c r="AC467" s="302"/>
      <c r="AD467" s="303"/>
      <c r="AE467" s="297"/>
      <c r="AF467" s="181"/>
      <c r="AG467" s="181"/>
      <c r="AH467" s="181"/>
      <c r="AI467" s="181"/>
      <c r="AJ467" s="181"/>
      <c r="AK467" s="181"/>
      <c r="AL467" s="181"/>
      <c r="AM467" s="181"/>
      <c r="AN467" s="181"/>
      <c r="AO467" s="181"/>
      <c r="AP467" s="181"/>
      <c r="AQ467" s="181"/>
      <c r="AR467" s="181"/>
      <c r="AS467" s="181"/>
      <c r="AT467" s="181"/>
      <c r="AU467" s="181"/>
      <c r="AV467" s="181"/>
      <c r="AW467" s="182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299"/>
      <c r="W468" s="300"/>
      <c r="X468" s="299"/>
      <c r="Y468" s="300"/>
      <c r="Z468" s="300"/>
      <c r="AA468" s="301"/>
      <c r="AB468" s="299"/>
      <c r="AC468" s="302"/>
      <c r="AD468" s="303"/>
      <c r="AE468" s="297"/>
      <c r="AF468" s="181"/>
      <c r="AG468" s="181"/>
      <c r="AH468" s="181"/>
      <c r="AI468" s="181"/>
      <c r="AJ468" s="181"/>
      <c r="AK468" s="181"/>
      <c r="AL468" s="181"/>
      <c r="AM468" s="181"/>
      <c r="AN468" s="181"/>
      <c r="AO468" s="181"/>
      <c r="AP468" s="181"/>
      <c r="AQ468" s="181"/>
      <c r="AR468" s="181"/>
      <c r="AS468" s="181"/>
      <c r="AT468" s="181"/>
      <c r="AU468" s="181"/>
      <c r="AV468" s="181"/>
      <c r="AW468" s="182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299"/>
      <c r="W469" s="300"/>
      <c r="X469" s="299"/>
      <c r="Y469" s="300"/>
      <c r="Z469" s="300"/>
      <c r="AA469" s="301"/>
      <c r="AB469" s="299"/>
      <c r="AC469" s="302"/>
      <c r="AD469" s="303"/>
      <c r="AE469" s="297"/>
      <c r="AF469" s="181"/>
      <c r="AG469" s="181"/>
      <c r="AH469" s="181"/>
      <c r="AI469" s="181"/>
      <c r="AJ469" s="181"/>
      <c r="AK469" s="181"/>
      <c r="AL469" s="181"/>
      <c r="AM469" s="181"/>
      <c r="AN469" s="181"/>
      <c r="AO469" s="181"/>
      <c r="AP469" s="181"/>
      <c r="AQ469" s="181"/>
      <c r="AR469" s="181"/>
      <c r="AS469" s="181"/>
      <c r="AT469" s="181"/>
      <c r="AU469" s="181"/>
      <c r="AV469" s="181"/>
      <c r="AW469" s="182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299"/>
      <c r="W470" s="300"/>
      <c r="X470" s="299"/>
      <c r="Y470" s="300"/>
      <c r="Z470" s="300"/>
      <c r="AA470" s="301"/>
      <c r="AB470" s="299"/>
      <c r="AC470" s="302"/>
      <c r="AD470" s="303"/>
      <c r="AE470" s="297"/>
      <c r="AF470" s="181"/>
      <c r="AG470" s="181"/>
      <c r="AH470" s="181"/>
      <c r="AI470" s="181"/>
      <c r="AJ470" s="181"/>
      <c r="AK470" s="181"/>
      <c r="AL470" s="181"/>
      <c r="AM470" s="181"/>
      <c r="AN470" s="181"/>
      <c r="AO470" s="181"/>
      <c r="AP470" s="181"/>
      <c r="AQ470" s="181"/>
      <c r="AR470" s="181"/>
      <c r="AS470" s="181"/>
      <c r="AT470" s="181"/>
      <c r="AU470" s="181"/>
      <c r="AV470" s="181"/>
      <c r="AW470" s="182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299"/>
      <c r="W471" s="300"/>
      <c r="X471" s="299"/>
      <c r="Y471" s="300"/>
      <c r="Z471" s="300"/>
      <c r="AA471" s="301"/>
      <c r="AB471" s="299"/>
      <c r="AC471" s="302"/>
      <c r="AD471" s="303"/>
      <c r="AE471" s="297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1"/>
      <c r="AT471" s="181"/>
      <c r="AU471" s="181"/>
      <c r="AV471" s="181"/>
      <c r="AW471" s="182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299"/>
      <c r="W472" s="300"/>
      <c r="X472" s="299"/>
      <c r="Y472" s="300"/>
      <c r="Z472" s="300"/>
      <c r="AA472" s="301"/>
      <c r="AB472" s="299"/>
      <c r="AC472" s="302"/>
      <c r="AD472" s="303"/>
      <c r="AE472" s="297"/>
      <c r="AF472" s="181"/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299"/>
      <c r="W473" s="300"/>
      <c r="X473" s="299"/>
      <c r="Y473" s="300"/>
      <c r="Z473" s="300"/>
      <c r="AA473" s="301"/>
      <c r="AB473" s="299"/>
      <c r="AC473" s="302"/>
      <c r="AD473" s="303"/>
      <c r="AE473" s="297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181"/>
      <c r="AT473" s="181"/>
      <c r="AU473" s="181"/>
      <c r="AV473" s="181"/>
      <c r="AW473" s="182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299"/>
      <c r="W474" s="300"/>
      <c r="X474" s="299"/>
      <c r="Y474" s="300"/>
      <c r="Z474" s="300"/>
      <c r="AA474" s="301"/>
      <c r="AB474" s="299"/>
      <c r="AC474" s="302"/>
      <c r="AD474" s="303"/>
      <c r="AE474" s="297"/>
      <c r="AF474" s="181"/>
      <c r="AG474" s="181"/>
      <c r="AH474" s="181"/>
      <c r="AI474" s="181"/>
      <c r="AJ474" s="181"/>
      <c r="AK474" s="181"/>
      <c r="AL474" s="181"/>
      <c r="AM474" s="181"/>
      <c r="AN474" s="181"/>
      <c r="AO474" s="181"/>
      <c r="AP474" s="181"/>
      <c r="AQ474" s="181"/>
      <c r="AR474" s="181"/>
      <c r="AS474" s="181"/>
      <c r="AT474" s="181"/>
      <c r="AU474" s="181"/>
      <c r="AV474" s="181"/>
      <c r="AW474" s="182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299"/>
      <c r="W475" s="300"/>
      <c r="X475" s="299"/>
      <c r="Y475" s="300"/>
      <c r="Z475" s="300"/>
      <c r="AA475" s="301"/>
      <c r="AB475" s="299"/>
      <c r="AC475" s="302"/>
      <c r="AD475" s="303"/>
      <c r="AE475" s="297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181"/>
      <c r="AT475" s="181"/>
      <c r="AU475" s="181"/>
      <c r="AV475" s="181"/>
      <c r="AW475" s="182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299"/>
      <c r="W476" s="300"/>
      <c r="X476" s="299"/>
      <c r="Y476" s="300"/>
      <c r="Z476" s="300"/>
      <c r="AA476" s="301"/>
      <c r="AB476" s="299"/>
      <c r="AC476" s="302"/>
      <c r="AD476" s="303"/>
      <c r="AE476" s="297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181"/>
      <c r="AT476" s="181"/>
      <c r="AU476" s="181"/>
      <c r="AV476" s="181"/>
      <c r="AW476" s="182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299"/>
      <c r="W477" s="300"/>
      <c r="X477" s="299"/>
      <c r="Y477" s="300"/>
      <c r="Z477" s="300"/>
      <c r="AA477" s="301"/>
      <c r="AB477" s="299"/>
      <c r="AC477" s="302"/>
      <c r="AD477" s="303"/>
      <c r="AE477" s="297"/>
      <c r="AF477" s="181"/>
      <c r="AG477" s="181"/>
      <c r="AH477" s="181"/>
      <c r="AI477" s="181"/>
      <c r="AJ477" s="181"/>
      <c r="AK477" s="181"/>
      <c r="AL477" s="181"/>
      <c r="AM477" s="181"/>
      <c r="AN477" s="181"/>
      <c r="AO477" s="181"/>
      <c r="AP477" s="181"/>
      <c r="AQ477" s="181"/>
      <c r="AR477" s="181"/>
      <c r="AS477" s="181"/>
      <c r="AT477" s="181"/>
      <c r="AU477" s="181"/>
      <c r="AV477" s="181"/>
      <c r="AW477" s="182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299"/>
      <c r="W478" s="300"/>
      <c r="X478" s="299"/>
      <c r="Y478" s="300"/>
      <c r="Z478" s="300"/>
      <c r="AA478" s="301"/>
      <c r="AB478" s="299"/>
      <c r="AC478" s="302"/>
      <c r="AD478" s="303"/>
      <c r="AE478" s="297"/>
      <c r="AF478" s="181"/>
      <c r="AG478" s="181"/>
      <c r="AH478" s="181"/>
      <c r="AI478" s="181"/>
      <c r="AJ478" s="181"/>
      <c r="AK478" s="181"/>
      <c r="AL478" s="181"/>
      <c r="AM478" s="181"/>
      <c r="AN478" s="181"/>
      <c r="AO478" s="181"/>
      <c r="AP478" s="181"/>
      <c r="AQ478" s="181"/>
      <c r="AR478" s="181"/>
      <c r="AS478" s="181"/>
      <c r="AT478" s="181"/>
      <c r="AU478" s="181"/>
      <c r="AV478" s="181"/>
      <c r="AW478" s="182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299"/>
      <c r="W479" s="300"/>
      <c r="X479" s="299"/>
      <c r="Y479" s="300"/>
      <c r="Z479" s="300"/>
      <c r="AA479" s="301"/>
      <c r="AB479" s="299"/>
      <c r="AC479" s="302"/>
      <c r="AD479" s="303"/>
      <c r="AE479" s="297"/>
      <c r="AF479" s="181"/>
      <c r="AG479" s="181"/>
      <c r="AH479" s="181"/>
      <c r="AI479" s="181"/>
      <c r="AJ479" s="181"/>
      <c r="AK479" s="181"/>
      <c r="AL479" s="181"/>
      <c r="AM479" s="181"/>
      <c r="AN479" s="181"/>
      <c r="AO479" s="181"/>
      <c r="AP479" s="181"/>
      <c r="AQ479" s="181"/>
      <c r="AR479" s="181"/>
      <c r="AS479" s="181"/>
      <c r="AT479" s="181"/>
      <c r="AU479" s="181"/>
      <c r="AV479" s="181"/>
      <c r="AW479" s="182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299"/>
      <c r="W480" s="300"/>
      <c r="X480" s="299"/>
      <c r="Y480" s="300"/>
      <c r="Z480" s="300"/>
      <c r="AA480" s="301"/>
      <c r="AB480" s="299"/>
      <c r="AC480" s="302"/>
      <c r="AD480" s="303"/>
      <c r="AE480" s="297"/>
      <c r="AF480" s="181"/>
      <c r="AG480" s="181"/>
      <c r="AH480" s="181"/>
      <c r="AI480" s="181"/>
      <c r="AJ480" s="181"/>
      <c r="AK480" s="181"/>
      <c r="AL480" s="181"/>
      <c r="AM480" s="181"/>
      <c r="AN480" s="181"/>
      <c r="AO480" s="181"/>
      <c r="AP480" s="181"/>
      <c r="AQ480" s="181"/>
      <c r="AR480" s="181"/>
      <c r="AS480" s="181"/>
      <c r="AT480" s="181"/>
      <c r="AU480" s="181"/>
      <c r="AV480" s="181"/>
      <c r="AW480" s="182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299"/>
      <c r="W481" s="300"/>
      <c r="X481" s="299"/>
      <c r="Y481" s="300"/>
      <c r="Z481" s="300"/>
      <c r="AA481" s="301"/>
      <c r="AB481" s="299"/>
      <c r="AC481" s="302"/>
      <c r="AD481" s="303"/>
      <c r="AE481" s="297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2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299"/>
      <c r="W482" s="300"/>
      <c r="X482" s="299"/>
      <c r="Y482" s="300"/>
      <c r="Z482" s="300"/>
      <c r="AA482" s="301"/>
      <c r="AB482" s="299"/>
      <c r="AC482" s="302"/>
      <c r="AD482" s="303"/>
      <c r="AE482" s="297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2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299"/>
      <c r="W483" s="300"/>
      <c r="X483" s="299"/>
      <c r="Y483" s="300"/>
      <c r="Z483" s="300"/>
      <c r="AA483" s="301"/>
      <c r="AB483" s="299"/>
      <c r="AC483" s="302"/>
      <c r="AD483" s="303"/>
      <c r="AE483" s="297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2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299"/>
      <c r="W484" s="300"/>
      <c r="X484" s="299"/>
      <c r="Y484" s="300"/>
      <c r="Z484" s="300"/>
      <c r="AA484" s="301"/>
      <c r="AB484" s="299"/>
      <c r="AC484" s="302"/>
      <c r="AD484" s="303"/>
      <c r="AE484" s="297"/>
      <c r="AF484" s="181"/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299"/>
      <c r="W485" s="300"/>
      <c r="X485" s="299"/>
      <c r="Y485" s="300"/>
      <c r="Z485" s="300"/>
      <c r="AA485" s="301"/>
      <c r="AB485" s="299"/>
      <c r="AC485" s="302"/>
      <c r="AD485" s="303"/>
      <c r="AE485" s="297"/>
      <c r="AF485" s="181"/>
      <c r="AG485" s="181"/>
      <c r="AH485" s="181"/>
      <c r="AI485" s="181"/>
      <c r="AJ485" s="181"/>
      <c r="AK485" s="181"/>
      <c r="AL485" s="181"/>
      <c r="AM485" s="181"/>
      <c r="AN485" s="181"/>
      <c r="AO485" s="181"/>
      <c r="AP485" s="181"/>
      <c r="AQ485" s="181"/>
      <c r="AR485" s="181"/>
      <c r="AS485" s="181"/>
      <c r="AT485" s="181"/>
      <c r="AU485" s="181"/>
      <c r="AV485" s="181"/>
      <c r="AW485" s="182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299"/>
      <c r="W486" s="300"/>
      <c r="X486" s="299"/>
      <c r="Y486" s="300"/>
      <c r="Z486" s="300"/>
      <c r="AA486" s="301"/>
      <c r="AB486" s="299"/>
      <c r="AC486" s="302"/>
      <c r="AD486" s="303"/>
      <c r="AE486" s="297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2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300"/>
      <c r="X487" s="299"/>
      <c r="Y487" s="300"/>
      <c r="Z487" s="300"/>
      <c r="AA487" s="301"/>
      <c r="AB487" s="299"/>
      <c r="AC487" s="302"/>
      <c r="AD487" s="303"/>
      <c r="AE487" s="297"/>
      <c r="AF487" s="181"/>
      <c r="AG487" s="181"/>
      <c r="AH487" s="181"/>
      <c r="AI487" s="181"/>
      <c r="AJ487" s="181"/>
      <c r="AK487" s="181"/>
      <c r="AL487" s="181"/>
      <c r="AM487" s="181"/>
      <c r="AN487" s="181"/>
      <c r="AO487" s="181"/>
      <c r="AP487" s="181"/>
      <c r="AQ487" s="181"/>
      <c r="AR487" s="181"/>
      <c r="AS487" s="181"/>
      <c r="AT487" s="181"/>
      <c r="AU487" s="181"/>
      <c r="AV487" s="181"/>
      <c r="AW487" s="182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299"/>
      <c r="W488" s="300"/>
      <c r="X488" s="299"/>
      <c r="Y488" s="300"/>
      <c r="Z488" s="300"/>
      <c r="AA488" s="301"/>
      <c r="AB488" s="299"/>
      <c r="AC488" s="302"/>
      <c r="AD488" s="303"/>
      <c r="AE488" s="297"/>
      <c r="AF488" s="181"/>
      <c r="AG488" s="181"/>
      <c r="AH488" s="181"/>
      <c r="AI488" s="181"/>
      <c r="AJ488" s="181"/>
      <c r="AK488" s="181"/>
      <c r="AL488" s="181"/>
      <c r="AM488" s="181"/>
      <c r="AN488" s="181"/>
      <c r="AO488" s="181"/>
      <c r="AP488" s="181"/>
      <c r="AQ488" s="181"/>
      <c r="AR488" s="181"/>
      <c r="AS488" s="181"/>
      <c r="AT488" s="181"/>
      <c r="AU488" s="181"/>
      <c r="AV488" s="181"/>
      <c r="AW488" s="182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299"/>
      <c r="W489" s="300"/>
      <c r="X489" s="299"/>
      <c r="Y489" s="300"/>
      <c r="Z489" s="300"/>
      <c r="AA489" s="301"/>
      <c r="AB489" s="299"/>
      <c r="AC489" s="302"/>
      <c r="AD489" s="303"/>
      <c r="AE489" s="297"/>
      <c r="AF489" s="181"/>
      <c r="AG489" s="181"/>
      <c r="AH489" s="181"/>
      <c r="AI489" s="181"/>
      <c r="AJ489" s="181"/>
      <c r="AK489" s="181"/>
      <c r="AL489" s="181"/>
      <c r="AM489" s="181"/>
      <c r="AN489" s="181"/>
      <c r="AO489" s="181"/>
      <c r="AP489" s="181"/>
      <c r="AQ489" s="181"/>
      <c r="AR489" s="181"/>
      <c r="AS489" s="181"/>
      <c r="AT489" s="181"/>
      <c r="AU489" s="181"/>
      <c r="AV489" s="181"/>
      <c r="AW489" s="182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299"/>
      <c r="W490" s="300"/>
      <c r="X490" s="299"/>
      <c r="Y490" s="300"/>
      <c r="Z490" s="300"/>
      <c r="AA490" s="301"/>
      <c r="AB490" s="299"/>
      <c r="AC490" s="302"/>
      <c r="AD490" s="303"/>
      <c r="AE490" s="297"/>
      <c r="AF490" s="181"/>
      <c r="AG490" s="181"/>
      <c r="AH490" s="181"/>
      <c r="AI490" s="181"/>
      <c r="AJ490" s="181"/>
      <c r="AK490" s="181"/>
      <c r="AL490" s="181"/>
      <c r="AM490" s="181"/>
      <c r="AN490" s="181"/>
      <c r="AO490" s="181"/>
      <c r="AP490" s="181"/>
      <c r="AQ490" s="181"/>
      <c r="AR490" s="181"/>
      <c r="AS490" s="181"/>
      <c r="AT490" s="181"/>
      <c r="AU490" s="181"/>
      <c r="AV490" s="181"/>
      <c r="AW490" s="182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299"/>
      <c r="W491" s="300"/>
      <c r="X491" s="299"/>
      <c r="Y491" s="300"/>
      <c r="Z491" s="300"/>
      <c r="AA491" s="301"/>
      <c r="AB491" s="299"/>
      <c r="AC491" s="302"/>
      <c r="AD491" s="303"/>
      <c r="AE491" s="297"/>
      <c r="AF491" s="181"/>
      <c r="AG491" s="181"/>
      <c r="AH491" s="181"/>
      <c r="AI491" s="181"/>
      <c r="AJ491" s="181"/>
      <c r="AK491" s="181"/>
      <c r="AL491" s="181"/>
      <c r="AM491" s="181"/>
      <c r="AN491" s="181"/>
      <c r="AO491" s="181"/>
      <c r="AP491" s="181"/>
      <c r="AQ491" s="181"/>
      <c r="AR491" s="181"/>
      <c r="AS491" s="181"/>
      <c r="AT491" s="181"/>
      <c r="AU491" s="181"/>
      <c r="AV491" s="181"/>
      <c r="AW491" s="182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299"/>
      <c r="W492" s="300"/>
      <c r="X492" s="299"/>
      <c r="Y492" s="300"/>
      <c r="Z492" s="300"/>
      <c r="AA492" s="301"/>
      <c r="AB492" s="299"/>
      <c r="AC492" s="302"/>
      <c r="AD492" s="303"/>
      <c r="AE492" s="297"/>
      <c r="AF492" s="181"/>
      <c r="AG492" s="181"/>
      <c r="AH492" s="181"/>
      <c r="AI492" s="181"/>
      <c r="AJ492" s="181"/>
      <c r="AK492" s="181"/>
      <c r="AL492" s="181"/>
      <c r="AM492" s="181"/>
      <c r="AN492" s="181"/>
      <c r="AO492" s="181"/>
      <c r="AP492" s="181"/>
      <c r="AQ492" s="181"/>
      <c r="AR492" s="181"/>
      <c r="AS492" s="181"/>
      <c r="AT492" s="181"/>
      <c r="AU492" s="181"/>
      <c r="AV492" s="181"/>
      <c r="AW492" s="182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299"/>
      <c r="W493" s="300"/>
      <c r="X493" s="299"/>
      <c r="Y493" s="300"/>
      <c r="Z493" s="300"/>
      <c r="AA493" s="301"/>
      <c r="AB493" s="299"/>
      <c r="AC493" s="302"/>
      <c r="AD493" s="303"/>
      <c r="AE493" s="297"/>
      <c r="AF493" s="181"/>
      <c r="AG493" s="181"/>
      <c r="AH493" s="181"/>
      <c r="AI493" s="181"/>
      <c r="AJ493" s="181"/>
      <c r="AK493" s="181"/>
      <c r="AL493" s="181"/>
      <c r="AM493" s="181"/>
      <c r="AN493" s="181"/>
      <c r="AO493" s="181"/>
      <c r="AP493" s="181"/>
      <c r="AQ493" s="181"/>
      <c r="AR493" s="181"/>
      <c r="AS493" s="181"/>
      <c r="AT493" s="181"/>
      <c r="AU493" s="181"/>
      <c r="AV493" s="181"/>
      <c r="AW493" s="182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299"/>
      <c r="W494" s="300"/>
      <c r="X494" s="299"/>
      <c r="Y494" s="300"/>
      <c r="Z494" s="300"/>
      <c r="AA494" s="301"/>
      <c r="AB494" s="299"/>
      <c r="AC494" s="302"/>
      <c r="AD494" s="303"/>
      <c r="AE494" s="297"/>
      <c r="AF494" s="181"/>
      <c r="AG494" s="181"/>
      <c r="AH494" s="181"/>
      <c r="AI494" s="181"/>
      <c r="AJ494" s="181"/>
      <c r="AK494" s="181"/>
      <c r="AL494" s="181"/>
      <c r="AM494" s="181"/>
      <c r="AN494" s="181"/>
      <c r="AO494" s="181"/>
      <c r="AP494" s="181"/>
      <c r="AQ494" s="181"/>
      <c r="AR494" s="181"/>
      <c r="AS494" s="181"/>
      <c r="AT494" s="181"/>
      <c r="AU494" s="181"/>
      <c r="AV494" s="181"/>
      <c r="AW494" s="182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299"/>
      <c r="W495" s="300"/>
      <c r="X495" s="299"/>
      <c r="Y495" s="300"/>
      <c r="Z495" s="300"/>
      <c r="AA495" s="301"/>
      <c r="AB495" s="299"/>
      <c r="AC495" s="302"/>
      <c r="AD495" s="303"/>
      <c r="AE495" s="297"/>
      <c r="AF495" s="181"/>
      <c r="AG495" s="181"/>
      <c r="AH495" s="181"/>
      <c r="AI495" s="181"/>
      <c r="AJ495" s="181"/>
      <c r="AK495" s="181"/>
      <c r="AL495" s="181"/>
      <c r="AM495" s="181"/>
      <c r="AN495" s="181"/>
      <c r="AO495" s="181"/>
      <c r="AP495" s="181"/>
      <c r="AQ495" s="181"/>
      <c r="AR495" s="181"/>
      <c r="AS495" s="181"/>
      <c r="AT495" s="181"/>
      <c r="AU495" s="181"/>
      <c r="AV495" s="181"/>
      <c r="AW495" s="182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299"/>
      <c r="W496" s="300"/>
      <c r="X496" s="299"/>
      <c r="Y496" s="300"/>
      <c r="Z496" s="300"/>
      <c r="AA496" s="301"/>
      <c r="AB496" s="299"/>
      <c r="AC496" s="302"/>
      <c r="AD496" s="303"/>
      <c r="AE496" s="297"/>
      <c r="AF496" s="181"/>
      <c r="AG496" s="181"/>
      <c r="AH496" s="181"/>
      <c r="AI496" s="181"/>
      <c r="AJ496" s="181"/>
      <c r="AK496" s="181"/>
      <c r="AL496" s="181"/>
      <c r="AM496" s="181"/>
      <c r="AN496" s="181"/>
      <c r="AO496" s="181"/>
      <c r="AP496" s="181"/>
      <c r="AQ496" s="181"/>
      <c r="AR496" s="181"/>
      <c r="AS496" s="181"/>
      <c r="AT496" s="181"/>
      <c r="AU496" s="181"/>
      <c r="AV496" s="181"/>
      <c r="AW496" s="182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299"/>
      <c r="W497" s="300"/>
      <c r="X497" s="299"/>
      <c r="Y497" s="300"/>
      <c r="Z497" s="300"/>
      <c r="AA497" s="301"/>
      <c r="AB497" s="299"/>
      <c r="AC497" s="302"/>
      <c r="AD497" s="303"/>
      <c r="AE497" s="297"/>
      <c r="AF497" s="181"/>
      <c r="AG497" s="181"/>
      <c r="AH497" s="181"/>
      <c r="AI497" s="181"/>
      <c r="AJ497" s="181"/>
      <c r="AK497" s="181"/>
      <c r="AL497" s="181"/>
      <c r="AM497" s="181"/>
      <c r="AN497" s="181"/>
      <c r="AO497" s="181"/>
      <c r="AP497" s="181"/>
      <c r="AQ497" s="181"/>
      <c r="AR497" s="181"/>
      <c r="AS497" s="181"/>
      <c r="AT497" s="181"/>
      <c r="AU497" s="181"/>
      <c r="AV497" s="181"/>
      <c r="AW497" s="182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299"/>
      <c r="W498" s="300"/>
      <c r="X498" s="299"/>
      <c r="Y498" s="300"/>
      <c r="Z498" s="300"/>
      <c r="AA498" s="301"/>
      <c r="AB498" s="299"/>
      <c r="AC498" s="302"/>
      <c r="AD498" s="303"/>
      <c r="AE498" s="297"/>
      <c r="AF498" s="181"/>
      <c r="AG498" s="181"/>
      <c r="AH498" s="181"/>
      <c r="AI498" s="181"/>
      <c r="AJ498" s="181"/>
      <c r="AK498" s="181"/>
      <c r="AL498" s="181"/>
      <c r="AM498" s="181"/>
      <c r="AN498" s="181"/>
      <c r="AO498" s="181"/>
      <c r="AP498" s="181"/>
      <c r="AQ498" s="181"/>
      <c r="AR498" s="181"/>
      <c r="AS498" s="181"/>
      <c r="AT498" s="181"/>
      <c r="AU498" s="181"/>
      <c r="AV498" s="181"/>
      <c r="AW498" s="182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299"/>
      <c r="W499" s="300"/>
      <c r="X499" s="299"/>
      <c r="Y499" s="300"/>
      <c r="Z499" s="300"/>
      <c r="AA499" s="301"/>
      <c r="AB499" s="299"/>
      <c r="AC499" s="302"/>
      <c r="AD499" s="303"/>
      <c r="AE499" s="297"/>
      <c r="AF499" s="181"/>
      <c r="AG499" s="181"/>
      <c r="AH499" s="181"/>
      <c r="AI499" s="181"/>
      <c r="AJ499" s="181"/>
      <c r="AK499" s="181"/>
      <c r="AL499" s="181"/>
      <c r="AM499" s="181"/>
      <c r="AN499" s="181"/>
      <c r="AO499" s="181"/>
      <c r="AP499" s="181"/>
      <c r="AQ499" s="181"/>
      <c r="AR499" s="181"/>
      <c r="AS499" s="181"/>
      <c r="AT499" s="181"/>
      <c r="AU499" s="181"/>
      <c r="AV499" s="181"/>
      <c r="AW499" s="182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299"/>
      <c r="W500" s="300"/>
      <c r="X500" s="299"/>
      <c r="Y500" s="300"/>
      <c r="Z500" s="300"/>
      <c r="AA500" s="301"/>
      <c r="AB500" s="299"/>
      <c r="AC500" s="302"/>
      <c r="AD500" s="303"/>
      <c r="AE500" s="297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82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299"/>
      <c r="W501" s="300"/>
      <c r="X501" s="299"/>
      <c r="Y501" s="300"/>
      <c r="Z501" s="300"/>
      <c r="AA501" s="301"/>
      <c r="AB501" s="299"/>
      <c r="AC501" s="302"/>
      <c r="AD501" s="303"/>
      <c r="AE501" s="297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2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299"/>
      <c r="W502" s="300"/>
      <c r="X502" s="299"/>
      <c r="Y502" s="300"/>
      <c r="Z502" s="300"/>
      <c r="AA502" s="301"/>
      <c r="AB502" s="299"/>
      <c r="AC502" s="302"/>
      <c r="AD502" s="303"/>
      <c r="AE502" s="297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2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299"/>
      <c r="W503" s="300"/>
      <c r="X503" s="299"/>
      <c r="Y503" s="300"/>
      <c r="Z503" s="300"/>
      <c r="AA503" s="301"/>
      <c r="AB503" s="299"/>
      <c r="AC503" s="302"/>
      <c r="AD503" s="303"/>
      <c r="AE503" s="297"/>
      <c r="AF503" s="181"/>
      <c r="AG503" s="181"/>
      <c r="AH503" s="181"/>
      <c r="AI503" s="181"/>
      <c r="AJ503" s="181"/>
      <c r="AK503" s="181"/>
      <c r="AL503" s="181"/>
      <c r="AM503" s="181"/>
      <c r="AN503" s="181"/>
      <c r="AO503" s="181"/>
      <c r="AP503" s="181"/>
      <c r="AQ503" s="181"/>
      <c r="AR503" s="181"/>
      <c r="AS503" s="181"/>
      <c r="AT503" s="181"/>
      <c r="AU503" s="181"/>
      <c r="AV503" s="181"/>
      <c r="AW503" s="182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299"/>
      <c r="W504" s="300"/>
      <c r="X504" s="299"/>
      <c r="Y504" s="300"/>
      <c r="Z504" s="300"/>
      <c r="AA504" s="301"/>
      <c r="AB504" s="299"/>
      <c r="AC504" s="302"/>
      <c r="AD504" s="303"/>
      <c r="AE504" s="297"/>
      <c r="AF504" s="181"/>
      <c r="AG504" s="181"/>
      <c r="AH504" s="181"/>
      <c r="AI504" s="181"/>
      <c r="AJ504" s="181"/>
      <c r="AK504" s="181"/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82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299"/>
      <c r="W505" s="300"/>
      <c r="X505" s="299"/>
      <c r="Y505" s="300"/>
      <c r="Z505" s="300"/>
      <c r="AA505" s="301"/>
      <c r="AB505" s="299"/>
      <c r="AC505" s="302"/>
      <c r="AD505" s="303"/>
      <c r="AE505" s="297"/>
      <c r="AF505" s="181"/>
      <c r="AG505" s="181"/>
      <c r="AH505" s="181"/>
      <c r="AI505" s="181"/>
      <c r="AJ505" s="181"/>
      <c r="AK505" s="181"/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82"/>
    </row>
    <row r="506" ht="19.5" customHeight="1">
      <c r="A506" s="298"/>
      <c r="B506" s="299"/>
      <c r="C506" s="299"/>
      <c r="D506" s="299"/>
      <c r="E506" s="299"/>
      <c r="F506" s="299"/>
      <c r="G506" s="299"/>
      <c r="H506" s="299"/>
      <c r="I506" s="299"/>
      <c r="J506" s="299"/>
      <c r="K506" s="299"/>
      <c r="L506" s="299"/>
      <c r="M506" s="299"/>
      <c r="N506" s="299"/>
      <c r="O506" s="299"/>
      <c r="P506" s="299"/>
      <c r="Q506" s="299"/>
      <c r="R506" s="299"/>
      <c r="S506" s="299"/>
      <c r="T506" s="299"/>
      <c r="U506" s="299"/>
      <c r="V506" s="299"/>
      <c r="W506" s="300"/>
      <c r="X506" s="299"/>
      <c r="Y506" s="300"/>
      <c r="Z506" s="300"/>
      <c r="AA506" s="301"/>
      <c r="AB506" s="299"/>
      <c r="AC506" s="302"/>
      <c r="AD506" s="303"/>
      <c r="AE506" s="297"/>
      <c r="AF506" s="181"/>
      <c r="AG506" s="181"/>
      <c r="AH506" s="181"/>
      <c r="AI506" s="181"/>
      <c r="AJ506" s="181"/>
      <c r="AK506" s="181"/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82"/>
    </row>
    <row r="507" ht="19.5" customHeight="1">
      <c r="A507" s="298"/>
      <c r="B507" s="299"/>
      <c r="C507" s="299"/>
      <c r="D507" s="299"/>
      <c r="E507" s="299"/>
      <c r="F507" s="299"/>
      <c r="G507" s="299"/>
      <c r="H507" s="299"/>
      <c r="I507" s="299"/>
      <c r="J507" s="299"/>
      <c r="K507" s="299"/>
      <c r="L507" s="299"/>
      <c r="M507" s="299"/>
      <c r="N507" s="299"/>
      <c r="O507" s="299"/>
      <c r="P507" s="299"/>
      <c r="Q507" s="299"/>
      <c r="R507" s="299"/>
      <c r="S507" s="299"/>
      <c r="T507" s="299"/>
      <c r="U507" s="299"/>
      <c r="V507" s="299"/>
      <c r="W507" s="300"/>
      <c r="X507" s="299"/>
      <c r="Y507" s="300"/>
      <c r="Z507" s="300"/>
      <c r="AA507" s="301"/>
      <c r="AB507" s="299"/>
      <c r="AC507" s="302"/>
      <c r="AD507" s="303"/>
      <c r="AE507" s="297"/>
      <c r="AF507" s="181"/>
      <c r="AG507" s="181"/>
      <c r="AH507" s="181"/>
      <c r="AI507" s="181"/>
      <c r="AJ507" s="181"/>
      <c r="AK507" s="181"/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82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 ht="27.0" customHeight="1">
      <c r="A1" s="312" t="s">
        <v>409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</row>
    <row r="2" ht="21.75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5"/>
      <c r="O2" s="315"/>
      <c r="P2" s="316" t="s">
        <v>410</v>
      </c>
      <c r="Q2" s="164"/>
      <c r="R2" s="164"/>
      <c r="S2" s="164"/>
      <c r="T2" s="165"/>
      <c r="U2" s="317"/>
      <c r="V2" s="318"/>
      <c r="W2" s="318"/>
      <c r="X2" s="318"/>
      <c r="Y2" s="317"/>
      <c r="Z2" s="319"/>
      <c r="AA2" s="317"/>
      <c r="AB2" s="320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</row>
    <row r="3" ht="45.75" customHeight="1">
      <c r="A3" s="321" t="s">
        <v>73</v>
      </c>
      <c r="B3" s="321" t="s">
        <v>74</v>
      </c>
      <c r="C3" s="321" t="s">
        <v>75</v>
      </c>
      <c r="D3" s="321" t="s">
        <v>76</v>
      </c>
      <c r="E3" s="321" t="s">
        <v>77</v>
      </c>
      <c r="F3" s="321" t="s">
        <v>78</v>
      </c>
      <c r="G3" s="321" t="s">
        <v>79</v>
      </c>
      <c r="H3" s="321" t="s">
        <v>73</v>
      </c>
      <c r="I3" s="321" t="s">
        <v>74</v>
      </c>
      <c r="J3" s="321" t="s">
        <v>75</v>
      </c>
      <c r="K3" s="321" t="s">
        <v>76</v>
      </c>
      <c r="L3" s="321" t="s">
        <v>77</v>
      </c>
      <c r="M3" s="321" t="s">
        <v>78</v>
      </c>
      <c r="N3" s="321" t="s">
        <v>79</v>
      </c>
      <c r="O3" s="315"/>
      <c r="P3" s="321" t="s">
        <v>409</v>
      </c>
      <c r="Q3" s="321" t="s">
        <v>411</v>
      </c>
      <c r="R3" s="321" t="s">
        <v>412</v>
      </c>
      <c r="S3" s="321" t="s">
        <v>413</v>
      </c>
      <c r="T3" s="321" t="s">
        <v>82</v>
      </c>
      <c r="U3" s="321" t="s">
        <v>84</v>
      </c>
      <c r="V3" s="321" t="s">
        <v>85</v>
      </c>
      <c r="W3" s="321" t="s">
        <v>86</v>
      </c>
      <c r="X3" s="321" t="s">
        <v>87</v>
      </c>
      <c r="Y3" s="321" t="s">
        <v>414</v>
      </c>
      <c r="Z3" s="321" t="s">
        <v>89</v>
      </c>
      <c r="AA3" s="321" t="s">
        <v>415</v>
      </c>
      <c r="AB3" s="320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</row>
    <row r="4" ht="19.5" customHeight="1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15"/>
      <c r="P4" s="321"/>
      <c r="Q4" s="321"/>
      <c r="R4" s="321"/>
      <c r="S4" s="322">
        <v>0.05</v>
      </c>
      <c r="T4" s="321"/>
      <c r="U4" s="321"/>
      <c r="V4" s="318"/>
      <c r="W4" s="318"/>
      <c r="X4" s="318"/>
      <c r="Y4" s="321"/>
      <c r="Z4" s="321"/>
      <c r="AA4" s="321"/>
      <c r="AB4" s="320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</row>
    <row r="5" ht="24.0" customHeight="1">
      <c r="A5" s="321"/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15"/>
      <c r="P5" s="321"/>
      <c r="Q5" s="321"/>
      <c r="R5" s="321"/>
      <c r="S5" s="323" t="s">
        <v>416</v>
      </c>
      <c r="T5" s="321"/>
      <c r="U5" s="321"/>
      <c r="V5" s="318"/>
      <c r="W5" s="318"/>
      <c r="X5" s="318"/>
      <c r="Y5" s="321"/>
      <c r="Z5" s="321"/>
      <c r="AA5" s="321"/>
      <c r="AB5" s="320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</row>
    <row r="6" ht="20.25" customHeight="1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5"/>
      <c r="R6" s="325"/>
      <c r="S6" s="326">
        <v>20000.0</v>
      </c>
      <c r="T6" s="327"/>
      <c r="U6" s="328"/>
      <c r="V6" s="325"/>
      <c r="W6" s="325"/>
      <c r="X6" s="325"/>
      <c r="Y6" s="328"/>
      <c r="Z6" s="329"/>
      <c r="AA6" s="328"/>
      <c r="AB6" s="320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  <c r="AU6" s="299"/>
    </row>
    <row r="7" ht="20.25" customHeight="1">
      <c r="A7" s="239" t="s">
        <v>100</v>
      </c>
      <c r="B7" s="240">
        <v>54.0</v>
      </c>
      <c r="C7" s="241">
        <v>57.28125</v>
      </c>
      <c r="D7" s="241">
        <v>48.84375</v>
      </c>
      <c r="E7" s="241">
        <v>53.71875</v>
      </c>
      <c r="F7" s="241">
        <v>45.873295</v>
      </c>
      <c r="G7" s="241">
        <v>2.563664E8</v>
      </c>
      <c r="H7" s="241"/>
      <c r="I7" s="241">
        <f t="shared" ref="I7:N7" si="1">(I8/B8*B7)/B8*B7</f>
        <v>4.386246722</v>
      </c>
      <c r="J7" s="241">
        <f t="shared" si="1"/>
        <v>4.931286174</v>
      </c>
      <c r="K7" s="241">
        <f t="shared" si="1"/>
        <v>3.582794021</v>
      </c>
      <c r="L7" s="241">
        <f t="shared" si="1"/>
        <v>4.307744225</v>
      </c>
      <c r="M7" s="241">
        <f t="shared" si="1"/>
        <v>3.662290705</v>
      </c>
      <c r="N7" s="241">
        <f t="shared" si="1"/>
        <v>1456309.017</v>
      </c>
      <c r="O7" s="241"/>
      <c r="P7" s="247"/>
      <c r="Q7" s="247"/>
      <c r="R7" s="330"/>
      <c r="S7" s="331"/>
      <c r="T7" s="246"/>
      <c r="U7" s="248"/>
      <c r="V7" s="247"/>
      <c r="W7" s="247"/>
      <c r="X7" s="247"/>
      <c r="Y7" s="248"/>
      <c r="Z7" s="332"/>
      <c r="AA7" s="248"/>
      <c r="AB7" s="320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</row>
    <row r="8" ht="19.5" customHeight="1">
      <c r="A8" s="251" t="s">
        <v>101</v>
      </c>
      <c r="B8" s="252">
        <v>53.5625</v>
      </c>
      <c r="C8" s="253">
        <v>56.0</v>
      </c>
      <c r="D8" s="253">
        <v>48.9375</v>
      </c>
      <c r="E8" s="253">
        <v>52.03125</v>
      </c>
      <c r="F8" s="253">
        <v>44.432236</v>
      </c>
      <c r="G8" s="253">
        <v>2.593E8</v>
      </c>
      <c r="H8" s="253"/>
      <c r="I8" s="253">
        <f t="shared" ref="I8:N8" si="2">(I9/B9*B8)/B9*B8</f>
        <v>4.315461193</v>
      </c>
      <c r="J8" s="253">
        <f t="shared" si="2"/>
        <v>4.713150275</v>
      </c>
      <c r="K8" s="253">
        <f t="shared" si="2"/>
        <v>3.596560748</v>
      </c>
      <c r="L8" s="253">
        <f t="shared" si="2"/>
        <v>4.041351555</v>
      </c>
      <c r="M8" s="253">
        <f t="shared" si="2"/>
        <v>3.435811123</v>
      </c>
      <c r="N8" s="253">
        <f t="shared" si="2"/>
        <v>1489828.79</v>
      </c>
      <c r="O8" s="253"/>
      <c r="P8" s="254"/>
      <c r="Q8" s="254"/>
      <c r="R8" s="254"/>
      <c r="S8" s="333"/>
      <c r="T8" s="257"/>
      <c r="U8" s="258"/>
      <c r="V8" s="254"/>
      <c r="W8" s="254"/>
      <c r="X8" s="254"/>
      <c r="Y8" s="258"/>
      <c r="Z8" s="334"/>
      <c r="AA8" s="258"/>
      <c r="AB8" s="320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</row>
    <row r="9" ht="19.5" customHeight="1">
      <c r="A9" s="251" t="s">
        <v>102</v>
      </c>
      <c r="B9" s="252">
        <v>51.9375</v>
      </c>
      <c r="C9" s="253">
        <v>59.9375</v>
      </c>
      <c r="D9" s="253">
        <v>49.570313</v>
      </c>
      <c r="E9" s="253">
        <v>57.625</v>
      </c>
      <c r="F9" s="253">
        <v>49.209061</v>
      </c>
      <c r="G9" s="253">
        <v>2.478722E8</v>
      </c>
      <c r="H9" s="253"/>
      <c r="I9" s="253">
        <f t="shared" ref="I9:N9" si="3">(I10/B10*B9)/B10*B9</f>
        <v>4.057584934</v>
      </c>
      <c r="J9" s="253">
        <f t="shared" si="3"/>
        <v>5.399238129</v>
      </c>
      <c r="K9" s="253">
        <f t="shared" si="3"/>
        <v>3.690176711</v>
      </c>
      <c r="L9" s="253">
        <f t="shared" si="3"/>
        <v>4.957012213</v>
      </c>
      <c r="M9" s="253">
        <f t="shared" si="3"/>
        <v>4.214277204</v>
      </c>
      <c r="N9" s="253">
        <f t="shared" si="3"/>
        <v>1361403.841</v>
      </c>
      <c r="O9" s="253"/>
      <c r="P9" s="254"/>
      <c r="Q9" s="254"/>
      <c r="R9" s="254"/>
      <c r="S9" s="254"/>
      <c r="T9" s="257"/>
      <c r="U9" s="258"/>
      <c r="V9" s="254"/>
      <c r="W9" s="254"/>
      <c r="X9" s="254"/>
      <c r="Y9" s="258"/>
      <c r="Z9" s="334"/>
      <c r="AA9" s="258"/>
      <c r="AB9" s="320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</row>
    <row r="10" ht="19.5" customHeight="1">
      <c r="A10" s="251" t="s">
        <v>103</v>
      </c>
      <c r="B10" s="252">
        <v>57.8125</v>
      </c>
      <c r="C10" s="253">
        <v>61.71875</v>
      </c>
      <c r="D10" s="253">
        <v>55.78125</v>
      </c>
      <c r="E10" s="253">
        <v>56.59375</v>
      </c>
      <c r="F10" s="253">
        <v>48.328407</v>
      </c>
      <c r="G10" s="253">
        <v>1.957904E8</v>
      </c>
      <c r="H10" s="253"/>
      <c r="I10" s="253">
        <f t="shared" ref="I10:N10" si="4">(I11/B11*B10)/B11*B10</f>
        <v>5.027464784</v>
      </c>
      <c r="J10" s="253">
        <f t="shared" si="4"/>
        <v>5.724920714</v>
      </c>
      <c r="K10" s="253">
        <f t="shared" si="4"/>
        <v>4.672833703</v>
      </c>
      <c r="L10" s="253">
        <f t="shared" si="4"/>
        <v>4.781179581</v>
      </c>
      <c r="M10" s="253">
        <f t="shared" si="4"/>
        <v>4.064788033</v>
      </c>
      <c r="N10" s="253">
        <f t="shared" si="4"/>
        <v>849403.6368</v>
      </c>
      <c r="O10" s="253"/>
      <c r="P10" s="254"/>
      <c r="Q10" s="254"/>
      <c r="R10" s="254"/>
      <c r="S10" s="254"/>
      <c r="T10" s="257"/>
      <c r="U10" s="258"/>
      <c r="V10" s="254"/>
      <c r="W10" s="254"/>
      <c r="X10" s="254"/>
      <c r="Y10" s="258"/>
      <c r="Z10" s="334"/>
      <c r="AA10" s="258"/>
      <c r="AB10" s="320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</row>
    <row r="11" ht="19.5" customHeight="1">
      <c r="A11" s="251" t="s">
        <v>104</v>
      </c>
      <c r="B11" s="252">
        <v>56.6875</v>
      </c>
      <c r="C11" s="253">
        <v>61.75</v>
      </c>
      <c r="D11" s="253">
        <v>52.9375</v>
      </c>
      <c r="E11" s="253">
        <v>59.6875</v>
      </c>
      <c r="F11" s="253">
        <v>50.970333</v>
      </c>
      <c r="G11" s="253">
        <v>2.578806E8</v>
      </c>
      <c r="H11" s="253"/>
      <c r="I11" s="253">
        <f t="shared" ref="I11:N11" si="5">(I12/B12*B11)/B12*B11</f>
        <v>4.833705043</v>
      </c>
      <c r="J11" s="253">
        <f t="shared" si="5"/>
        <v>5.730719569</v>
      </c>
      <c r="K11" s="253">
        <f t="shared" si="5"/>
        <v>4.208532611</v>
      </c>
      <c r="L11" s="253">
        <f t="shared" si="5"/>
        <v>5.318202747</v>
      </c>
      <c r="M11" s="253">
        <f t="shared" si="5"/>
        <v>4.521347476</v>
      </c>
      <c r="N11" s="253">
        <f t="shared" si="5"/>
        <v>1473562.88</v>
      </c>
      <c r="O11" s="253"/>
      <c r="P11" s="254"/>
      <c r="Q11" s="254"/>
      <c r="R11" s="254"/>
      <c r="S11" s="254"/>
      <c r="T11" s="257"/>
      <c r="U11" s="258"/>
      <c r="V11" s="254"/>
      <c r="W11" s="254"/>
      <c r="X11" s="254"/>
      <c r="Y11" s="258"/>
      <c r="Z11" s="334"/>
      <c r="AA11" s="258"/>
      <c r="AB11" s="320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</row>
    <row r="12" ht="19.5" customHeight="1">
      <c r="A12" s="251" t="s">
        <v>105</v>
      </c>
      <c r="B12" s="252">
        <v>60.0625</v>
      </c>
      <c r="C12" s="253">
        <v>63.75</v>
      </c>
      <c r="D12" s="253">
        <v>58.625</v>
      </c>
      <c r="E12" s="253">
        <v>60.1875</v>
      </c>
      <c r="F12" s="253">
        <v>51.397312</v>
      </c>
      <c r="G12" s="253">
        <v>2.89632E8</v>
      </c>
      <c r="H12" s="253"/>
      <c r="I12" s="253">
        <f t="shared" ref="I12:N12" si="6">(I13/B13*B12)/B13*B12</f>
        <v>5.426406785</v>
      </c>
      <c r="J12" s="253">
        <f t="shared" si="6"/>
        <v>6.107951942</v>
      </c>
      <c r="K12" s="253">
        <f t="shared" si="6"/>
        <v>5.161424189</v>
      </c>
      <c r="L12" s="253">
        <f t="shared" si="6"/>
        <v>5.407676723</v>
      </c>
      <c r="M12" s="253">
        <f t="shared" si="6"/>
        <v>4.597415507</v>
      </c>
      <c r="N12" s="253">
        <f t="shared" si="6"/>
        <v>1858764.696</v>
      </c>
      <c r="O12" s="253"/>
      <c r="P12" s="254"/>
      <c r="Q12" s="254"/>
      <c r="R12" s="254"/>
      <c r="S12" s="254"/>
      <c r="T12" s="257"/>
      <c r="U12" s="258"/>
      <c r="V12" s="254"/>
      <c r="W12" s="254"/>
      <c r="X12" s="254"/>
      <c r="Y12" s="258"/>
      <c r="Z12" s="334"/>
      <c r="AA12" s="258"/>
      <c r="AB12" s="320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</row>
    <row r="13" ht="19.5" customHeight="1">
      <c r="A13" s="251" t="s">
        <v>106</v>
      </c>
      <c r="B13" s="252">
        <v>59.375</v>
      </c>
      <c r="C13" s="253">
        <v>66.25</v>
      </c>
      <c r="D13" s="253">
        <v>57.414063</v>
      </c>
      <c r="E13" s="253">
        <v>65.75</v>
      </c>
      <c r="F13" s="253">
        <v>56.147415</v>
      </c>
      <c r="G13" s="253">
        <v>4.154352E8</v>
      </c>
      <c r="H13" s="253"/>
      <c r="I13" s="253">
        <f t="shared" ref="I13:N13" si="7">(I14/B14*B13)/B14*B13</f>
        <v>5.302892</v>
      </c>
      <c r="J13" s="253">
        <f t="shared" si="7"/>
        <v>6.596400232</v>
      </c>
      <c r="K13" s="253">
        <f t="shared" si="7"/>
        <v>4.950401281</v>
      </c>
      <c r="L13" s="253">
        <f t="shared" si="7"/>
        <v>6.453415479</v>
      </c>
      <c r="M13" s="253">
        <f t="shared" si="7"/>
        <v>5.486463265</v>
      </c>
      <c r="N13" s="253">
        <f t="shared" si="7"/>
        <v>3824176.358</v>
      </c>
      <c r="O13" s="253"/>
      <c r="P13" s="254"/>
      <c r="Q13" s="254"/>
      <c r="R13" s="254"/>
      <c r="S13" s="254"/>
      <c r="T13" s="257"/>
      <c r="U13" s="258"/>
      <c r="V13" s="254"/>
      <c r="W13" s="254"/>
      <c r="X13" s="254"/>
      <c r="Y13" s="258"/>
      <c r="Z13" s="334"/>
      <c r="AA13" s="258"/>
      <c r="AB13" s="320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</row>
    <row r="14" ht="19.5" customHeight="1">
      <c r="A14" s="251" t="s">
        <v>107</v>
      </c>
      <c r="B14" s="252">
        <v>65.75</v>
      </c>
      <c r="C14" s="253">
        <v>78.78125</v>
      </c>
      <c r="D14" s="253">
        <v>65.195313</v>
      </c>
      <c r="E14" s="253">
        <v>73.5</v>
      </c>
      <c r="F14" s="253">
        <v>62.76556</v>
      </c>
      <c r="G14" s="253">
        <v>3.668192E8</v>
      </c>
      <c r="H14" s="253"/>
      <c r="I14" s="253">
        <f t="shared" ref="I14:N14" si="8">(I15/B15*B14)/B15*B14</f>
        <v>6.502749904</v>
      </c>
      <c r="J14" s="253">
        <f t="shared" si="8"/>
        <v>9.327837417</v>
      </c>
      <c r="K14" s="253">
        <f t="shared" si="8"/>
        <v>6.383172643</v>
      </c>
      <c r="L14" s="253">
        <f t="shared" si="8"/>
        <v>8.064413543</v>
      </c>
      <c r="M14" s="253">
        <f t="shared" si="8"/>
        <v>6.856078145</v>
      </c>
      <c r="N14" s="253">
        <f t="shared" si="8"/>
        <v>2981504.352</v>
      </c>
      <c r="O14" s="253"/>
      <c r="P14" s="254"/>
      <c r="Q14" s="254"/>
      <c r="R14" s="254"/>
      <c r="S14" s="254"/>
      <c r="T14" s="257"/>
      <c r="U14" s="258"/>
      <c r="V14" s="254"/>
      <c r="W14" s="254"/>
      <c r="X14" s="254"/>
      <c r="Y14" s="258"/>
      <c r="Z14" s="334"/>
      <c r="AA14" s="258"/>
      <c r="AB14" s="320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</row>
    <row r="15" ht="19.5" customHeight="1">
      <c r="A15" s="251" t="s">
        <v>108</v>
      </c>
      <c r="B15" s="252">
        <v>74.3125</v>
      </c>
      <c r="C15" s="253">
        <v>93.75</v>
      </c>
      <c r="D15" s="253">
        <v>73.75</v>
      </c>
      <c r="E15" s="253">
        <v>91.375</v>
      </c>
      <c r="F15" s="253">
        <v>78.029953</v>
      </c>
      <c r="G15" s="253">
        <v>4.653556E8</v>
      </c>
      <c r="H15" s="253"/>
      <c r="I15" s="253">
        <f t="shared" ref="I15:N15" si="9">(I16/B16*B15)/B16*B15</f>
        <v>8.30671444</v>
      </c>
      <c r="J15" s="253">
        <f t="shared" si="9"/>
        <v>13.20923863</v>
      </c>
      <c r="K15" s="253">
        <f t="shared" si="9"/>
        <v>8.168228733</v>
      </c>
      <c r="L15" s="253">
        <f t="shared" si="9"/>
        <v>12.46386947</v>
      </c>
      <c r="M15" s="253">
        <f t="shared" si="9"/>
        <v>10.59633387</v>
      </c>
      <c r="N15" s="253">
        <f t="shared" si="9"/>
        <v>4798452.696</v>
      </c>
      <c r="O15" s="261" t="s">
        <v>109</v>
      </c>
      <c r="P15" s="254">
        <f t="shared" ref="P15:S15" si="10">MAX(P18:P305)</f>
        <v>1616435.62</v>
      </c>
      <c r="Q15" s="254">
        <f t="shared" si="10"/>
        <v>2614045.439</v>
      </c>
      <c r="R15" s="254">
        <f t="shared" si="10"/>
        <v>1963187.872</v>
      </c>
      <c r="S15" s="254">
        <f t="shared" si="10"/>
        <v>-1666.666667</v>
      </c>
      <c r="T15" s="257"/>
      <c r="U15" s="257">
        <f t="shared" ref="U15:AA15" si="11">MAX(U18:U305)</f>
        <v>420</v>
      </c>
      <c r="V15" s="254">
        <f t="shared" si="11"/>
        <v>3016165.291</v>
      </c>
      <c r="W15" s="254">
        <f t="shared" si="11"/>
        <v>2091425.321</v>
      </c>
      <c r="X15" s="254">
        <f t="shared" si="11"/>
        <v>5801607.276</v>
      </c>
      <c r="Y15" s="257">
        <f t="shared" si="11"/>
        <v>5.801607276</v>
      </c>
      <c r="Z15" s="254">
        <f t="shared" si="11"/>
        <v>4876867.306</v>
      </c>
      <c r="AA15" s="257">
        <f t="shared" si="11"/>
        <v>4.876867306</v>
      </c>
      <c r="AB15" s="320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</row>
    <row r="16" ht="19.5" customHeight="1">
      <c r="A16" s="251" t="s">
        <v>110</v>
      </c>
      <c r="B16" s="252">
        <v>96.1875</v>
      </c>
      <c r="C16" s="253">
        <v>97.625</v>
      </c>
      <c r="D16" s="253">
        <v>79.75</v>
      </c>
      <c r="E16" s="253">
        <v>89.6875</v>
      </c>
      <c r="F16" s="253">
        <v>76.588921</v>
      </c>
      <c r="G16" s="253">
        <v>5.834318E8</v>
      </c>
      <c r="H16" s="253"/>
      <c r="I16" s="253">
        <f t="shared" ref="I16:N16" si="12">(I17/B17*B16)/B17*B16</f>
        <v>13.91690977</v>
      </c>
      <c r="J16" s="253">
        <f t="shared" si="12"/>
        <v>14.3237696</v>
      </c>
      <c r="K16" s="253">
        <f t="shared" si="12"/>
        <v>9.551360231</v>
      </c>
      <c r="L16" s="253">
        <f t="shared" si="12"/>
        <v>12.00775861</v>
      </c>
      <c r="M16" s="253">
        <f t="shared" si="12"/>
        <v>10.20856845</v>
      </c>
      <c r="N16" s="253">
        <f t="shared" si="12"/>
        <v>7542434.063</v>
      </c>
      <c r="O16" s="269" t="s">
        <v>111</v>
      </c>
      <c r="P16" s="254">
        <v>1616435.61980198</v>
      </c>
      <c r="Q16" s="254">
        <v>2221983.78466878</v>
      </c>
      <c r="R16" s="254">
        <v>1963187.87174571</v>
      </c>
      <c r="S16" s="254">
        <v>-924739.969759916</v>
      </c>
      <c r="T16" s="253"/>
      <c r="U16" s="257">
        <v>3.87095141186234</v>
      </c>
      <c r="V16" s="254">
        <v>3016165.29073726</v>
      </c>
      <c r="W16" s="254">
        <v>2091425.32097735</v>
      </c>
      <c r="X16" s="254">
        <v>5801607.27621647</v>
      </c>
      <c r="Y16" s="257">
        <v>5.80160727621647</v>
      </c>
      <c r="Z16" s="254">
        <v>4876867.30645655</v>
      </c>
      <c r="AA16" s="257">
        <v>4.87686730645655</v>
      </c>
      <c r="AB16" s="320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</row>
    <row r="17" ht="19.5" customHeight="1">
      <c r="A17" s="251" t="s">
        <v>112</v>
      </c>
      <c r="B17" s="252">
        <v>89.53125</v>
      </c>
      <c r="C17" s="253">
        <v>107.5</v>
      </c>
      <c r="D17" s="253">
        <v>88.4375</v>
      </c>
      <c r="E17" s="253">
        <v>106.75</v>
      </c>
      <c r="F17" s="253">
        <v>91.159492</v>
      </c>
      <c r="G17" s="253">
        <v>5.751698E8</v>
      </c>
      <c r="H17" s="253"/>
      <c r="I17" s="253">
        <f t="shared" ref="I17:N17" si="13">(I18/B18*B17)/B18*B17</f>
        <v>12.05743232</v>
      </c>
      <c r="J17" s="253">
        <f t="shared" si="13"/>
        <v>17.36809403</v>
      </c>
      <c r="K17" s="253">
        <f t="shared" si="13"/>
        <v>11.74564189</v>
      </c>
      <c r="L17" s="253">
        <f t="shared" si="13"/>
        <v>17.01115805</v>
      </c>
      <c r="M17" s="253">
        <f t="shared" si="13"/>
        <v>14.46227901</v>
      </c>
      <c r="N17" s="253">
        <f t="shared" si="13"/>
        <v>7330329.191</v>
      </c>
      <c r="O17" s="269" t="s">
        <v>113</v>
      </c>
      <c r="P17" s="254">
        <f t="shared" ref="P17:S17" si="14">MIN(P18:P305)</f>
        <v>78257.42574</v>
      </c>
      <c r="Q17" s="254">
        <f t="shared" si="14"/>
        <v>38357.16001</v>
      </c>
      <c r="R17" s="254">
        <f t="shared" si="14"/>
        <v>101534.8132</v>
      </c>
      <c r="S17" s="254">
        <f t="shared" si="14"/>
        <v>-924739.9698</v>
      </c>
      <c r="T17" s="257"/>
      <c r="U17" s="257">
        <f t="shared" ref="U17:AA17" si="15">MIN(U18:U305)</f>
        <v>0.979752898</v>
      </c>
      <c r="V17" s="254">
        <f t="shared" si="15"/>
        <v>162122.9256</v>
      </c>
      <c r="W17" s="254">
        <f t="shared" si="15"/>
        <v>-40023.21624</v>
      </c>
      <c r="X17" s="254">
        <f t="shared" si="15"/>
        <v>261772.0254</v>
      </c>
      <c r="Y17" s="257">
        <f t="shared" si="15"/>
        <v>0.2617720254</v>
      </c>
      <c r="Z17" s="254">
        <f t="shared" si="15"/>
        <v>102819.2795</v>
      </c>
      <c r="AA17" s="257">
        <f t="shared" si="15"/>
        <v>0.1028192795</v>
      </c>
      <c r="AB17" s="320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</row>
    <row r="18" ht="19.5" customHeight="1">
      <c r="A18" s="251" t="s">
        <v>114</v>
      </c>
      <c r="B18" s="252">
        <v>107.25</v>
      </c>
      <c r="C18" s="253">
        <v>120.5</v>
      </c>
      <c r="D18" s="253">
        <v>101.0</v>
      </c>
      <c r="E18" s="253">
        <v>109.5</v>
      </c>
      <c r="F18" s="253">
        <v>93.507858</v>
      </c>
      <c r="G18" s="253">
        <v>7.211069E8</v>
      </c>
      <c r="H18" s="253"/>
      <c r="I18" s="253">
        <f t="shared" ref="I18:N18" si="16">(I19/B19*B18)/B19*B18</f>
        <v>17.30215263</v>
      </c>
      <c r="J18" s="253">
        <f t="shared" si="16"/>
        <v>21.82274244</v>
      </c>
      <c r="K18" s="253">
        <f t="shared" si="16"/>
        <v>15.31957048</v>
      </c>
      <c r="L18" s="253">
        <f t="shared" si="16"/>
        <v>17.89890036</v>
      </c>
      <c r="M18" s="253">
        <f t="shared" si="16"/>
        <v>15.21700419</v>
      </c>
      <c r="N18" s="253">
        <f t="shared" si="16"/>
        <v>11522073.23</v>
      </c>
      <c r="O18" s="253"/>
      <c r="P18" s="254">
        <v>400000.0</v>
      </c>
      <c r="Q18" s="254">
        <v>300000.0</v>
      </c>
      <c r="R18" s="254">
        <v>300000.0</v>
      </c>
      <c r="S18" s="254">
        <f>-$S$6/12</f>
        <v>-1666.666667</v>
      </c>
      <c r="T18" s="257"/>
      <c r="U18" s="257">
        <f t="shared" ref="U18:U305" si="18">IF(S18=0,"NA",((P18+R18)/-(S18)))</f>
        <v>420</v>
      </c>
      <c r="V18" s="254">
        <f t="shared" ref="V18:V305" si="19">P18*0.7+R18*0.96</f>
        <v>568000</v>
      </c>
      <c r="W18" s="254">
        <f t="shared" ref="W18:W305" si="20">V18+S18</f>
        <v>566333.3333</v>
      </c>
      <c r="X18" s="254">
        <f t="shared" ref="X18:X305" si="21">P18+Q18+R18</f>
        <v>1000000</v>
      </c>
      <c r="Y18" s="258">
        <f t="shared" ref="Y18:Y305" si="22">X18/1000000</f>
        <v>1</v>
      </c>
      <c r="Z18" s="334">
        <f t="shared" ref="Z18:Z305" si="23">SUM(P18:S18)</f>
        <v>998333.3333</v>
      </c>
      <c r="AA18" s="258">
        <f t="shared" ref="AA18:AA305" si="24">Z18/1000000</f>
        <v>0.9983333333</v>
      </c>
      <c r="AB18" s="335"/>
      <c r="AC18" s="336"/>
      <c r="AD18" s="336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336"/>
      <c r="AU18" s="336"/>
    </row>
    <row r="19" ht="19.5" customHeight="1">
      <c r="A19" s="251" t="s">
        <v>115</v>
      </c>
      <c r="B19" s="252">
        <v>107.765625</v>
      </c>
      <c r="C19" s="253">
        <v>109.125</v>
      </c>
      <c r="D19" s="253">
        <v>78.0</v>
      </c>
      <c r="E19" s="253">
        <v>94.75</v>
      </c>
      <c r="F19" s="253">
        <v>80.912041</v>
      </c>
      <c r="G19" s="253">
        <v>6.784114E8</v>
      </c>
      <c r="H19" s="253"/>
      <c r="I19" s="253">
        <f t="shared" ref="I19:N19" si="17">(I20/B20*B19)/B20*B19</f>
        <v>17.4689194</v>
      </c>
      <c r="J19" s="253">
        <f t="shared" si="17"/>
        <v>17.89714458</v>
      </c>
      <c r="K19" s="253">
        <f t="shared" si="17"/>
        <v>9.136777452</v>
      </c>
      <c r="L19" s="253">
        <f t="shared" si="17"/>
        <v>13.40159685</v>
      </c>
      <c r="M19" s="253">
        <f t="shared" si="17"/>
        <v>11.39355507</v>
      </c>
      <c r="N19" s="253">
        <f t="shared" si="17"/>
        <v>10198060.95</v>
      </c>
      <c r="O19" s="253"/>
      <c r="P19" s="254">
        <f t="shared" ref="P19:P305" si="26">P18*D19/D18</f>
        <v>308910.8911</v>
      </c>
      <c r="Q19" s="254">
        <f t="shared" ref="Q19:Q27" si="27">Q18*K19/K18</f>
        <v>178923.6349</v>
      </c>
      <c r="R19" s="254">
        <f t="shared" ref="R19:R27" si="28">R18</f>
        <v>300000</v>
      </c>
      <c r="S19" s="254">
        <f t="shared" ref="S19:S305" si="29">S18*(1+$S$4/12)+$S$18</f>
        <v>-3340.277778</v>
      </c>
      <c r="T19" s="257"/>
      <c r="U19" s="257">
        <f t="shared" si="18"/>
        <v>182.2934892</v>
      </c>
      <c r="V19" s="254">
        <f t="shared" si="19"/>
        <v>504237.6238</v>
      </c>
      <c r="W19" s="254">
        <f t="shared" si="20"/>
        <v>500897.346</v>
      </c>
      <c r="X19" s="254">
        <f t="shared" si="21"/>
        <v>787834.526</v>
      </c>
      <c r="Y19" s="258">
        <f t="shared" si="22"/>
        <v>0.787834526</v>
      </c>
      <c r="Z19" s="334">
        <f t="shared" si="23"/>
        <v>784494.2482</v>
      </c>
      <c r="AA19" s="258">
        <f t="shared" si="24"/>
        <v>0.7844942482</v>
      </c>
      <c r="AB19" s="320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</row>
    <row r="20" ht="19.5" customHeight="1">
      <c r="A20" s="251" t="s">
        <v>116</v>
      </c>
      <c r="B20" s="252">
        <v>95.75</v>
      </c>
      <c r="C20" s="253">
        <v>96.875</v>
      </c>
      <c r="D20" s="253">
        <v>72.25</v>
      </c>
      <c r="E20" s="253">
        <v>83.125</v>
      </c>
      <c r="F20" s="253">
        <v>70.98484</v>
      </c>
      <c r="G20" s="253">
        <v>5.631893E8</v>
      </c>
      <c r="H20" s="253"/>
      <c r="I20" s="253">
        <f t="shared" ref="I20:N20" si="25">(I21/B21*B20)/B21*B20</f>
        <v>13.79059811</v>
      </c>
      <c r="J20" s="253">
        <f t="shared" si="25"/>
        <v>14.10453147</v>
      </c>
      <c r="K20" s="253">
        <f t="shared" si="25"/>
        <v>7.839340787</v>
      </c>
      <c r="L20" s="253">
        <f t="shared" si="25"/>
        <v>10.31481466</v>
      </c>
      <c r="M20" s="253">
        <f t="shared" si="25"/>
        <v>8.76928447</v>
      </c>
      <c r="N20" s="253">
        <f t="shared" si="25"/>
        <v>7028135.387</v>
      </c>
      <c r="O20" s="253"/>
      <c r="P20" s="254">
        <f t="shared" si="26"/>
        <v>286138.6139</v>
      </c>
      <c r="Q20" s="254">
        <f t="shared" si="27"/>
        <v>153516.1994</v>
      </c>
      <c r="R20" s="254">
        <f t="shared" si="28"/>
        <v>300000</v>
      </c>
      <c r="S20" s="254">
        <f t="shared" si="29"/>
        <v>-5020.862269</v>
      </c>
      <c r="T20" s="257"/>
      <c r="U20" s="257">
        <f t="shared" si="18"/>
        <v>116.7406279</v>
      </c>
      <c r="V20" s="254">
        <f t="shared" si="19"/>
        <v>488297.0297</v>
      </c>
      <c r="W20" s="254">
        <f t="shared" si="20"/>
        <v>483276.1674</v>
      </c>
      <c r="X20" s="254">
        <f t="shared" si="21"/>
        <v>739654.8133</v>
      </c>
      <c r="Y20" s="258">
        <f t="shared" si="22"/>
        <v>0.7396548133</v>
      </c>
      <c r="Z20" s="334">
        <f t="shared" si="23"/>
        <v>734633.951</v>
      </c>
      <c r="AA20" s="258">
        <f t="shared" si="24"/>
        <v>0.734633951</v>
      </c>
      <c r="AB20" s="320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</row>
    <row r="21" ht="19.5" customHeight="1">
      <c r="A21" s="251" t="s">
        <v>117</v>
      </c>
      <c r="B21" s="252">
        <v>85.1875</v>
      </c>
      <c r="C21" s="253">
        <v>99.71875</v>
      </c>
      <c r="D21" s="253">
        <v>82.5</v>
      </c>
      <c r="E21" s="253">
        <v>93.4375</v>
      </c>
      <c r="F21" s="253">
        <v>79.791245</v>
      </c>
      <c r="G21" s="253">
        <v>4.695167E8</v>
      </c>
      <c r="H21" s="253"/>
      <c r="I21" s="253">
        <f t="shared" ref="I21:N21" si="30">(I22/B22*B21)/B22*B21</f>
        <v>10.91584307</v>
      </c>
      <c r="J21" s="253">
        <f t="shared" si="30"/>
        <v>14.94475793</v>
      </c>
      <c r="K21" s="253">
        <f t="shared" si="30"/>
        <v>10.22143188</v>
      </c>
      <c r="L21" s="253">
        <f t="shared" si="30"/>
        <v>13.03288407</v>
      </c>
      <c r="M21" s="253">
        <f t="shared" si="30"/>
        <v>11.08009352</v>
      </c>
      <c r="N21" s="253">
        <f t="shared" si="30"/>
        <v>4884649.621</v>
      </c>
      <c r="O21" s="253"/>
      <c r="P21" s="254">
        <f t="shared" si="26"/>
        <v>326732.6733</v>
      </c>
      <c r="Q21" s="254">
        <f t="shared" si="27"/>
        <v>200164.1996</v>
      </c>
      <c r="R21" s="254">
        <f t="shared" si="28"/>
        <v>300000</v>
      </c>
      <c r="S21" s="254">
        <f t="shared" si="29"/>
        <v>-6708.449195</v>
      </c>
      <c r="T21" s="257"/>
      <c r="U21" s="257">
        <f t="shared" si="18"/>
        <v>93.42437501</v>
      </c>
      <c r="V21" s="254">
        <f t="shared" si="19"/>
        <v>516712.8713</v>
      </c>
      <c r="W21" s="254">
        <f t="shared" si="20"/>
        <v>510004.4221</v>
      </c>
      <c r="X21" s="254">
        <f t="shared" si="21"/>
        <v>826896.8729</v>
      </c>
      <c r="Y21" s="258">
        <f t="shared" si="22"/>
        <v>0.8268968729</v>
      </c>
      <c r="Z21" s="334">
        <f t="shared" si="23"/>
        <v>820188.4237</v>
      </c>
      <c r="AA21" s="258">
        <f t="shared" si="24"/>
        <v>0.8201884237</v>
      </c>
      <c r="AB21" s="320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</row>
    <row r="22" ht="19.5" customHeight="1">
      <c r="A22" s="251" t="s">
        <v>118</v>
      </c>
      <c r="B22" s="252">
        <v>93.5</v>
      </c>
      <c r="C22" s="253">
        <v>102.0625</v>
      </c>
      <c r="D22" s="253">
        <v>85.71875</v>
      </c>
      <c r="E22" s="253">
        <v>89.4375</v>
      </c>
      <c r="F22" s="253">
        <v>76.375443</v>
      </c>
      <c r="G22" s="253">
        <v>3.817581E8</v>
      </c>
      <c r="H22" s="253"/>
      <c r="I22" s="253">
        <f t="shared" ref="I22:N22" si="31">(I23/B23*B22)/B23*B22</f>
        <v>13.15009102</v>
      </c>
      <c r="J22" s="253">
        <f t="shared" si="31"/>
        <v>15.65552504</v>
      </c>
      <c r="K22" s="253">
        <f t="shared" si="31"/>
        <v>11.03457218</v>
      </c>
      <c r="L22" s="253">
        <f t="shared" si="31"/>
        <v>11.94090971</v>
      </c>
      <c r="M22" s="253">
        <f t="shared" si="31"/>
        <v>10.15173863</v>
      </c>
      <c r="N22" s="253">
        <f t="shared" si="31"/>
        <v>3229295.965</v>
      </c>
      <c r="O22" s="253"/>
      <c r="P22" s="254">
        <f t="shared" si="26"/>
        <v>339480.198</v>
      </c>
      <c r="Q22" s="254">
        <f t="shared" si="27"/>
        <v>216087.7591</v>
      </c>
      <c r="R22" s="254">
        <f t="shared" si="28"/>
        <v>300000</v>
      </c>
      <c r="S22" s="254">
        <f t="shared" si="29"/>
        <v>-8403.067733</v>
      </c>
      <c r="T22" s="257"/>
      <c r="U22" s="257">
        <f t="shared" si="18"/>
        <v>76.10080251</v>
      </c>
      <c r="V22" s="254">
        <f t="shared" si="19"/>
        <v>525636.1386</v>
      </c>
      <c r="W22" s="254">
        <f t="shared" si="20"/>
        <v>517233.0709</v>
      </c>
      <c r="X22" s="254">
        <f t="shared" si="21"/>
        <v>855567.9571</v>
      </c>
      <c r="Y22" s="258">
        <f t="shared" si="22"/>
        <v>0.8555679571</v>
      </c>
      <c r="Z22" s="334">
        <f t="shared" si="23"/>
        <v>847164.8894</v>
      </c>
      <c r="AA22" s="258">
        <f t="shared" si="24"/>
        <v>0.8471648894</v>
      </c>
      <c r="AB22" s="320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</row>
    <row r="23" ht="19.5" customHeight="1">
      <c r="A23" s="251" t="s">
        <v>119</v>
      </c>
      <c r="B23" s="252">
        <v>89.8125</v>
      </c>
      <c r="C23" s="253">
        <v>102.0</v>
      </c>
      <c r="D23" s="253">
        <v>83.3125</v>
      </c>
      <c r="E23" s="253">
        <v>101.625</v>
      </c>
      <c r="F23" s="253">
        <v>86.782974</v>
      </c>
      <c r="G23" s="253">
        <v>3.783124E8</v>
      </c>
      <c r="H23" s="253"/>
      <c r="I23" s="253">
        <f t="shared" ref="I23:N23" si="32">(I24/B24*B23)/B24*B23</f>
        <v>12.13330481</v>
      </c>
      <c r="J23" s="253">
        <f t="shared" si="32"/>
        <v>15.63635697</v>
      </c>
      <c r="K23" s="253">
        <f t="shared" si="32"/>
        <v>10.42375451</v>
      </c>
      <c r="L23" s="253">
        <f t="shared" si="32"/>
        <v>15.41697717</v>
      </c>
      <c r="M23" s="253">
        <f t="shared" si="32"/>
        <v>13.10696082</v>
      </c>
      <c r="N23" s="253">
        <f t="shared" si="32"/>
        <v>3171264.615</v>
      </c>
      <c r="O23" s="253"/>
      <c r="P23" s="254">
        <f t="shared" si="26"/>
        <v>329950.495</v>
      </c>
      <c r="Q23" s="254">
        <f t="shared" si="27"/>
        <v>204126.2422</v>
      </c>
      <c r="R23" s="254">
        <f t="shared" si="28"/>
        <v>300000</v>
      </c>
      <c r="S23" s="254">
        <f t="shared" si="29"/>
        <v>-10104.74718</v>
      </c>
      <c r="T23" s="257"/>
      <c r="U23" s="257">
        <f t="shared" si="18"/>
        <v>62.34203427</v>
      </c>
      <c r="V23" s="254">
        <f t="shared" si="19"/>
        <v>518965.3465</v>
      </c>
      <c r="W23" s="254">
        <f t="shared" si="20"/>
        <v>508860.5994</v>
      </c>
      <c r="X23" s="254">
        <f t="shared" si="21"/>
        <v>834076.7373</v>
      </c>
      <c r="Y23" s="258">
        <f t="shared" si="22"/>
        <v>0.8340767373</v>
      </c>
      <c r="Z23" s="334">
        <f t="shared" si="23"/>
        <v>823971.9901</v>
      </c>
      <c r="AA23" s="258">
        <f t="shared" si="24"/>
        <v>0.8239719901</v>
      </c>
      <c r="AB23" s="320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</row>
    <row r="24" ht="19.5" customHeight="1">
      <c r="A24" s="251" t="s">
        <v>120</v>
      </c>
      <c r="B24" s="252">
        <v>103.0</v>
      </c>
      <c r="C24" s="253">
        <v>103.515625</v>
      </c>
      <c r="D24" s="253">
        <v>87.0</v>
      </c>
      <c r="E24" s="253">
        <v>88.75</v>
      </c>
      <c r="F24" s="253">
        <v>75.788368</v>
      </c>
      <c r="G24" s="253">
        <v>5.107067E8</v>
      </c>
      <c r="H24" s="253"/>
      <c r="I24" s="253">
        <f t="shared" ref="I24:N24" si="33">(I25/B25*B24)/B25*B24</f>
        <v>15.95805606</v>
      </c>
      <c r="J24" s="253">
        <f t="shared" si="33"/>
        <v>16.10449275</v>
      </c>
      <c r="K24" s="253">
        <f t="shared" si="33"/>
        <v>11.36690804</v>
      </c>
      <c r="L24" s="253">
        <f t="shared" si="33"/>
        <v>11.75803735</v>
      </c>
      <c r="M24" s="253">
        <f t="shared" si="33"/>
        <v>9.996271738</v>
      </c>
      <c r="N24" s="253">
        <f t="shared" si="33"/>
        <v>5779289.363</v>
      </c>
      <c r="O24" s="253"/>
      <c r="P24" s="254">
        <f t="shared" si="26"/>
        <v>344554.4554</v>
      </c>
      <c r="Q24" s="254">
        <f t="shared" si="27"/>
        <v>222595.8239</v>
      </c>
      <c r="R24" s="254">
        <f t="shared" si="28"/>
        <v>300000</v>
      </c>
      <c r="S24" s="254">
        <f t="shared" si="29"/>
        <v>-11813.51696</v>
      </c>
      <c r="T24" s="257"/>
      <c r="U24" s="257">
        <f t="shared" si="18"/>
        <v>54.5607593</v>
      </c>
      <c r="V24" s="254">
        <f t="shared" si="19"/>
        <v>529188.1188</v>
      </c>
      <c r="W24" s="254">
        <f t="shared" si="20"/>
        <v>517374.6019</v>
      </c>
      <c r="X24" s="254">
        <f t="shared" si="21"/>
        <v>867150.2794</v>
      </c>
      <c r="Y24" s="258">
        <f t="shared" si="22"/>
        <v>0.8671502794</v>
      </c>
      <c r="Z24" s="334">
        <f t="shared" si="23"/>
        <v>855336.7624</v>
      </c>
      <c r="AA24" s="258">
        <f t="shared" si="24"/>
        <v>0.8553367624</v>
      </c>
      <c r="AB24" s="320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</row>
    <row r="25" ht="19.5" customHeight="1">
      <c r="A25" s="276" t="s">
        <v>121</v>
      </c>
      <c r="B25" s="277">
        <v>90.25</v>
      </c>
      <c r="C25" s="278">
        <v>90.25</v>
      </c>
      <c r="D25" s="278">
        <v>73.625</v>
      </c>
      <c r="E25" s="278">
        <v>81.703125</v>
      </c>
      <c r="F25" s="278">
        <v>69.770638</v>
      </c>
      <c r="G25" s="278">
        <v>9.049254E8</v>
      </c>
      <c r="H25" s="278"/>
      <c r="I25" s="278">
        <f t="shared" ref="I25:N25" si="34">(I26/B26*B25)/B26*B25</f>
        <v>12.25180168</v>
      </c>
      <c r="J25" s="278">
        <f t="shared" si="34"/>
        <v>12.24135955</v>
      </c>
      <c r="K25" s="278">
        <f t="shared" si="34"/>
        <v>8.140563287</v>
      </c>
      <c r="L25" s="278">
        <f t="shared" si="34"/>
        <v>9.964957431</v>
      </c>
      <c r="M25" s="278">
        <f t="shared" si="34"/>
        <v>8.471851442</v>
      </c>
      <c r="N25" s="278">
        <f t="shared" si="34"/>
        <v>18144996.37</v>
      </c>
      <c r="O25" s="278"/>
      <c r="P25" s="254">
        <f t="shared" si="26"/>
        <v>291584.1584</v>
      </c>
      <c r="Q25" s="254">
        <f t="shared" si="27"/>
        <v>159414.9777</v>
      </c>
      <c r="R25" s="254">
        <f t="shared" si="28"/>
        <v>300000</v>
      </c>
      <c r="S25" s="254">
        <f t="shared" si="29"/>
        <v>-13529.40662</v>
      </c>
      <c r="T25" s="257"/>
      <c r="U25" s="257">
        <f t="shared" si="18"/>
        <v>43.72580226</v>
      </c>
      <c r="V25" s="254">
        <f t="shared" si="19"/>
        <v>492108.9109</v>
      </c>
      <c r="W25" s="254">
        <f t="shared" si="20"/>
        <v>478579.5043</v>
      </c>
      <c r="X25" s="254">
        <f t="shared" si="21"/>
        <v>750999.1361</v>
      </c>
      <c r="Y25" s="258">
        <f t="shared" si="22"/>
        <v>0.7509991361</v>
      </c>
      <c r="Z25" s="334">
        <f t="shared" si="23"/>
        <v>737469.7295</v>
      </c>
      <c r="AA25" s="258">
        <f t="shared" si="24"/>
        <v>0.7374697295</v>
      </c>
      <c r="AB25" s="320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</row>
    <row r="26" ht="19.5" customHeight="1">
      <c r="A26" s="276" t="s">
        <v>122</v>
      </c>
      <c r="B26" s="277">
        <v>80.3125</v>
      </c>
      <c r="C26" s="278">
        <v>84.125</v>
      </c>
      <c r="D26" s="278">
        <v>60.5</v>
      </c>
      <c r="E26" s="278">
        <v>62.984375</v>
      </c>
      <c r="F26" s="278">
        <v>53.785721</v>
      </c>
      <c r="G26" s="278">
        <v>9.362076E8</v>
      </c>
      <c r="H26" s="278"/>
      <c r="I26" s="278">
        <f t="shared" ref="I26:N26" si="35">(I27/B27*B26)/B27*B26</f>
        <v>9.702235838</v>
      </c>
      <c r="J26" s="278">
        <f t="shared" si="35"/>
        <v>10.63617288</v>
      </c>
      <c r="K26" s="278">
        <f t="shared" si="35"/>
        <v>5.49685892</v>
      </c>
      <c r="L26" s="278">
        <f t="shared" si="35"/>
        <v>5.921936694</v>
      </c>
      <c r="M26" s="278">
        <f t="shared" si="35"/>
        <v>5.034622733</v>
      </c>
      <c r="N26" s="278">
        <f t="shared" si="35"/>
        <v>19421181.79</v>
      </c>
      <c r="O26" s="278"/>
      <c r="P26" s="254">
        <f t="shared" si="26"/>
        <v>239603.9604</v>
      </c>
      <c r="Q26" s="254">
        <f t="shared" si="27"/>
        <v>107643.8584</v>
      </c>
      <c r="R26" s="254">
        <f t="shared" si="28"/>
        <v>300000</v>
      </c>
      <c r="S26" s="254">
        <f t="shared" si="29"/>
        <v>-15252.44581</v>
      </c>
      <c r="T26" s="257"/>
      <c r="U26" s="257">
        <f t="shared" si="18"/>
        <v>35.37819227</v>
      </c>
      <c r="V26" s="254">
        <f t="shared" si="19"/>
        <v>455722.7723</v>
      </c>
      <c r="W26" s="254">
        <f t="shared" si="20"/>
        <v>440470.3265</v>
      </c>
      <c r="X26" s="254">
        <f t="shared" si="21"/>
        <v>647247.8188</v>
      </c>
      <c r="Y26" s="258">
        <f t="shared" si="22"/>
        <v>0.6472478188</v>
      </c>
      <c r="Z26" s="334">
        <f t="shared" si="23"/>
        <v>631995.373</v>
      </c>
      <c r="AA26" s="258">
        <f t="shared" si="24"/>
        <v>0.631995373</v>
      </c>
      <c r="AB26" s="320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</row>
    <row r="27" ht="19.5" customHeight="1">
      <c r="A27" s="276" t="s">
        <v>123</v>
      </c>
      <c r="B27" s="337">
        <v>64.0625</v>
      </c>
      <c r="C27" s="338">
        <v>74.78125</v>
      </c>
      <c r="D27" s="338">
        <v>54.25</v>
      </c>
      <c r="E27" s="338">
        <v>58.375</v>
      </c>
      <c r="F27" s="338">
        <v>49.849514</v>
      </c>
      <c r="G27" s="338">
        <v>1.0877885E9</v>
      </c>
      <c r="H27" s="338"/>
      <c r="I27" s="338">
        <f t="shared" ref="I27:N27" si="36">(I28/B28*B27)/B28*B27</f>
        <v>6.173242003</v>
      </c>
      <c r="J27" s="338">
        <f t="shared" si="36"/>
        <v>8.404670148</v>
      </c>
      <c r="K27" s="338">
        <f t="shared" si="36"/>
        <v>4.419807214</v>
      </c>
      <c r="L27" s="338">
        <f t="shared" si="36"/>
        <v>5.086884762</v>
      </c>
      <c r="M27" s="338">
        <f t="shared" si="36"/>
        <v>4.324688189</v>
      </c>
      <c r="N27" s="338">
        <f t="shared" si="36"/>
        <v>26219249.43</v>
      </c>
      <c r="O27" s="338"/>
      <c r="P27" s="254">
        <f t="shared" si="26"/>
        <v>214851.4851</v>
      </c>
      <c r="Q27" s="254">
        <f t="shared" si="27"/>
        <v>86552.17626</v>
      </c>
      <c r="R27" s="254">
        <f t="shared" si="28"/>
        <v>300000</v>
      </c>
      <c r="S27" s="254">
        <f t="shared" si="29"/>
        <v>-16982.66433</v>
      </c>
      <c r="T27" s="257">
        <f>(P27-P18)/P18</f>
        <v>-0.4628712871</v>
      </c>
      <c r="U27" s="257">
        <f t="shared" si="18"/>
        <v>30.31629637</v>
      </c>
      <c r="V27" s="254">
        <f t="shared" si="19"/>
        <v>438396.0396</v>
      </c>
      <c r="W27" s="254">
        <f t="shared" si="20"/>
        <v>421413.3753</v>
      </c>
      <c r="X27" s="254">
        <f t="shared" si="21"/>
        <v>601403.6614</v>
      </c>
      <c r="Y27" s="258">
        <f t="shared" si="22"/>
        <v>0.6014036614</v>
      </c>
      <c r="Z27" s="334">
        <f t="shared" si="23"/>
        <v>584420.9971</v>
      </c>
      <c r="AA27" s="258">
        <f t="shared" si="24"/>
        <v>0.5844209971</v>
      </c>
      <c r="AB27" s="320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</row>
    <row r="28" ht="19.5" customHeight="1">
      <c r="A28" s="276" t="s">
        <v>124</v>
      </c>
      <c r="B28" s="277">
        <v>58.5625</v>
      </c>
      <c r="C28" s="278">
        <v>69.125</v>
      </c>
      <c r="D28" s="278">
        <v>52.15625</v>
      </c>
      <c r="E28" s="278">
        <v>64.300003</v>
      </c>
      <c r="F28" s="278">
        <v>54.909184</v>
      </c>
      <c r="G28" s="278">
        <v>1.1978067E9</v>
      </c>
      <c r="H28" s="278"/>
      <c r="I28" s="278">
        <f t="shared" ref="I28:N28" si="37">(I29/B29*B28)/B29*B28</f>
        <v>5.158753226</v>
      </c>
      <c r="J28" s="278">
        <f t="shared" si="37"/>
        <v>7.181340543</v>
      </c>
      <c r="K28" s="278">
        <f t="shared" si="37"/>
        <v>4.085230429</v>
      </c>
      <c r="L28" s="278">
        <f t="shared" si="37"/>
        <v>6.171917305</v>
      </c>
      <c r="M28" s="278">
        <f t="shared" si="37"/>
        <v>5.24714327</v>
      </c>
      <c r="N28" s="278">
        <f t="shared" si="37"/>
        <v>31791045.08</v>
      </c>
      <c r="O28" s="278"/>
      <c r="P28" s="254">
        <f t="shared" si="26"/>
        <v>206559.4059</v>
      </c>
      <c r="Q28" s="254">
        <f>((Q27+R27)/2)*K28/K27</f>
        <v>178645.2029</v>
      </c>
      <c r="R28" s="254">
        <f>(Q27+R27)/2</f>
        <v>193276.0881</v>
      </c>
      <c r="S28" s="254">
        <f t="shared" si="29"/>
        <v>-18720.0921</v>
      </c>
      <c r="T28" s="282"/>
      <c r="U28" s="257">
        <f t="shared" si="18"/>
        <v>21.35862857</v>
      </c>
      <c r="V28" s="254">
        <f t="shared" si="19"/>
        <v>330136.6288</v>
      </c>
      <c r="W28" s="254">
        <f t="shared" si="20"/>
        <v>311416.5367</v>
      </c>
      <c r="X28" s="254">
        <f t="shared" si="21"/>
        <v>578480.6969</v>
      </c>
      <c r="Y28" s="258">
        <f t="shared" si="22"/>
        <v>0.5784806969</v>
      </c>
      <c r="Z28" s="334">
        <f t="shared" si="23"/>
        <v>559760.6048</v>
      </c>
      <c r="AA28" s="258">
        <f t="shared" si="24"/>
        <v>0.5597606048</v>
      </c>
      <c r="AB28" s="320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</row>
    <row r="29" ht="19.5" customHeight="1">
      <c r="A29" s="276" t="s">
        <v>125</v>
      </c>
      <c r="B29" s="277">
        <v>64.550003</v>
      </c>
      <c r="C29" s="278">
        <v>65.610001</v>
      </c>
      <c r="D29" s="278">
        <v>46.860001</v>
      </c>
      <c r="E29" s="278">
        <v>47.450001</v>
      </c>
      <c r="F29" s="278">
        <v>40.520073</v>
      </c>
      <c r="G29" s="278">
        <v>1.2158712E9</v>
      </c>
      <c r="H29" s="278"/>
      <c r="I29" s="278">
        <f t="shared" ref="I29:N29" si="38">(I30/B30*B29)/B30*B29</f>
        <v>6.2675538</v>
      </c>
      <c r="J29" s="278">
        <f t="shared" si="38"/>
        <v>6.469568594</v>
      </c>
      <c r="K29" s="278">
        <f t="shared" si="38"/>
        <v>3.297679378</v>
      </c>
      <c r="L29" s="278">
        <f t="shared" si="38"/>
        <v>3.361015876</v>
      </c>
      <c r="M29" s="278">
        <f t="shared" si="38"/>
        <v>2.857415401</v>
      </c>
      <c r="N29" s="278">
        <f t="shared" si="38"/>
        <v>32757177.35</v>
      </c>
      <c r="O29" s="278"/>
      <c r="P29" s="254">
        <f t="shared" si="26"/>
        <v>185584.1624</v>
      </c>
      <c r="Q29" s="254">
        <f t="shared" ref="Q29:Q39" si="40">Q28*K29/K28</f>
        <v>144205.9663</v>
      </c>
      <c r="R29" s="254">
        <f t="shared" ref="R29:R39" si="41">R28</f>
        <v>193276.0881</v>
      </c>
      <c r="S29" s="254">
        <f t="shared" si="29"/>
        <v>-20464.75915</v>
      </c>
      <c r="T29" s="282"/>
      <c r="U29" s="257">
        <f t="shared" si="18"/>
        <v>18.51281257</v>
      </c>
      <c r="V29" s="254">
        <f t="shared" si="19"/>
        <v>315453.9583</v>
      </c>
      <c r="W29" s="254">
        <f t="shared" si="20"/>
        <v>294989.1991</v>
      </c>
      <c r="X29" s="254">
        <f t="shared" si="21"/>
        <v>523066.2168</v>
      </c>
      <c r="Y29" s="258">
        <f t="shared" si="22"/>
        <v>0.5230662168</v>
      </c>
      <c r="Z29" s="334">
        <f t="shared" si="23"/>
        <v>502601.4576</v>
      </c>
      <c r="AA29" s="258">
        <f t="shared" si="24"/>
        <v>0.5026014576</v>
      </c>
      <c r="AB29" s="320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</row>
    <row r="30" ht="19.5" customHeight="1">
      <c r="A30" s="276" t="s">
        <v>126</v>
      </c>
      <c r="B30" s="277">
        <v>46.970001</v>
      </c>
      <c r="C30" s="278">
        <v>50.66</v>
      </c>
      <c r="D30" s="278">
        <v>38.0</v>
      </c>
      <c r="E30" s="278">
        <v>39.150002</v>
      </c>
      <c r="F30" s="278">
        <v>33.43227</v>
      </c>
      <c r="G30" s="278">
        <v>1.7249188E9</v>
      </c>
      <c r="H30" s="278"/>
      <c r="I30" s="278">
        <f t="shared" ref="I30:N30" si="39">(I31/B31*B30)/B31*B30</f>
        <v>3.31853709</v>
      </c>
      <c r="J30" s="278">
        <f t="shared" si="39"/>
        <v>3.85714179</v>
      </c>
      <c r="K30" s="278">
        <f t="shared" si="39"/>
        <v>2.168557962</v>
      </c>
      <c r="L30" s="278">
        <f t="shared" si="39"/>
        <v>2.288029867</v>
      </c>
      <c r="M30" s="278">
        <f t="shared" si="39"/>
        <v>1.945201851</v>
      </c>
      <c r="N30" s="278">
        <f t="shared" si="39"/>
        <v>65927808.56</v>
      </c>
      <c r="O30" s="278"/>
      <c r="P30" s="254">
        <f t="shared" si="26"/>
        <v>150495.0495</v>
      </c>
      <c r="Q30" s="254">
        <f t="shared" si="40"/>
        <v>94830.01848</v>
      </c>
      <c r="R30" s="254">
        <f t="shared" si="41"/>
        <v>193276.0881</v>
      </c>
      <c r="S30" s="254">
        <f t="shared" si="29"/>
        <v>-22216.69565</v>
      </c>
      <c r="T30" s="282"/>
      <c r="U30" s="257">
        <f t="shared" si="18"/>
        <v>15.4735494</v>
      </c>
      <c r="V30" s="254">
        <f t="shared" si="19"/>
        <v>290891.5793</v>
      </c>
      <c r="W30" s="254">
        <f t="shared" si="20"/>
        <v>268674.8836</v>
      </c>
      <c r="X30" s="254">
        <f t="shared" si="21"/>
        <v>438601.1561</v>
      </c>
      <c r="Y30" s="258">
        <f t="shared" si="22"/>
        <v>0.4386011561</v>
      </c>
      <c r="Z30" s="334">
        <f t="shared" si="23"/>
        <v>416384.4605</v>
      </c>
      <c r="AA30" s="258">
        <f t="shared" si="24"/>
        <v>0.4163844605</v>
      </c>
      <c r="AB30" s="320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</row>
    <row r="31" ht="19.5" customHeight="1">
      <c r="A31" s="276" t="s">
        <v>127</v>
      </c>
      <c r="B31" s="277">
        <v>39.169998</v>
      </c>
      <c r="C31" s="278">
        <v>49.439999</v>
      </c>
      <c r="D31" s="278">
        <v>33.599998</v>
      </c>
      <c r="E31" s="278">
        <v>46.150002</v>
      </c>
      <c r="F31" s="278">
        <v>39.409939</v>
      </c>
      <c r="G31" s="278">
        <v>1.6436822E9</v>
      </c>
      <c r="H31" s="278"/>
      <c r="I31" s="278">
        <f t="shared" ref="I31:N31" si="42">(I32/B32*B31)/B32*B31</f>
        <v>2.307876876</v>
      </c>
      <c r="J31" s="278">
        <f t="shared" si="42"/>
        <v>3.673602312</v>
      </c>
      <c r="K31" s="278">
        <f t="shared" si="42"/>
        <v>1.695439685</v>
      </c>
      <c r="L31" s="278">
        <f t="shared" si="42"/>
        <v>3.179373576</v>
      </c>
      <c r="M31" s="278">
        <f t="shared" si="42"/>
        <v>2.702990183</v>
      </c>
      <c r="N31" s="278">
        <f t="shared" si="42"/>
        <v>59864179.29</v>
      </c>
      <c r="O31" s="278"/>
      <c r="P31" s="254">
        <f t="shared" si="26"/>
        <v>133069.299</v>
      </c>
      <c r="Q31" s="254">
        <f t="shared" si="40"/>
        <v>74140.77903</v>
      </c>
      <c r="R31" s="254">
        <f t="shared" si="41"/>
        <v>193276.0881</v>
      </c>
      <c r="S31" s="254">
        <f t="shared" si="29"/>
        <v>-23975.93188</v>
      </c>
      <c r="T31" s="282"/>
      <c r="U31" s="257">
        <f t="shared" si="18"/>
        <v>13.61137447</v>
      </c>
      <c r="V31" s="254">
        <f t="shared" si="19"/>
        <v>278693.5539</v>
      </c>
      <c r="W31" s="254">
        <f t="shared" si="20"/>
        <v>254717.622</v>
      </c>
      <c r="X31" s="254">
        <f t="shared" si="21"/>
        <v>400486.1662</v>
      </c>
      <c r="Y31" s="258">
        <f t="shared" si="22"/>
        <v>0.4004861662</v>
      </c>
      <c r="Z31" s="334">
        <f t="shared" si="23"/>
        <v>376510.2343</v>
      </c>
      <c r="AA31" s="258">
        <f t="shared" si="24"/>
        <v>0.3765102343</v>
      </c>
      <c r="AB31" s="320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</row>
    <row r="32" ht="19.5" customHeight="1">
      <c r="A32" s="276" t="s">
        <v>128</v>
      </c>
      <c r="B32" s="277">
        <v>46.200001</v>
      </c>
      <c r="C32" s="278">
        <v>51.950001</v>
      </c>
      <c r="D32" s="278">
        <v>43.349998</v>
      </c>
      <c r="E32" s="278">
        <v>44.73</v>
      </c>
      <c r="F32" s="278">
        <v>38.197327</v>
      </c>
      <c r="G32" s="278">
        <v>1.3946903E9</v>
      </c>
      <c r="H32" s="278"/>
      <c r="I32" s="278">
        <f t="shared" ref="I32:N32" si="43">(I33/B33*B32)/B33*B32</f>
        <v>3.210624437</v>
      </c>
      <c r="J32" s="278">
        <f t="shared" si="43"/>
        <v>4.056078519</v>
      </c>
      <c r="K32" s="278">
        <f t="shared" si="43"/>
        <v>2.822162423</v>
      </c>
      <c r="L32" s="278">
        <f t="shared" si="43"/>
        <v>2.986729617</v>
      </c>
      <c r="M32" s="278">
        <f t="shared" si="43"/>
        <v>2.53921157</v>
      </c>
      <c r="N32" s="278">
        <f t="shared" si="43"/>
        <v>43100954.66</v>
      </c>
      <c r="O32" s="278"/>
      <c r="P32" s="254">
        <f t="shared" si="26"/>
        <v>171683.1604</v>
      </c>
      <c r="Q32" s="254">
        <f t="shared" si="40"/>
        <v>123411.8338</v>
      </c>
      <c r="R32" s="254">
        <f t="shared" si="41"/>
        <v>193276.0881</v>
      </c>
      <c r="S32" s="254">
        <f t="shared" si="29"/>
        <v>-25742.49826</v>
      </c>
      <c r="T32" s="282"/>
      <c r="U32" s="257">
        <f t="shared" si="18"/>
        <v>14.17730497</v>
      </c>
      <c r="V32" s="254">
        <f t="shared" si="19"/>
        <v>305723.2569</v>
      </c>
      <c r="W32" s="254">
        <f t="shared" si="20"/>
        <v>279980.7586</v>
      </c>
      <c r="X32" s="254">
        <f t="shared" si="21"/>
        <v>488371.0823</v>
      </c>
      <c r="Y32" s="258">
        <f t="shared" si="22"/>
        <v>0.4883710823</v>
      </c>
      <c r="Z32" s="334">
        <f t="shared" si="23"/>
        <v>462628.584</v>
      </c>
      <c r="AA32" s="258">
        <f t="shared" si="24"/>
        <v>0.462628584</v>
      </c>
      <c r="AB32" s="320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</row>
    <row r="33" ht="19.5" customHeight="1">
      <c r="A33" s="276" t="s">
        <v>129</v>
      </c>
      <c r="B33" s="277">
        <v>45.540001</v>
      </c>
      <c r="C33" s="278">
        <v>49.490002</v>
      </c>
      <c r="D33" s="278">
        <v>41.259998</v>
      </c>
      <c r="E33" s="278">
        <v>45.700001</v>
      </c>
      <c r="F33" s="278">
        <v>39.025661</v>
      </c>
      <c r="G33" s="278">
        <v>1.3630503E9</v>
      </c>
      <c r="H33" s="278"/>
      <c r="I33" s="278">
        <f t="shared" ref="I33:N33" si="44">(I34/B34*B33)/B34*B33</f>
        <v>3.119547542</v>
      </c>
      <c r="J33" s="278">
        <f t="shared" si="44"/>
        <v>3.681036941</v>
      </c>
      <c r="K33" s="278">
        <f t="shared" si="44"/>
        <v>2.556596833</v>
      </c>
      <c r="L33" s="278">
        <f t="shared" si="44"/>
        <v>3.11767278</v>
      </c>
      <c r="M33" s="278">
        <f t="shared" si="44"/>
        <v>2.650534603</v>
      </c>
      <c r="N33" s="278">
        <f t="shared" si="44"/>
        <v>41167556.88</v>
      </c>
      <c r="O33" s="278"/>
      <c r="P33" s="254">
        <f t="shared" si="26"/>
        <v>163405.9327</v>
      </c>
      <c r="Q33" s="254">
        <f t="shared" si="40"/>
        <v>111798.7756</v>
      </c>
      <c r="R33" s="254">
        <f t="shared" si="41"/>
        <v>193276.0881</v>
      </c>
      <c r="S33" s="254">
        <f t="shared" si="29"/>
        <v>-27516.42534</v>
      </c>
      <c r="T33" s="282"/>
      <c r="U33" s="257">
        <f t="shared" si="18"/>
        <v>12.96251299</v>
      </c>
      <c r="V33" s="254">
        <f t="shared" si="19"/>
        <v>299929.1975</v>
      </c>
      <c r="W33" s="254">
        <f t="shared" si="20"/>
        <v>272412.7721</v>
      </c>
      <c r="X33" s="254">
        <f t="shared" si="21"/>
        <v>468480.7964</v>
      </c>
      <c r="Y33" s="258">
        <f t="shared" si="22"/>
        <v>0.4684807964</v>
      </c>
      <c r="Z33" s="334">
        <f t="shared" si="23"/>
        <v>440964.371</v>
      </c>
      <c r="AA33" s="258">
        <f t="shared" si="24"/>
        <v>0.440964371</v>
      </c>
      <c r="AB33" s="320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  <c r="AU33" s="299"/>
    </row>
    <row r="34" ht="19.5" customHeight="1">
      <c r="A34" s="276" t="s">
        <v>130</v>
      </c>
      <c r="B34" s="277">
        <v>45.650002</v>
      </c>
      <c r="C34" s="278">
        <v>46.48</v>
      </c>
      <c r="D34" s="278">
        <v>39.310001</v>
      </c>
      <c r="E34" s="278">
        <v>41.759998</v>
      </c>
      <c r="F34" s="278">
        <v>35.661087</v>
      </c>
      <c r="G34" s="278">
        <v>1.1983925E9</v>
      </c>
      <c r="H34" s="278"/>
      <c r="I34" s="278">
        <f t="shared" ref="I34:N34" si="45">(I35/B35*B34)/B35*B34</f>
        <v>3.134636158</v>
      </c>
      <c r="J34" s="278">
        <f t="shared" si="45"/>
        <v>3.246889224</v>
      </c>
      <c r="K34" s="278">
        <f t="shared" si="45"/>
        <v>2.320651635</v>
      </c>
      <c r="L34" s="278">
        <f t="shared" si="45"/>
        <v>2.603269022</v>
      </c>
      <c r="M34" s="278">
        <f t="shared" si="45"/>
        <v>2.213207315</v>
      </c>
      <c r="N34" s="278">
        <f t="shared" si="45"/>
        <v>31822148.17</v>
      </c>
      <c r="O34" s="278"/>
      <c r="P34" s="254">
        <f t="shared" si="26"/>
        <v>155683.1723</v>
      </c>
      <c r="Q34" s="254">
        <f t="shared" si="40"/>
        <v>101481.0032</v>
      </c>
      <c r="R34" s="254">
        <f t="shared" si="41"/>
        <v>193276.0881</v>
      </c>
      <c r="S34" s="254">
        <f t="shared" si="29"/>
        <v>-29297.74378</v>
      </c>
      <c r="T34" s="282"/>
      <c r="U34" s="257">
        <f t="shared" si="18"/>
        <v>11.91078955</v>
      </c>
      <c r="V34" s="254">
        <f t="shared" si="19"/>
        <v>294523.2652</v>
      </c>
      <c r="W34" s="254">
        <f t="shared" si="20"/>
        <v>265225.5214</v>
      </c>
      <c r="X34" s="254">
        <f t="shared" si="21"/>
        <v>450440.2636</v>
      </c>
      <c r="Y34" s="258">
        <f t="shared" si="22"/>
        <v>0.4504402636</v>
      </c>
      <c r="Z34" s="334">
        <f t="shared" si="23"/>
        <v>421142.5198</v>
      </c>
      <c r="AA34" s="258">
        <f t="shared" si="24"/>
        <v>0.4211425198</v>
      </c>
      <c r="AB34" s="320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</row>
    <row r="35" ht="19.5" customHeight="1">
      <c r="A35" s="276" t="s">
        <v>131</v>
      </c>
      <c r="B35" s="277">
        <v>42.630001</v>
      </c>
      <c r="C35" s="278">
        <v>44.0</v>
      </c>
      <c r="D35" s="278">
        <v>35.75</v>
      </c>
      <c r="E35" s="278">
        <v>36.630001</v>
      </c>
      <c r="F35" s="278">
        <v>31.280291</v>
      </c>
      <c r="G35" s="278">
        <v>1.3134117E9</v>
      </c>
      <c r="H35" s="278"/>
      <c r="I35" s="278">
        <f t="shared" ref="I35:N35" si="46">(I36/B36*B35)/B36*B35</f>
        <v>2.733607911</v>
      </c>
      <c r="J35" s="278">
        <f t="shared" si="46"/>
        <v>2.909648894</v>
      </c>
      <c r="K35" s="278">
        <f t="shared" si="46"/>
        <v>1.919357763</v>
      </c>
      <c r="L35" s="278">
        <f t="shared" si="46"/>
        <v>2.002958602</v>
      </c>
      <c r="M35" s="278">
        <f t="shared" si="46"/>
        <v>1.702842623</v>
      </c>
      <c r="N35" s="278">
        <f t="shared" si="46"/>
        <v>38223732.25</v>
      </c>
      <c r="O35" s="278"/>
      <c r="P35" s="254">
        <f t="shared" si="26"/>
        <v>141584.1584</v>
      </c>
      <c r="Q35" s="254">
        <f t="shared" si="40"/>
        <v>83932.61114</v>
      </c>
      <c r="R35" s="254">
        <f t="shared" si="41"/>
        <v>193276.0881</v>
      </c>
      <c r="S35" s="254">
        <f t="shared" si="29"/>
        <v>-31086.48438</v>
      </c>
      <c r="T35" s="282"/>
      <c r="U35" s="257">
        <f t="shared" si="18"/>
        <v>10.77189181</v>
      </c>
      <c r="V35" s="254">
        <f t="shared" si="19"/>
        <v>284653.9555</v>
      </c>
      <c r="W35" s="254">
        <f t="shared" si="20"/>
        <v>253567.4711</v>
      </c>
      <c r="X35" s="254">
        <f t="shared" si="21"/>
        <v>418792.8577</v>
      </c>
      <c r="Y35" s="258">
        <f t="shared" si="22"/>
        <v>0.4187928577</v>
      </c>
      <c r="Z35" s="334">
        <f t="shared" si="23"/>
        <v>387706.3733</v>
      </c>
      <c r="AA35" s="258">
        <f t="shared" si="24"/>
        <v>0.3877063733</v>
      </c>
      <c r="AB35" s="320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</row>
    <row r="36" ht="19.5" customHeight="1">
      <c r="A36" s="276" t="s">
        <v>132</v>
      </c>
      <c r="B36" s="277">
        <v>36.509998</v>
      </c>
      <c r="C36" s="278">
        <v>37.5</v>
      </c>
      <c r="D36" s="278">
        <v>27.200001</v>
      </c>
      <c r="E36" s="278">
        <v>28.98</v>
      </c>
      <c r="F36" s="278">
        <v>24.747557</v>
      </c>
      <c r="G36" s="278">
        <v>1.3021162E9</v>
      </c>
      <c r="H36" s="278"/>
      <c r="I36" s="278">
        <f t="shared" ref="I36:N36" si="47">(I37/B37*B36)/B37*B36</f>
        <v>2.005068228</v>
      </c>
      <c r="J36" s="278">
        <f t="shared" si="47"/>
        <v>2.11347818</v>
      </c>
      <c r="K36" s="278">
        <f t="shared" si="47"/>
        <v>1.111070665</v>
      </c>
      <c r="L36" s="278">
        <f t="shared" si="47"/>
        <v>1.253703604</v>
      </c>
      <c r="M36" s="278">
        <f t="shared" si="47"/>
        <v>1.06585373</v>
      </c>
      <c r="N36" s="278">
        <f t="shared" si="47"/>
        <v>37569101.88</v>
      </c>
      <c r="O36" s="278"/>
      <c r="P36" s="254">
        <f t="shared" si="26"/>
        <v>107722.7762</v>
      </c>
      <c r="Q36" s="254">
        <f t="shared" si="40"/>
        <v>48586.59697</v>
      </c>
      <c r="R36" s="254">
        <f t="shared" si="41"/>
        <v>193276.0881</v>
      </c>
      <c r="S36" s="254">
        <f t="shared" si="29"/>
        <v>-32882.67806</v>
      </c>
      <c r="T36" s="282"/>
      <c r="U36" s="257">
        <f t="shared" si="18"/>
        <v>9.153721111</v>
      </c>
      <c r="V36" s="254">
        <f t="shared" si="19"/>
        <v>260950.988</v>
      </c>
      <c r="W36" s="254">
        <f t="shared" si="20"/>
        <v>228068.3099</v>
      </c>
      <c r="X36" s="254">
        <f t="shared" si="21"/>
        <v>349585.4613</v>
      </c>
      <c r="Y36" s="258">
        <f t="shared" si="22"/>
        <v>0.3495854613</v>
      </c>
      <c r="Z36" s="334">
        <f t="shared" si="23"/>
        <v>316702.7833</v>
      </c>
      <c r="AA36" s="258">
        <f t="shared" si="24"/>
        <v>0.3167027833</v>
      </c>
      <c r="AB36" s="320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</row>
    <row r="37" ht="19.5" customHeight="1">
      <c r="A37" s="276" t="s">
        <v>133</v>
      </c>
      <c r="B37" s="277">
        <v>28.85</v>
      </c>
      <c r="C37" s="278">
        <v>37.060001</v>
      </c>
      <c r="D37" s="278">
        <v>27.85</v>
      </c>
      <c r="E37" s="278">
        <v>33.900002</v>
      </c>
      <c r="F37" s="278">
        <v>28.949011</v>
      </c>
      <c r="G37" s="278">
        <v>2.1601468E9</v>
      </c>
      <c r="H37" s="278"/>
      <c r="I37" s="278">
        <f t="shared" ref="I37:N37" si="48">(I38/B38*B37)/B38*B37</f>
        <v>1.251979368</v>
      </c>
      <c r="J37" s="278">
        <f t="shared" si="48"/>
        <v>2.064172969</v>
      </c>
      <c r="K37" s="278">
        <f t="shared" si="48"/>
        <v>1.16480772</v>
      </c>
      <c r="L37" s="278">
        <f t="shared" si="48"/>
        <v>1.715527008</v>
      </c>
      <c r="M37" s="278">
        <f t="shared" si="48"/>
        <v>1.458479757</v>
      </c>
      <c r="N37" s="278">
        <f t="shared" si="48"/>
        <v>103394600.9</v>
      </c>
      <c r="O37" s="278"/>
      <c r="P37" s="254">
        <f t="shared" si="26"/>
        <v>110297.0297</v>
      </c>
      <c r="Q37" s="254">
        <f t="shared" si="40"/>
        <v>50936.49308</v>
      </c>
      <c r="R37" s="254">
        <f t="shared" si="41"/>
        <v>193276.0881</v>
      </c>
      <c r="S37" s="254">
        <f t="shared" si="29"/>
        <v>-34686.35589</v>
      </c>
      <c r="T37" s="282"/>
      <c r="U37" s="257">
        <f t="shared" si="18"/>
        <v>8.75194612</v>
      </c>
      <c r="V37" s="254">
        <f t="shared" si="19"/>
        <v>262752.9654</v>
      </c>
      <c r="W37" s="254">
        <f t="shared" si="20"/>
        <v>228066.6095</v>
      </c>
      <c r="X37" s="254">
        <f t="shared" si="21"/>
        <v>354509.6109</v>
      </c>
      <c r="Y37" s="258">
        <f t="shared" si="22"/>
        <v>0.3545096109</v>
      </c>
      <c r="Z37" s="334">
        <f t="shared" si="23"/>
        <v>319823.255</v>
      </c>
      <c r="AA37" s="258">
        <f t="shared" si="24"/>
        <v>0.319823255</v>
      </c>
      <c r="AB37" s="320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</row>
    <row r="38" ht="19.5" customHeight="1">
      <c r="A38" s="276" t="s">
        <v>134</v>
      </c>
      <c r="B38" s="277">
        <v>34.439999</v>
      </c>
      <c r="C38" s="278">
        <v>40.970001</v>
      </c>
      <c r="D38" s="278">
        <v>33.779999</v>
      </c>
      <c r="E38" s="278">
        <v>39.650002</v>
      </c>
      <c r="F38" s="278">
        <v>33.859234</v>
      </c>
      <c r="G38" s="278">
        <v>1.7210984E9</v>
      </c>
      <c r="H38" s="278"/>
      <c r="I38" s="278">
        <f t="shared" ref="I38:N38" si="49">(I39/B39*B38)/B39*B38</f>
        <v>1.784151779</v>
      </c>
      <c r="J38" s="278">
        <f t="shared" si="49"/>
        <v>2.522709149</v>
      </c>
      <c r="K38" s="278">
        <f t="shared" si="49"/>
        <v>1.71365387</v>
      </c>
      <c r="L38" s="278">
        <f t="shared" si="49"/>
        <v>2.346845714</v>
      </c>
      <c r="M38" s="278">
        <f t="shared" si="49"/>
        <v>1.995203512</v>
      </c>
      <c r="N38" s="278">
        <f t="shared" si="49"/>
        <v>65636094.34</v>
      </c>
      <c r="O38" s="278"/>
      <c r="P38" s="254">
        <f t="shared" si="26"/>
        <v>133782.1743</v>
      </c>
      <c r="Q38" s="254">
        <f t="shared" si="40"/>
        <v>74937.27677</v>
      </c>
      <c r="R38" s="254">
        <f t="shared" si="41"/>
        <v>193276.0881</v>
      </c>
      <c r="S38" s="254">
        <f t="shared" si="29"/>
        <v>-36497.54904</v>
      </c>
      <c r="T38" s="282"/>
      <c r="U38" s="257">
        <f t="shared" si="18"/>
        <v>8.961102074</v>
      </c>
      <c r="V38" s="254">
        <f t="shared" si="19"/>
        <v>279192.5666</v>
      </c>
      <c r="W38" s="254">
        <f t="shared" si="20"/>
        <v>242695.0175</v>
      </c>
      <c r="X38" s="254">
        <f t="shared" si="21"/>
        <v>401995.5392</v>
      </c>
      <c r="Y38" s="258">
        <f t="shared" si="22"/>
        <v>0.4019955392</v>
      </c>
      <c r="Z38" s="334">
        <f t="shared" si="23"/>
        <v>365497.9901</v>
      </c>
      <c r="AA38" s="258">
        <f t="shared" si="24"/>
        <v>0.3654979901</v>
      </c>
      <c r="AB38" s="320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</row>
    <row r="39" ht="19.5" customHeight="1">
      <c r="A39" s="276" t="s">
        <v>135</v>
      </c>
      <c r="B39" s="337">
        <v>39.290001</v>
      </c>
      <c r="C39" s="338">
        <v>43.240002</v>
      </c>
      <c r="D39" s="338">
        <v>38.439999</v>
      </c>
      <c r="E39" s="338">
        <v>38.91</v>
      </c>
      <c r="F39" s="338">
        <v>33.227325</v>
      </c>
      <c r="G39" s="338">
        <v>1.2777654E9</v>
      </c>
      <c r="H39" s="338"/>
      <c r="I39" s="338">
        <f t="shared" ref="I39:N39" si="50">(I40/B40*B39)/B40*B39</f>
        <v>2.322039572</v>
      </c>
      <c r="J39" s="338">
        <f t="shared" si="50"/>
        <v>2.810002096</v>
      </c>
      <c r="K39" s="338">
        <f t="shared" si="50"/>
        <v>2.219067826</v>
      </c>
      <c r="L39" s="338">
        <f t="shared" si="50"/>
        <v>2.260063147</v>
      </c>
      <c r="M39" s="338">
        <f t="shared" si="50"/>
        <v>1.921426171</v>
      </c>
      <c r="N39" s="338">
        <f t="shared" si="50"/>
        <v>36177085.53</v>
      </c>
      <c r="O39" s="338"/>
      <c r="P39" s="254">
        <f t="shared" si="26"/>
        <v>152237.6198</v>
      </c>
      <c r="Q39" s="254">
        <f t="shared" si="40"/>
        <v>97038.79107</v>
      </c>
      <c r="R39" s="254">
        <f t="shared" si="41"/>
        <v>193276.0881</v>
      </c>
      <c r="S39" s="254">
        <f t="shared" si="29"/>
        <v>-38316.28883</v>
      </c>
      <c r="T39" s="339">
        <f>(P39-P27)/P27</f>
        <v>-0.2914285899</v>
      </c>
      <c r="U39" s="257">
        <f t="shared" si="18"/>
        <v>9.017410572</v>
      </c>
      <c r="V39" s="254">
        <f t="shared" si="19"/>
        <v>292111.3785</v>
      </c>
      <c r="W39" s="254">
        <f t="shared" si="20"/>
        <v>253795.0896</v>
      </c>
      <c r="X39" s="254">
        <f t="shared" si="21"/>
        <v>442552.499</v>
      </c>
      <c r="Y39" s="258">
        <f t="shared" si="22"/>
        <v>0.442552499</v>
      </c>
      <c r="Z39" s="334">
        <f t="shared" si="23"/>
        <v>404236.2102</v>
      </c>
      <c r="AA39" s="258">
        <f t="shared" si="24"/>
        <v>0.4042362102</v>
      </c>
      <c r="AB39" s="320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</row>
    <row r="40" ht="19.5" customHeight="1">
      <c r="A40" s="276" t="s">
        <v>136</v>
      </c>
      <c r="B40" s="277">
        <v>39.57</v>
      </c>
      <c r="C40" s="278">
        <v>42.599998</v>
      </c>
      <c r="D40" s="278">
        <v>36.849998</v>
      </c>
      <c r="E40" s="278">
        <v>38.509998</v>
      </c>
      <c r="F40" s="278">
        <v>32.885727</v>
      </c>
      <c r="G40" s="278">
        <v>1.5794246E9</v>
      </c>
      <c r="H40" s="278"/>
      <c r="I40" s="278">
        <f t="shared" ref="I40:N40" si="51">(I41/B41*B40)/B41*B40</f>
        <v>2.35525339</v>
      </c>
      <c r="J40" s="278">
        <f t="shared" si="51"/>
        <v>2.727434882</v>
      </c>
      <c r="K40" s="278">
        <f t="shared" si="51"/>
        <v>2.039289009</v>
      </c>
      <c r="L40" s="278">
        <f t="shared" si="51"/>
        <v>2.213834261</v>
      </c>
      <c r="M40" s="278">
        <f t="shared" si="51"/>
        <v>1.882122287</v>
      </c>
      <c r="N40" s="278">
        <f t="shared" si="51"/>
        <v>55275047.54</v>
      </c>
      <c r="O40" s="278"/>
      <c r="P40" s="254">
        <f t="shared" si="26"/>
        <v>145940.5861</v>
      </c>
      <c r="Q40" s="254">
        <f>((Q39+R39)/2)*K40/K39</f>
        <v>133397.4418</v>
      </c>
      <c r="R40" s="254">
        <f>(Q39+R39)/2</f>
        <v>145157.4396</v>
      </c>
      <c r="S40" s="254">
        <f t="shared" si="29"/>
        <v>-40142.6067</v>
      </c>
      <c r="T40" s="282"/>
      <c r="U40" s="257">
        <f t="shared" si="18"/>
        <v>7.251597485</v>
      </c>
      <c r="V40" s="254">
        <f t="shared" si="19"/>
        <v>241509.5523</v>
      </c>
      <c r="W40" s="254">
        <f t="shared" si="20"/>
        <v>201366.9456</v>
      </c>
      <c r="X40" s="254">
        <f t="shared" si="21"/>
        <v>424495.4675</v>
      </c>
      <c r="Y40" s="258">
        <f t="shared" si="22"/>
        <v>0.4244954675</v>
      </c>
      <c r="Z40" s="334">
        <f t="shared" si="23"/>
        <v>384352.8608</v>
      </c>
      <c r="AA40" s="258">
        <f t="shared" si="24"/>
        <v>0.3843528608</v>
      </c>
      <c r="AB40" s="320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</row>
    <row r="41" ht="19.5" customHeight="1">
      <c r="A41" s="276" t="s">
        <v>137</v>
      </c>
      <c r="B41" s="277">
        <v>38.400002</v>
      </c>
      <c r="C41" s="278">
        <v>38.880001</v>
      </c>
      <c r="D41" s="278">
        <v>33.09</v>
      </c>
      <c r="E41" s="278">
        <v>33.779999</v>
      </c>
      <c r="F41" s="278">
        <v>28.846529</v>
      </c>
      <c r="G41" s="278">
        <v>1.597517E9</v>
      </c>
      <c r="H41" s="278"/>
      <c r="I41" s="278">
        <f t="shared" ref="I41:N41" si="52">(I42/B42*B41)/B42*B41</f>
        <v>2.218033141</v>
      </c>
      <c r="J41" s="278">
        <f t="shared" si="52"/>
        <v>2.271892448</v>
      </c>
      <c r="K41" s="278">
        <f t="shared" si="52"/>
        <v>1.644361787</v>
      </c>
      <c r="L41" s="278">
        <f t="shared" si="52"/>
        <v>1.703402879</v>
      </c>
      <c r="M41" s="278">
        <f t="shared" si="52"/>
        <v>1.448171746</v>
      </c>
      <c r="N41" s="278">
        <f t="shared" si="52"/>
        <v>56548658.37</v>
      </c>
      <c r="O41" s="278"/>
      <c r="P41" s="254">
        <f t="shared" si="26"/>
        <v>131049.505</v>
      </c>
      <c r="Q41" s="254">
        <f t="shared" ref="Q41:Q51" si="54">Q40*K41/K40</f>
        <v>107563.7905</v>
      </c>
      <c r="R41" s="254">
        <f t="shared" ref="R41:R51" si="55">R40</f>
        <v>145157.4396</v>
      </c>
      <c r="S41" s="254">
        <f t="shared" si="29"/>
        <v>-41976.53422</v>
      </c>
      <c r="T41" s="282"/>
      <c r="U41" s="257">
        <f t="shared" si="18"/>
        <v>6.580032146</v>
      </c>
      <c r="V41" s="254">
        <f t="shared" si="19"/>
        <v>231085.7955</v>
      </c>
      <c r="W41" s="254">
        <f t="shared" si="20"/>
        <v>189109.2613</v>
      </c>
      <c r="X41" s="254">
        <f t="shared" si="21"/>
        <v>383770.735</v>
      </c>
      <c r="Y41" s="258">
        <f t="shared" si="22"/>
        <v>0.383770735</v>
      </c>
      <c r="Z41" s="334">
        <f t="shared" si="23"/>
        <v>341794.2008</v>
      </c>
      <c r="AA41" s="258">
        <f t="shared" si="24"/>
        <v>0.3417942008</v>
      </c>
      <c r="AB41" s="320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</row>
    <row r="42" ht="19.5" customHeight="1">
      <c r="A42" s="276" t="s">
        <v>138</v>
      </c>
      <c r="B42" s="277">
        <v>34.150002</v>
      </c>
      <c r="C42" s="278">
        <v>39.189999</v>
      </c>
      <c r="D42" s="278">
        <v>34.09</v>
      </c>
      <c r="E42" s="278">
        <v>36.060001</v>
      </c>
      <c r="F42" s="278">
        <v>30.793545</v>
      </c>
      <c r="G42" s="278">
        <v>1.5516643E9</v>
      </c>
      <c r="H42" s="278"/>
      <c r="I42" s="278">
        <f t="shared" ref="I42:N42" si="53">(I43/B43*B42)/B43*B42</f>
        <v>1.754231899</v>
      </c>
      <c r="J42" s="278">
        <f t="shared" si="53"/>
        <v>2.30826538</v>
      </c>
      <c r="K42" s="278">
        <f t="shared" si="53"/>
        <v>1.745250792</v>
      </c>
      <c r="L42" s="278">
        <f t="shared" si="53"/>
        <v>1.94110747</v>
      </c>
      <c r="M42" s="278">
        <f t="shared" si="53"/>
        <v>1.650259798</v>
      </c>
      <c r="N42" s="278">
        <f t="shared" si="53"/>
        <v>53349071.49</v>
      </c>
      <c r="O42" s="278"/>
      <c r="P42" s="254">
        <f t="shared" si="26"/>
        <v>135009.901</v>
      </c>
      <c r="Q42" s="254">
        <f t="shared" si="54"/>
        <v>114163.3137</v>
      </c>
      <c r="R42" s="254">
        <f t="shared" si="55"/>
        <v>145157.4396</v>
      </c>
      <c r="S42" s="254">
        <f t="shared" si="29"/>
        <v>-43818.10312</v>
      </c>
      <c r="T42" s="282"/>
      <c r="U42" s="257">
        <f t="shared" si="18"/>
        <v>6.393871954</v>
      </c>
      <c r="V42" s="254">
        <f t="shared" si="19"/>
        <v>233858.0727</v>
      </c>
      <c r="W42" s="254">
        <f t="shared" si="20"/>
        <v>190039.9696</v>
      </c>
      <c r="X42" s="254">
        <f t="shared" si="21"/>
        <v>394330.6543</v>
      </c>
      <c r="Y42" s="258">
        <f t="shared" si="22"/>
        <v>0.3943306543</v>
      </c>
      <c r="Z42" s="334">
        <f t="shared" si="23"/>
        <v>350512.5512</v>
      </c>
      <c r="AA42" s="258">
        <f t="shared" si="24"/>
        <v>0.3505125512</v>
      </c>
      <c r="AB42" s="320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</row>
    <row r="43" ht="19.5" customHeight="1">
      <c r="A43" s="276" t="s">
        <v>139</v>
      </c>
      <c r="B43" s="277">
        <v>35.799999</v>
      </c>
      <c r="C43" s="278">
        <v>36.900002</v>
      </c>
      <c r="D43" s="278">
        <v>30.559999</v>
      </c>
      <c r="E43" s="278">
        <v>31.73</v>
      </c>
      <c r="F43" s="278">
        <v>27.095928</v>
      </c>
      <c r="G43" s="278">
        <v>1.7583156E9</v>
      </c>
      <c r="H43" s="278"/>
      <c r="I43" s="278">
        <f t="shared" ref="I43:N43" si="56">(I44/B44*B43)/B44*B43</f>
        <v>1.92784257</v>
      </c>
      <c r="J43" s="278">
        <f t="shared" si="56"/>
        <v>2.046388151</v>
      </c>
      <c r="K43" s="278">
        <f t="shared" si="56"/>
        <v>1.402524682</v>
      </c>
      <c r="L43" s="278">
        <f t="shared" si="56"/>
        <v>1.502928279</v>
      </c>
      <c r="M43" s="278">
        <f t="shared" si="56"/>
        <v>1.277735621</v>
      </c>
      <c r="N43" s="278">
        <f t="shared" si="56"/>
        <v>68505428.52</v>
      </c>
      <c r="O43" s="278"/>
      <c r="P43" s="254">
        <f t="shared" si="26"/>
        <v>121029.699</v>
      </c>
      <c r="Q43" s="254">
        <f t="shared" si="54"/>
        <v>91744.33037</v>
      </c>
      <c r="R43" s="254">
        <f t="shared" si="55"/>
        <v>145157.4396</v>
      </c>
      <c r="S43" s="254">
        <f t="shared" si="29"/>
        <v>-45667.34521</v>
      </c>
      <c r="T43" s="282"/>
      <c r="U43" s="257">
        <f t="shared" si="18"/>
        <v>5.828828835</v>
      </c>
      <c r="V43" s="254">
        <f t="shared" si="19"/>
        <v>224071.9313</v>
      </c>
      <c r="W43" s="254">
        <f t="shared" si="20"/>
        <v>178404.5861</v>
      </c>
      <c r="X43" s="254">
        <f t="shared" si="21"/>
        <v>357931.469</v>
      </c>
      <c r="Y43" s="258">
        <f t="shared" si="22"/>
        <v>0.357931469</v>
      </c>
      <c r="Z43" s="334">
        <f t="shared" si="23"/>
        <v>312264.1238</v>
      </c>
      <c r="AA43" s="258">
        <f t="shared" si="24"/>
        <v>0.3122641238</v>
      </c>
      <c r="AB43" s="320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</row>
    <row r="44" ht="19.5" customHeight="1">
      <c r="A44" s="276" t="s">
        <v>140</v>
      </c>
      <c r="B44" s="277">
        <v>31.67</v>
      </c>
      <c r="C44" s="278">
        <v>33.630001</v>
      </c>
      <c r="D44" s="278">
        <v>28.42</v>
      </c>
      <c r="E44" s="278">
        <v>30.040001</v>
      </c>
      <c r="F44" s="278">
        <v>25.652744</v>
      </c>
      <c r="G44" s="278">
        <v>2.0957427E9</v>
      </c>
      <c r="H44" s="278"/>
      <c r="I44" s="278">
        <f t="shared" ref="I44:N44" si="57">(I45/B45*B44)/B45*B44</f>
        <v>1.508695739</v>
      </c>
      <c r="J44" s="278">
        <f t="shared" si="57"/>
        <v>1.699765435</v>
      </c>
      <c r="K44" s="278">
        <f t="shared" si="57"/>
        <v>1.212975387</v>
      </c>
      <c r="L44" s="278">
        <f t="shared" si="57"/>
        <v>1.347094298</v>
      </c>
      <c r="M44" s="278">
        <f t="shared" si="57"/>
        <v>1.145250783</v>
      </c>
      <c r="N44" s="278">
        <f t="shared" si="57"/>
        <v>97321154.67</v>
      </c>
      <c r="O44" s="278"/>
      <c r="P44" s="254">
        <f t="shared" si="26"/>
        <v>112554.4554</v>
      </c>
      <c r="Q44" s="254">
        <f t="shared" si="54"/>
        <v>79345.20946</v>
      </c>
      <c r="R44" s="254">
        <f t="shared" si="55"/>
        <v>145157.4396</v>
      </c>
      <c r="S44" s="254">
        <f t="shared" si="29"/>
        <v>-47524.29248</v>
      </c>
      <c r="T44" s="282"/>
      <c r="U44" s="257">
        <f t="shared" si="18"/>
        <v>5.422740278</v>
      </c>
      <c r="V44" s="254">
        <f t="shared" si="19"/>
        <v>218139.2608</v>
      </c>
      <c r="W44" s="254">
        <f t="shared" si="20"/>
        <v>170614.9683</v>
      </c>
      <c r="X44" s="254">
        <f t="shared" si="21"/>
        <v>337057.1045</v>
      </c>
      <c r="Y44" s="258">
        <f t="shared" si="22"/>
        <v>0.3370571045</v>
      </c>
      <c r="Z44" s="334">
        <f t="shared" si="23"/>
        <v>289532.812</v>
      </c>
      <c r="AA44" s="258">
        <f t="shared" si="24"/>
        <v>0.289532812</v>
      </c>
      <c r="AB44" s="320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</row>
    <row r="45" ht="19.5" customHeight="1">
      <c r="A45" s="276" t="s">
        <v>141</v>
      </c>
      <c r="B45" s="277">
        <v>30.0</v>
      </c>
      <c r="C45" s="278">
        <v>30.25</v>
      </c>
      <c r="D45" s="278">
        <v>24.389999</v>
      </c>
      <c r="E45" s="278">
        <v>26.1</v>
      </c>
      <c r="F45" s="278">
        <v>22.288183</v>
      </c>
      <c r="G45" s="278">
        <v>2.2629351E9</v>
      </c>
      <c r="H45" s="278"/>
      <c r="I45" s="278">
        <f t="shared" ref="I45:N45" si="58">(I46/B46*B45)/B46*B45</f>
        <v>1.353779853</v>
      </c>
      <c r="J45" s="278">
        <f t="shared" si="58"/>
        <v>1.375263735</v>
      </c>
      <c r="K45" s="278">
        <f t="shared" si="58"/>
        <v>0.893361858</v>
      </c>
      <c r="L45" s="278">
        <f t="shared" si="58"/>
        <v>1.016902059</v>
      </c>
      <c r="M45" s="278">
        <f t="shared" si="58"/>
        <v>0.8645343885</v>
      </c>
      <c r="N45" s="278">
        <f t="shared" si="58"/>
        <v>113468555.5</v>
      </c>
      <c r="O45" s="278"/>
      <c r="P45" s="254">
        <f t="shared" si="26"/>
        <v>96594.05545</v>
      </c>
      <c r="Q45" s="254">
        <f t="shared" si="54"/>
        <v>58438.10559</v>
      </c>
      <c r="R45" s="254">
        <f t="shared" si="55"/>
        <v>145157.4396</v>
      </c>
      <c r="S45" s="254">
        <f t="shared" si="29"/>
        <v>-49388.97704</v>
      </c>
      <c r="T45" s="282"/>
      <c r="U45" s="257">
        <f t="shared" si="18"/>
        <v>4.894847182</v>
      </c>
      <c r="V45" s="254">
        <f t="shared" si="19"/>
        <v>206966.9808</v>
      </c>
      <c r="W45" s="254">
        <f t="shared" si="20"/>
        <v>157578.0038</v>
      </c>
      <c r="X45" s="254">
        <f t="shared" si="21"/>
        <v>300189.6006</v>
      </c>
      <c r="Y45" s="258">
        <f t="shared" si="22"/>
        <v>0.3001896006</v>
      </c>
      <c r="Z45" s="334">
        <f t="shared" si="23"/>
        <v>250800.6236</v>
      </c>
      <c r="AA45" s="258">
        <f t="shared" si="24"/>
        <v>0.2508006236</v>
      </c>
      <c r="AB45" s="320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</row>
    <row r="46" ht="19.5" customHeight="1">
      <c r="A46" s="276" t="s">
        <v>142</v>
      </c>
      <c r="B46" s="277">
        <v>25.969999</v>
      </c>
      <c r="C46" s="278">
        <v>26.549999</v>
      </c>
      <c r="D46" s="278">
        <v>21.639999</v>
      </c>
      <c r="E46" s="278">
        <v>23.85</v>
      </c>
      <c r="F46" s="278">
        <v>20.366776</v>
      </c>
      <c r="G46" s="278">
        <v>2.6680491E9</v>
      </c>
      <c r="H46" s="278"/>
      <c r="I46" s="278">
        <f t="shared" ref="I46:N46" si="59">(I47/B47*B46)/B47*B46</f>
        <v>1.014493813</v>
      </c>
      <c r="J46" s="278">
        <f t="shared" si="59"/>
        <v>1.059410447</v>
      </c>
      <c r="K46" s="278">
        <f t="shared" si="59"/>
        <v>0.7032638828</v>
      </c>
      <c r="L46" s="278">
        <f t="shared" si="59"/>
        <v>0.8491313569</v>
      </c>
      <c r="M46" s="278">
        <f t="shared" si="59"/>
        <v>0.7219007896</v>
      </c>
      <c r="N46" s="278">
        <f t="shared" si="59"/>
        <v>157731692.7</v>
      </c>
      <c r="O46" s="278"/>
      <c r="P46" s="254">
        <f t="shared" si="26"/>
        <v>85702.96634</v>
      </c>
      <c r="Q46" s="254">
        <f t="shared" si="54"/>
        <v>46003.09345</v>
      </c>
      <c r="R46" s="254">
        <f t="shared" si="55"/>
        <v>145157.4396</v>
      </c>
      <c r="S46" s="254">
        <f t="shared" si="29"/>
        <v>-51261.43111</v>
      </c>
      <c r="T46" s="282"/>
      <c r="U46" s="257">
        <f t="shared" si="18"/>
        <v>4.503588779</v>
      </c>
      <c r="V46" s="254">
        <f t="shared" si="19"/>
        <v>199343.2184</v>
      </c>
      <c r="W46" s="254">
        <f t="shared" si="20"/>
        <v>148081.7873</v>
      </c>
      <c r="X46" s="254">
        <f t="shared" si="21"/>
        <v>276863.4994</v>
      </c>
      <c r="Y46" s="258">
        <f t="shared" si="22"/>
        <v>0.2768634994</v>
      </c>
      <c r="Z46" s="334">
        <f t="shared" si="23"/>
        <v>225602.0683</v>
      </c>
      <c r="AA46" s="258">
        <f t="shared" si="24"/>
        <v>0.2256020683</v>
      </c>
      <c r="AB46" s="320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</row>
    <row r="47" ht="19.5" customHeight="1">
      <c r="A47" s="276" t="s">
        <v>143</v>
      </c>
      <c r="B47" s="277">
        <v>23.74</v>
      </c>
      <c r="C47" s="278">
        <v>26.209999</v>
      </c>
      <c r="D47" s="278">
        <v>21.299999</v>
      </c>
      <c r="E47" s="278">
        <v>23.49</v>
      </c>
      <c r="F47" s="278">
        <v>20.059364</v>
      </c>
      <c r="G47" s="278">
        <v>2.0438102E9</v>
      </c>
      <c r="H47" s="278"/>
      <c r="I47" s="278">
        <f t="shared" ref="I47:N47" si="60">(I48/B48*B47)/B48*B47</f>
        <v>0.8477483756</v>
      </c>
      <c r="J47" s="278">
        <f t="shared" si="60"/>
        <v>1.032450507</v>
      </c>
      <c r="K47" s="278">
        <f t="shared" si="60"/>
        <v>0.6813386215</v>
      </c>
      <c r="L47" s="278">
        <f t="shared" si="60"/>
        <v>0.823690668</v>
      </c>
      <c r="M47" s="278">
        <f t="shared" si="60"/>
        <v>0.7002728058</v>
      </c>
      <c r="N47" s="278">
        <f t="shared" si="60"/>
        <v>92557678.51</v>
      </c>
      <c r="O47" s="278"/>
      <c r="P47" s="254">
        <f t="shared" si="26"/>
        <v>84356.43168</v>
      </c>
      <c r="Q47" s="254">
        <f t="shared" si="54"/>
        <v>44568.88096</v>
      </c>
      <c r="R47" s="254">
        <f t="shared" si="55"/>
        <v>145157.4396</v>
      </c>
      <c r="S47" s="254">
        <f t="shared" si="29"/>
        <v>-53141.68707</v>
      </c>
      <c r="T47" s="282"/>
      <c r="U47" s="257">
        <f t="shared" si="18"/>
        <v>4.318904497</v>
      </c>
      <c r="V47" s="254">
        <f t="shared" si="19"/>
        <v>198400.6442</v>
      </c>
      <c r="W47" s="254">
        <f t="shared" si="20"/>
        <v>145258.9571</v>
      </c>
      <c r="X47" s="254">
        <f t="shared" si="21"/>
        <v>274082.7522</v>
      </c>
      <c r="Y47" s="258">
        <f t="shared" si="22"/>
        <v>0.2740827522</v>
      </c>
      <c r="Z47" s="334">
        <f t="shared" si="23"/>
        <v>220941.0652</v>
      </c>
      <c r="AA47" s="258">
        <f t="shared" si="24"/>
        <v>0.2209410652</v>
      </c>
      <c r="AB47" s="320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</row>
    <row r="48" ht="19.5" customHeight="1">
      <c r="A48" s="276" t="s">
        <v>144</v>
      </c>
      <c r="B48" s="277">
        <v>23.059999</v>
      </c>
      <c r="C48" s="278">
        <v>24.35</v>
      </c>
      <c r="D48" s="278">
        <v>20.49</v>
      </c>
      <c r="E48" s="278">
        <v>20.719999</v>
      </c>
      <c r="F48" s="278">
        <v>17.693911</v>
      </c>
      <c r="G48" s="278">
        <v>1.6690474E9</v>
      </c>
      <c r="H48" s="278"/>
      <c r="I48" s="278">
        <f t="shared" ref="I48:N48" si="61">(I49/B49*B48)/B49*B48</f>
        <v>0.7998786506</v>
      </c>
      <c r="J48" s="278">
        <f t="shared" si="61"/>
        <v>0.8911137895</v>
      </c>
      <c r="K48" s="278">
        <f t="shared" si="61"/>
        <v>0.6305038723</v>
      </c>
      <c r="L48" s="278">
        <f t="shared" si="61"/>
        <v>0.6408812597</v>
      </c>
      <c r="M48" s="278">
        <f t="shared" si="61"/>
        <v>0.5448545976</v>
      </c>
      <c r="N48" s="278">
        <f t="shared" si="61"/>
        <v>61726076.1</v>
      </c>
      <c r="O48" s="278"/>
      <c r="P48" s="254">
        <f t="shared" si="26"/>
        <v>81148.51485</v>
      </c>
      <c r="Q48" s="254">
        <f t="shared" si="54"/>
        <v>41243.59187</v>
      </c>
      <c r="R48" s="254">
        <f t="shared" si="55"/>
        <v>145157.4396</v>
      </c>
      <c r="S48" s="254">
        <f t="shared" si="29"/>
        <v>-55029.77743</v>
      </c>
      <c r="T48" s="282"/>
      <c r="U48" s="257">
        <f t="shared" si="18"/>
        <v>4.112427217</v>
      </c>
      <c r="V48" s="254">
        <f t="shared" si="19"/>
        <v>196155.1024</v>
      </c>
      <c r="W48" s="254">
        <f t="shared" si="20"/>
        <v>141125.325</v>
      </c>
      <c r="X48" s="254">
        <f t="shared" si="21"/>
        <v>267549.5463</v>
      </c>
      <c r="Y48" s="258">
        <f t="shared" si="22"/>
        <v>0.2675495463</v>
      </c>
      <c r="Z48" s="334">
        <f t="shared" si="23"/>
        <v>212519.7689</v>
      </c>
      <c r="AA48" s="258">
        <f t="shared" si="24"/>
        <v>0.2125197689</v>
      </c>
      <c r="AB48" s="320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</row>
    <row r="49" ht="19.5" customHeight="1">
      <c r="A49" s="276" t="s">
        <v>145</v>
      </c>
      <c r="B49" s="277">
        <v>20.91</v>
      </c>
      <c r="C49" s="278">
        <v>25.040001</v>
      </c>
      <c r="D49" s="278">
        <v>19.76</v>
      </c>
      <c r="E49" s="278">
        <v>24.549999</v>
      </c>
      <c r="F49" s="278">
        <v>20.96455</v>
      </c>
      <c r="G49" s="278">
        <v>2.1291501E9</v>
      </c>
      <c r="H49" s="278"/>
      <c r="I49" s="278">
        <f t="shared" ref="I49:N49" si="62">(I50/B50*B49)/B50*B49</f>
        <v>0.6576784364</v>
      </c>
      <c r="J49" s="278">
        <f t="shared" si="62"/>
        <v>0.9423319513</v>
      </c>
      <c r="K49" s="278">
        <f t="shared" si="62"/>
        <v>0.5863780729</v>
      </c>
      <c r="L49" s="278">
        <f t="shared" si="62"/>
        <v>0.8997069383</v>
      </c>
      <c r="M49" s="278">
        <f t="shared" si="62"/>
        <v>0.7648988934</v>
      </c>
      <c r="N49" s="278">
        <f t="shared" si="62"/>
        <v>100448599.8</v>
      </c>
      <c r="O49" s="278"/>
      <c r="P49" s="254">
        <f t="shared" si="26"/>
        <v>78257.42574</v>
      </c>
      <c r="Q49" s="254">
        <f t="shared" si="54"/>
        <v>38357.16001</v>
      </c>
      <c r="R49" s="254">
        <f t="shared" si="55"/>
        <v>145157.4396</v>
      </c>
      <c r="S49" s="254">
        <f t="shared" si="29"/>
        <v>-56925.73484</v>
      </c>
      <c r="T49" s="282"/>
      <c r="U49" s="257">
        <f t="shared" si="18"/>
        <v>3.924672487</v>
      </c>
      <c r="V49" s="254">
        <f t="shared" si="19"/>
        <v>194131.34</v>
      </c>
      <c r="W49" s="254">
        <f t="shared" si="20"/>
        <v>137205.6052</v>
      </c>
      <c r="X49" s="254">
        <f t="shared" si="21"/>
        <v>261772.0254</v>
      </c>
      <c r="Y49" s="258">
        <f t="shared" si="22"/>
        <v>0.2617720254</v>
      </c>
      <c r="Z49" s="334">
        <f t="shared" si="23"/>
        <v>204846.2905</v>
      </c>
      <c r="AA49" s="258">
        <f t="shared" si="24"/>
        <v>0.2048462905</v>
      </c>
      <c r="AB49" s="320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</row>
    <row r="50" ht="19.5" customHeight="1">
      <c r="A50" s="276" t="s">
        <v>146</v>
      </c>
      <c r="B50" s="277">
        <v>24.370001</v>
      </c>
      <c r="C50" s="278">
        <v>28.290001</v>
      </c>
      <c r="D50" s="278">
        <v>24.139999</v>
      </c>
      <c r="E50" s="278">
        <v>27.719999</v>
      </c>
      <c r="F50" s="278">
        <v>23.671577</v>
      </c>
      <c r="G50" s="278">
        <v>1.6699547E9</v>
      </c>
      <c r="H50" s="278"/>
      <c r="I50" s="278">
        <f t="shared" ref="I50:N50" si="63">(I51/B51*B50)/B51*B50</f>
        <v>0.893339693</v>
      </c>
      <c r="J50" s="278">
        <f t="shared" si="63"/>
        <v>1.202821434</v>
      </c>
      <c r="K50" s="278">
        <f t="shared" si="63"/>
        <v>0.8751416168</v>
      </c>
      <c r="L50" s="278">
        <f t="shared" si="63"/>
        <v>1.147055767</v>
      </c>
      <c r="M50" s="278">
        <f t="shared" si="63"/>
        <v>0.9751857044</v>
      </c>
      <c r="N50" s="278">
        <f t="shared" si="63"/>
        <v>61793203.37</v>
      </c>
      <c r="O50" s="278"/>
      <c r="P50" s="254">
        <f t="shared" si="26"/>
        <v>95603.95644</v>
      </c>
      <c r="Q50" s="254">
        <f t="shared" si="54"/>
        <v>57246.25217</v>
      </c>
      <c r="R50" s="254">
        <f t="shared" si="55"/>
        <v>145157.4396</v>
      </c>
      <c r="S50" s="254">
        <f t="shared" si="29"/>
        <v>-58829.59207</v>
      </c>
      <c r="T50" s="282"/>
      <c r="U50" s="257">
        <f t="shared" si="18"/>
        <v>4.092521936</v>
      </c>
      <c r="V50" s="254">
        <f t="shared" si="19"/>
        <v>206273.9115</v>
      </c>
      <c r="W50" s="254">
        <f t="shared" si="20"/>
        <v>147444.3195</v>
      </c>
      <c r="X50" s="254">
        <f t="shared" si="21"/>
        <v>298007.6482</v>
      </c>
      <c r="Y50" s="258">
        <f t="shared" si="22"/>
        <v>0.2980076482</v>
      </c>
      <c r="Z50" s="334">
        <f t="shared" si="23"/>
        <v>239178.0561</v>
      </c>
      <c r="AA50" s="258">
        <f t="shared" si="24"/>
        <v>0.2391780561</v>
      </c>
      <c r="AB50" s="320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</row>
    <row r="51" ht="19.5" customHeight="1">
      <c r="A51" s="276" t="s">
        <v>147</v>
      </c>
      <c r="B51" s="337">
        <v>28.42</v>
      </c>
      <c r="C51" s="338">
        <v>28.790001</v>
      </c>
      <c r="D51" s="338">
        <v>24.280001</v>
      </c>
      <c r="E51" s="338">
        <v>24.370001</v>
      </c>
      <c r="F51" s="338">
        <v>20.810835</v>
      </c>
      <c r="G51" s="338">
        <v>1.3970558E9</v>
      </c>
      <c r="H51" s="338"/>
      <c r="I51" s="338">
        <f t="shared" ref="I51:N51" si="64">(I52/B52*B51)/B52*B51</f>
        <v>1.214936793</v>
      </c>
      <c r="J51" s="338">
        <f t="shared" si="64"/>
        <v>1.24571471</v>
      </c>
      <c r="K51" s="338">
        <f t="shared" si="64"/>
        <v>0.8853219705</v>
      </c>
      <c r="L51" s="338">
        <f t="shared" si="64"/>
        <v>0.886562191</v>
      </c>
      <c r="M51" s="338">
        <f t="shared" si="64"/>
        <v>0.7537233241</v>
      </c>
      <c r="N51" s="338">
        <f t="shared" si="64"/>
        <v>43247283.59</v>
      </c>
      <c r="O51" s="338"/>
      <c r="P51" s="254">
        <f t="shared" si="26"/>
        <v>96158.4198</v>
      </c>
      <c r="Q51" s="254">
        <f t="shared" si="54"/>
        <v>57912.18678</v>
      </c>
      <c r="R51" s="254">
        <f t="shared" si="55"/>
        <v>145157.4396</v>
      </c>
      <c r="S51" s="254">
        <f t="shared" si="29"/>
        <v>-60741.38203</v>
      </c>
      <c r="T51" s="339">
        <f>(P51-P39)/P39</f>
        <v>-0.3683662427</v>
      </c>
      <c r="U51" s="257">
        <f t="shared" si="18"/>
        <v>3.972841106</v>
      </c>
      <c r="V51" s="254">
        <f t="shared" si="19"/>
        <v>206662.0359</v>
      </c>
      <c r="W51" s="254">
        <f t="shared" si="20"/>
        <v>145920.6538</v>
      </c>
      <c r="X51" s="254">
        <f t="shared" si="21"/>
        <v>299228.0462</v>
      </c>
      <c r="Y51" s="258">
        <f t="shared" si="22"/>
        <v>0.2992280462</v>
      </c>
      <c r="Z51" s="334">
        <f t="shared" si="23"/>
        <v>238486.6641</v>
      </c>
      <c r="AA51" s="258">
        <f t="shared" si="24"/>
        <v>0.2384866641</v>
      </c>
      <c r="AB51" s="320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</row>
    <row r="52" ht="19.5" customHeight="1">
      <c r="A52" s="276" t="s">
        <v>148</v>
      </c>
      <c r="B52" s="277">
        <v>24.719999</v>
      </c>
      <c r="C52" s="278">
        <v>27.469999</v>
      </c>
      <c r="D52" s="278">
        <v>24.01</v>
      </c>
      <c r="E52" s="278">
        <v>24.440001</v>
      </c>
      <c r="F52" s="278">
        <v>20.870619</v>
      </c>
      <c r="G52" s="278">
        <v>1.513988E9</v>
      </c>
      <c r="H52" s="278"/>
      <c r="I52" s="278">
        <f t="shared" ref="I52:N52" si="65">(I53/B53*B52)/B53*B52</f>
        <v>0.9191839548</v>
      </c>
      <c r="J52" s="278">
        <f t="shared" si="65"/>
        <v>1.134103055</v>
      </c>
      <c r="K52" s="278">
        <f t="shared" si="65"/>
        <v>0.8657413509</v>
      </c>
      <c r="L52" s="278">
        <f t="shared" si="65"/>
        <v>0.8916625997</v>
      </c>
      <c r="M52" s="278">
        <f t="shared" si="65"/>
        <v>0.758060038</v>
      </c>
      <c r="N52" s="278">
        <f t="shared" si="65"/>
        <v>50789763.98</v>
      </c>
      <c r="O52" s="278"/>
      <c r="P52" s="254">
        <f t="shared" si="26"/>
        <v>95089.10891</v>
      </c>
      <c r="Q52" s="254">
        <f>((Q51+R51)/2)*K52/K51</f>
        <v>99289.17306</v>
      </c>
      <c r="R52" s="254">
        <f>(Q51+R51)/2</f>
        <v>101534.8132</v>
      </c>
      <c r="S52" s="254">
        <f t="shared" si="29"/>
        <v>-62661.13779</v>
      </c>
      <c r="T52" s="282"/>
      <c r="U52" s="257">
        <f t="shared" si="18"/>
        <v>3.137892624</v>
      </c>
      <c r="V52" s="254">
        <f t="shared" si="19"/>
        <v>164035.7969</v>
      </c>
      <c r="W52" s="254">
        <f t="shared" si="20"/>
        <v>101374.6591</v>
      </c>
      <c r="X52" s="254">
        <f t="shared" si="21"/>
        <v>295913.0952</v>
      </c>
      <c r="Y52" s="258">
        <f t="shared" si="22"/>
        <v>0.2959130952</v>
      </c>
      <c r="Z52" s="334">
        <f t="shared" si="23"/>
        <v>233251.9574</v>
      </c>
      <c r="AA52" s="258">
        <f t="shared" si="24"/>
        <v>0.2332519574</v>
      </c>
      <c r="AB52" s="320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</row>
    <row r="53" ht="19.5" customHeight="1">
      <c r="A53" s="276" t="s">
        <v>149</v>
      </c>
      <c r="B53" s="277">
        <v>24.52</v>
      </c>
      <c r="C53" s="278">
        <v>25.370001</v>
      </c>
      <c r="D53" s="278">
        <v>23.32</v>
      </c>
      <c r="E53" s="278">
        <v>25.16</v>
      </c>
      <c r="F53" s="278">
        <v>21.485462</v>
      </c>
      <c r="G53" s="278">
        <v>1.2766225E9</v>
      </c>
      <c r="H53" s="278"/>
      <c r="I53" s="278">
        <f t="shared" ref="I53:N53" si="66">(I54/B54*B53)/B54*B53</f>
        <v>0.9043706692</v>
      </c>
      <c r="J53" s="278">
        <f t="shared" si="66"/>
        <v>0.9673334411</v>
      </c>
      <c r="K53" s="278">
        <f t="shared" si="66"/>
        <v>0.8166969497</v>
      </c>
      <c r="L53" s="278">
        <f t="shared" si="66"/>
        <v>0.944972969</v>
      </c>
      <c r="M53" s="278">
        <f t="shared" si="66"/>
        <v>0.8033824429</v>
      </c>
      <c r="N53" s="278">
        <f t="shared" si="66"/>
        <v>36112397.13</v>
      </c>
      <c r="O53" s="278"/>
      <c r="P53" s="254">
        <f t="shared" si="26"/>
        <v>92356.43564</v>
      </c>
      <c r="Q53" s="254">
        <f t="shared" ref="Q53:Q63" si="68">Q52*K53/K52</f>
        <v>93664.42378</v>
      </c>
      <c r="R53" s="254">
        <f t="shared" ref="R53:R63" si="69">R52</f>
        <v>101534.8132</v>
      </c>
      <c r="S53" s="254">
        <f t="shared" si="29"/>
        <v>-64588.89253</v>
      </c>
      <c r="T53" s="282"/>
      <c r="U53" s="257">
        <f t="shared" si="18"/>
        <v>3.001928679</v>
      </c>
      <c r="V53" s="254">
        <f t="shared" si="19"/>
        <v>162122.9256</v>
      </c>
      <c r="W53" s="254">
        <f t="shared" si="20"/>
        <v>97534.03308</v>
      </c>
      <c r="X53" s="254">
        <f t="shared" si="21"/>
        <v>287555.6726</v>
      </c>
      <c r="Y53" s="258">
        <f t="shared" si="22"/>
        <v>0.2875556726</v>
      </c>
      <c r="Z53" s="334">
        <f t="shared" si="23"/>
        <v>222966.7801</v>
      </c>
      <c r="AA53" s="258">
        <f t="shared" si="24"/>
        <v>0.2229667801</v>
      </c>
      <c r="AB53" s="320"/>
      <c r="AC53" s="299"/>
      <c r="AD53" s="299"/>
      <c r="AE53" s="299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</row>
    <row r="54" ht="19.5" customHeight="1">
      <c r="A54" s="276" t="s">
        <v>150</v>
      </c>
      <c r="B54" s="277">
        <v>25.27</v>
      </c>
      <c r="C54" s="278">
        <v>27.379999</v>
      </c>
      <c r="D54" s="278">
        <v>23.540001</v>
      </c>
      <c r="E54" s="278">
        <v>25.25</v>
      </c>
      <c r="F54" s="278">
        <v>21.562315</v>
      </c>
      <c r="G54" s="278">
        <v>1.6707162E9</v>
      </c>
      <c r="H54" s="278"/>
      <c r="I54" s="278">
        <f t="shared" ref="I54:N54" si="67">(I55/B55*B54)/B55*B54</f>
        <v>0.9605412515</v>
      </c>
      <c r="J54" s="278">
        <f t="shared" si="67"/>
        <v>1.126683901</v>
      </c>
      <c r="K54" s="278">
        <f t="shared" si="67"/>
        <v>0.8321790826</v>
      </c>
      <c r="L54" s="278">
        <f t="shared" si="67"/>
        <v>0.9517455985</v>
      </c>
      <c r="M54" s="278">
        <f t="shared" si="67"/>
        <v>0.8091400828</v>
      </c>
      <c r="N54" s="278">
        <f t="shared" si="67"/>
        <v>61849571.67</v>
      </c>
      <c r="O54" s="278"/>
      <c r="P54" s="254">
        <f t="shared" si="26"/>
        <v>93227.72673</v>
      </c>
      <c r="Q54" s="254">
        <f t="shared" si="68"/>
        <v>95440.02127</v>
      </c>
      <c r="R54" s="254">
        <f t="shared" si="69"/>
        <v>101534.8132</v>
      </c>
      <c r="S54" s="254">
        <f t="shared" si="29"/>
        <v>-66524.67959</v>
      </c>
      <c r="T54" s="282"/>
      <c r="U54" s="257">
        <f t="shared" si="18"/>
        <v>2.927673476</v>
      </c>
      <c r="V54" s="254">
        <f t="shared" si="19"/>
        <v>162732.8294</v>
      </c>
      <c r="W54" s="254">
        <f t="shared" si="20"/>
        <v>96208.14979</v>
      </c>
      <c r="X54" s="254">
        <f t="shared" si="21"/>
        <v>290202.5612</v>
      </c>
      <c r="Y54" s="258">
        <f t="shared" si="22"/>
        <v>0.2902025612</v>
      </c>
      <c r="Z54" s="334">
        <f t="shared" si="23"/>
        <v>223677.8816</v>
      </c>
      <c r="AA54" s="258">
        <f t="shared" si="24"/>
        <v>0.2236778816</v>
      </c>
      <c r="AB54" s="320"/>
      <c r="AC54" s="299"/>
      <c r="AD54" s="299"/>
      <c r="AE54" s="299"/>
      <c r="AF54" s="299"/>
      <c r="AG54" s="299"/>
      <c r="AH54" s="299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</row>
    <row r="55" ht="19.5" customHeight="1">
      <c r="A55" s="276" t="s">
        <v>151</v>
      </c>
      <c r="B55" s="277">
        <v>25.440001</v>
      </c>
      <c r="C55" s="278">
        <v>28.059999</v>
      </c>
      <c r="D55" s="278">
        <v>25.25</v>
      </c>
      <c r="E55" s="278">
        <v>27.450001</v>
      </c>
      <c r="F55" s="278">
        <v>23.44101</v>
      </c>
      <c r="G55" s="278">
        <v>1.4116208E9</v>
      </c>
      <c r="H55" s="278"/>
      <c r="I55" s="278">
        <f t="shared" ref="I55:N55" si="70">(I56/B56*B55)/B56*B55</f>
        <v>0.9735085836</v>
      </c>
      <c r="J55" s="278">
        <f t="shared" si="70"/>
        <v>1.183342699</v>
      </c>
      <c r="K55" s="278">
        <f t="shared" si="70"/>
        <v>0.9574731549</v>
      </c>
      <c r="L55" s="278">
        <f t="shared" si="70"/>
        <v>1.124819512</v>
      </c>
      <c r="M55" s="278">
        <f t="shared" si="70"/>
        <v>0.9562811239</v>
      </c>
      <c r="N55" s="278">
        <f t="shared" si="70"/>
        <v>44153732.97</v>
      </c>
      <c r="O55" s="278"/>
      <c r="P55" s="254">
        <f t="shared" si="26"/>
        <v>100000</v>
      </c>
      <c r="Q55" s="254">
        <f t="shared" si="68"/>
        <v>109809.6073</v>
      </c>
      <c r="R55" s="254">
        <f t="shared" si="69"/>
        <v>101534.8132</v>
      </c>
      <c r="S55" s="254">
        <f t="shared" si="29"/>
        <v>-68468.53242</v>
      </c>
      <c r="T55" s="282"/>
      <c r="U55" s="257">
        <f t="shared" si="18"/>
        <v>2.943466233</v>
      </c>
      <c r="V55" s="254">
        <f t="shared" si="19"/>
        <v>167473.4207</v>
      </c>
      <c r="W55" s="254">
        <f t="shared" si="20"/>
        <v>99004.88825</v>
      </c>
      <c r="X55" s="254">
        <f t="shared" si="21"/>
        <v>311344.4205</v>
      </c>
      <c r="Y55" s="258">
        <f t="shared" si="22"/>
        <v>0.3113444205</v>
      </c>
      <c r="Z55" s="334">
        <f t="shared" si="23"/>
        <v>242875.8881</v>
      </c>
      <c r="AA55" s="258">
        <f t="shared" si="24"/>
        <v>0.2428758881</v>
      </c>
      <c r="AB55" s="320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</row>
    <row r="56" ht="19.5" customHeight="1">
      <c r="A56" s="276" t="s">
        <v>152</v>
      </c>
      <c r="B56" s="277">
        <v>27.440001</v>
      </c>
      <c r="C56" s="278">
        <v>29.870001</v>
      </c>
      <c r="D56" s="278">
        <v>27.190001</v>
      </c>
      <c r="E56" s="278">
        <v>29.790001</v>
      </c>
      <c r="F56" s="278">
        <v>25.439266</v>
      </c>
      <c r="G56" s="278">
        <v>1.5257083E9</v>
      </c>
      <c r="H56" s="278"/>
      <c r="I56" s="278">
        <f t="shared" ref="I56:N56" si="71">(I57/B57*B56)/B57*B56</f>
        <v>1.132592764</v>
      </c>
      <c r="J56" s="278">
        <f t="shared" si="71"/>
        <v>1.340928766</v>
      </c>
      <c r="K56" s="278">
        <f t="shared" si="71"/>
        <v>1.110253852</v>
      </c>
      <c r="L56" s="278">
        <f t="shared" si="71"/>
        <v>1.324765921</v>
      </c>
      <c r="M56" s="278">
        <f t="shared" si="71"/>
        <v>1.12626891</v>
      </c>
      <c r="N56" s="278">
        <f t="shared" si="71"/>
        <v>51579169.67</v>
      </c>
      <c r="O56" s="278"/>
      <c r="P56" s="254">
        <f t="shared" si="26"/>
        <v>107683.1723</v>
      </c>
      <c r="Q56" s="254">
        <f t="shared" si="68"/>
        <v>127331.5485</v>
      </c>
      <c r="R56" s="254">
        <f t="shared" si="69"/>
        <v>101534.8132</v>
      </c>
      <c r="S56" s="254">
        <f t="shared" si="29"/>
        <v>-70420.48464</v>
      </c>
      <c r="T56" s="282"/>
      <c r="U56" s="257">
        <f t="shared" si="18"/>
        <v>2.970981903</v>
      </c>
      <c r="V56" s="254">
        <f t="shared" si="19"/>
        <v>172851.6413</v>
      </c>
      <c r="W56" s="254">
        <f t="shared" si="20"/>
        <v>102431.1566</v>
      </c>
      <c r="X56" s="254">
        <f t="shared" si="21"/>
        <v>336549.534</v>
      </c>
      <c r="Y56" s="258">
        <f t="shared" si="22"/>
        <v>0.336549534</v>
      </c>
      <c r="Z56" s="334">
        <f t="shared" si="23"/>
        <v>266129.0493</v>
      </c>
      <c r="AA56" s="258">
        <f t="shared" si="24"/>
        <v>0.2661290493</v>
      </c>
      <c r="AB56" s="320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</row>
    <row r="57" ht="19.5" customHeight="1">
      <c r="A57" s="276" t="s">
        <v>153</v>
      </c>
      <c r="B57" s="277">
        <v>30.08</v>
      </c>
      <c r="C57" s="278">
        <v>31.469999</v>
      </c>
      <c r="D57" s="278">
        <v>29.309999</v>
      </c>
      <c r="E57" s="278">
        <v>29.950001</v>
      </c>
      <c r="F57" s="278">
        <v>25.575897</v>
      </c>
      <c r="G57" s="278">
        <v>1.7997557E9</v>
      </c>
      <c r="H57" s="278"/>
      <c r="I57" s="278">
        <f t="shared" ref="I57:N57" si="72">(I58/B58*B57)/B58*B57</f>
        <v>1.361009639</v>
      </c>
      <c r="J57" s="278">
        <f t="shared" si="72"/>
        <v>1.488430947</v>
      </c>
      <c r="K57" s="278">
        <f t="shared" si="72"/>
        <v>1.290135865</v>
      </c>
      <c r="L57" s="278">
        <f t="shared" si="72"/>
        <v>1.339034586</v>
      </c>
      <c r="M57" s="278">
        <f t="shared" si="72"/>
        <v>1.138399487</v>
      </c>
      <c r="N57" s="278">
        <f t="shared" si="72"/>
        <v>71772561.19</v>
      </c>
      <c r="O57" s="278"/>
      <c r="P57" s="254">
        <f t="shared" si="26"/>
        <v>116079.204</v>
      </c>
      <c r="Q57" s="254">
        <f t="shared" si="68"/>
        <v>147961.6551</v>
      </c>
      <c r="R57" s="254">
        <f t="shared" si="69"/>
        <v>101534.8132</v>
      </c>
      <c r="S57" s="254">
        <f t="shared" si="29"/>
        <v>-72380.56999</v>
      </c>
      <c r="T57" s="282"/>
      <c r="U57" s="257">
        <f t="shared" si="18"/>
        <v>3.006525331</v>
      </c>
      <c r="V57" s="254">
        <f t="shared" si="19"/>
        <v>178728.8634</v>
      </c>
      <c r="W57" s="254">
        <f t="shared" si="20"/>
        <v>106348.2934</v>
      </c>
      <c r="X57" s="254">
        <f t="shared" si="21"/>
        <v>365575.6723</v>
      </c>
      <c r="Y57" s="258">
        <f t="shared" si="22"/>
        <v>0.3655756723</v>
      </c>
      <c r="Z57" s="334">
        <f t="shared" si="23"/>
        <v>293195.1023</v>
      </c>
      <c r="AA57" s="258">
        <f t="shared" si="24"/>
        <v>0.2931951023</v>
      </c>
      <c r="AB57" s="320"/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</row>
    <row r="58" ht="19.5" customHeight="1">
      <c r="A58" s="276" t="s">
        <v>154</v>
      </c>
      <c r="B58" s="277">
        <v>29.700001</v>
      </c>
      <c r="C58" s="278">
        <v>32.75</v>
      </c>
      <c r="D58" s="278">
        <v>29.26</v>
      </c>
      <c r="E58" s="278">
        <v>31.799999</v>
      </c>
      <c r="F58" s="278">
        <v>27.155716</v>
      </c>
      <c r="G58" s="278">
        <v>1.8215102E9</v>
      </c>
      <c r="H58" s="278"/>
      <c r="I58" s="278">
        <f t="shared" ref="I58:N58" si="73">(I59/B59*B58)/B59*B58</f>
        <v>1.326839723</v>
      </c>
      <c r="J58" s="278">
        <f t="shared" si="73"/>
        <v>1.611973291</v>
      </c>
      <c r="K58" s="278">
        <f t="shared" si="73"/>
        <v>1.285738016</v>
      </c>
      <c r="L58" s="278">
        <f t="shared" si="73"/>
        <v>1.509566762</v>
      </c>
      <c r="M58" s="278">
        <f t="shared" si="73"/>
        <v>1.283380568</v>
      </c>
      <c r="N58" s="278">
        <f t="shared" si="73"/>
        <v>73518145.58</v>
      </c>
      <c r="O58" s="278"/>
      <c r="P58" s="254">
        <f t="shared" si="26"/>
        <v>115881.1881</v>
      </c>
      <c r="Q58" s="254">
        <f t="shared" si="68"/>
        <v>147457.2795</v>
      </c>
      <c r="R58" s="254">
        <f t="shared" si="69"/>
        <v>101534.8132</v>
      </c>
      <c r="S58" s="254">
        <f t="shared" si="29"/>
        <v>-74348.82236</v>
      </c>
      <c r="T58" s="282"/>
      <c r="U58" s="257">
        <f t="shared" si="18"/>
        <v>2.924269604</v>
      </c>
      <c r="V58" s="254">
        <f t="shared" si="19"/>
        <v>178590.2523</v>
      </c>
      <c r="W58" s="254">
        <f t="shared" si="20"/>
        <v>104241.43</v>
      </c>
      <c r="X58" s="254">
        <f t="shared" si="21"/>
        <v>364873.2808</v>
      </c>
      <c r="Y58" s="258">
        <f t="shared" si="22"/>
        <v>0.3648732808</v>
      </c>
      <c r="Z58" s="334">
        <f t="shared" si="23"/>
        <v>290524.4584</v>
      </c>
      <c r="AA58" s="258">
        <f t="shared" si="24"/>
        <v>0.2905244584</v>
      </c>
      <c r="AB58" s="320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  <c r="AU58" s="299"/>
    </row>
    <row r="59" ht="19.5" customHeight="1">
      <c r="A59" s="276" t="s">
        <v>155</v>
      </c>
      <c r="B59" s="277">
        <v>31.690001</v>
      </c>
      <c r="C59" s="278">
        <v>33.459999</v>
      </c>
      <c r="D59" s="278">
        <v>29.93</v>
      </c>
      <c r="E59" s="278">
        <v>33.389999</v>
      </c>
      <c r="F59" s="278">
        <v>28.513498</v>
      </c>
      <c r="G59" s="278">
        <v>1.4141862E9</v>
      </c>
      <c r="H59" s="278"/>
      <c r="I59" s="278">
        <f t="shared" ref="I59:N59" si="74">(I60/B60*B59)/B60*B59</f>
        <v>1.510601956</v>
      </c>
      <c r="J59" s="278">
        <f t="shared" si="74"/>
        <v>1.682624005</v>
      </c>
      <c r="K59" s="278">
        <f t="shared" si="74"/>
        <v>1.345294216</v>
      </c>
      <c r="L59" s="278">
        <f t="shared" si="74"/>
        <v>1.66429736</v>
      </c>
      <c r="M59" s="278">
        <f t="shared" si="74"/>
        <v>1.414926699</v>
      </c>
      <c r="N59" s="278">
        <f t="shared" si="74"/>
        <v>44314363.8</v>
      </c>
      <c r="O59" s="278"/>
      <c r="P59" s="254">
        <f t="shared" si="26"/>
        <v>118534.6535</v>
      </c>
      <c r="Q59" s="254">
        <f t="shared" si="68"/>
        <v>154287.5942</v>
      </c>
      <c r="R59" s="254">
        <f t="shared" si="69"/>
        <v>101534.8132</v>
      </c>
      <c r="S59" s="254">
        <f t="shared" si="29"/>
        <v>-76325.27579</v>
      </c>
      <c r="T59" s="282"/>
      <c r="U59" s="257">
        <f t="shared" si="18"/>
        <v>2.883310468</v>
      </c>
      <c r="V59" s="254">
        <f t="shared" si="19"/>
        <v>180447.6781</v>
      </c>
      <c r="W59" s="254">
        <f t="shared" si="20"/>
        <v>104122.4023</v>
      </c>
      <c r="X59" s="254">
        <f t="shared" si="21"/>
        <v>374357.0609</v>
      </c>
      <c r="Y59" s="258">
        <f t="shared" si="22"/>
        <v>0.3743570609</v>
      </c>
      <c r="Z59" s="334">
        <f t="shared" si="23"/>
        <v>298031.7851</v>
      </c>
      <c r="AA59" s="258">
        <f t="shared" si="24"/>
        <v>0.2980317851</v>
      </c>
      <c r="AB59" s="320"/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  <c r="AU59" s="299"/>
    </row>
    <row r="60" ht="19.5" customHeight="1">
      <c r="A60" s="276" t="s">
        <v>156</v>
      </c>
      <c r="B60" s="277">
        <v>33.490002</v>
      </c>
      <c r="C60" s="278">
        <v>34.860001</v>
      </c>
      <c r="D60" s="278">
        <v>32.360001</v>
      </c>
      <c r="E60" s="278">
        <v>32.419998</v>
      </c>
      <c r="F60" s="278">
        <v>27.685154</v>
      </c>
      <c r="G60" s="278">
        <v>1.9045651E9</v>
      </c>
      <c r="H60" s="278"/>
      <c r="I60" s="278">
        <f t="shared" ref="I60:N60" si="75">(I61/B61*B60)/B61*B60</f>
        <v>1.687080804</v>
      </c>
      <c r="J60" s="278">
        <f t="shared" si="75"/>
        <v>1.826375293</v>
      </c>
      <c r="K60" s="278">
        <f t="shared" si="75"/>
        <v>1.572609497</v>
      </c>
      <c r="L60" s="278">
        <f t="shared" si="75"/>
        <v>1.569004104</v>
      </c>
      <c r="M60" s="278">
        <f t="shared" si="75"/>
        <v>1.333910927</v>
      </c>
      <c r="N60" s="278">
        <f t="shared" si="75"/>
        <v>80375367.67</v>
      </c>
      <c r="O60" s="278"/>
      <c r="P60" s="254">
        <f t="shared" si="26"/>
        <v>128158.4198</v>
      </c>
      <c r="Q60" s="254">
        <f t="shared" si="68"/>
        <v>180357.6742</v>
      </c>
      <c r="R60" s="254">
        <f t="shared" si="69"/>
        <v>101534.8132</v>
      </c>
      <c r="S60" s="254">
        <f t="shared" si="29"/>
        <v>-78309.96444</v>
      </c>
      <c r="T60" s="282"/>
      <c r="U60" s="257">
        <f t="shared" si="18"/>
        <v>2.933129068</v>
      </c>
      <c r="V60" s="254">
        <f t="shared" si="19"/>
        <v>187184.3145</v>
      </c>
      <c r="W60" s="254">
        <f t="shared" si="20"/>
        <v>108874.3501</v>
      </c>
      <c r="X60" s="254">
        <f t="shared" si="21"/>
        <v>410050.9072</v>
      </c>
      <c r="Y60" s="258">
        <f t="shared" si="22"/>
        <v>0.4100509072</v>
      </c>
      <c r="Z60" s="334">
        <f t="shared" si="23"/>
        <v>331740.9428</v>
      </c>
      <c r="AA60" s="258">
        <f t="shared" si="24"/>
        <v>0.3317409428</v>
      </c>
      <c r="AB60" s="320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  <c r="AU60" s="299"/>
    </row>
    <row r="61" ht="19.5" customHeight="1">
      <c r="A61" s="276" t="s">
        <v>157</v>
      </c>
      <c r="B61" s="277">
        <v>32.610001</v>
      </c>
      <c r="C61" s="278">
        <v>36.0</v>
      </c>
      <c r="D61" s="278">
        <v>32.419998</v>
      </c>
      <c r="E61" s="278">
        <v>35.18</v>
      </c>
      <c r="F61" s="278">
        <v>30.04207</v>
      </c>
      <c r="G61" s="278">
        <v>1.9125647E9</v>
      </c>
      <c r="H61" s="278"/>
      <c r="I61" s="278">
        <f t="shared" ref="I61:N61" si="76">(I62/B62*B61)/B62*B61</f>
        <v>1.599584405</v>
      </c>
      <c r="J61" s="278">
        <f t="shared" si="76"/>
        <v>1.947781491</v>
      </c>
      <c r="K61" s="278">
        <f t="shared" si="76"/>
        <v>1.57844629</v>
      </c>
      <c r="L61" s="278">
        <f t="shared" si="76"/>
        <v>1.847522697</v>
      </c>
      <c r="M61" s="278">
        <f t="shared" si="76"/>
        <v>1.570697854</v>
      </c>
      <c r="N61" s="278">
        <f t="shared" si="76"/>
        <v>81051974.74</v>
      </c>
      <c r="O61" s="278"/>
      <c r="P61" s="254">
        <f t="shared" si="26"/>
        <v>128396.0317</v>
      </c>
      <c r="Q61" s="254">
        <f t="shared" si="68"/>
        <v>181027.0778</v>
      </c>
      <c r="R61" s="254">
        <f t="shared" si="69"/>
        <v>101534.8132</v>
      </c>
      <c r="S61" s="254">
        <f t="shared" si="29"/>
        <v>-80302.92262</v>
      </c>
      <c r="T61" s="282"/>
      <c r="U61" s="257">
        <f t="shared" si="18"/>
        <v>2.863293606</v>
      </c>
      <c r="V61" s="254">
        <f t="shared" si="19"/>
        <v>187350.6428</v>
      </c>
      <c r="W61" s="254">
        <f t="shared" si="20"/>
        <v>107047.7202</v>
      </c>
      <c r="X61" s="254">
        <f t="shared" si="21"/>
        <v>410957.9227</v>
      </c>
      <c r="Y61" s="258">
        <f t="shared" si="22"/>
        <v>0.4109579227</v>
      </c>
      <c r="Z61" s="334">
        <f t="shared" si="23"/>
        <v>330655.0001</v>
      </c>
      <c r="AA61" s="258">
        <f t="shared" si="24"/>
        <v>0.3306550001</v>
      </c>
      <c r="AB61" s="320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  <c r="AU61" s="299"/>
    </row>
    <row r="62" ht="19.5" customHeight="1">
      <c r="A62" s="276" t="s">
        <v>158</v>
      </c>
      <c r="B62" s="277">
        <v>35.43</v>
      </c>
      <c r="C62" s="278">
        <v>36.18</v>
      </c>
      <c r="D62" s="278">
        <v>33.73</v>
      </c>
      <c r="E62" s="278">
        <v>35.380001</v>
      </c>
      <c r="F62" s="278">
        <v>30.212864</v>
      </c>
      <c r="G62" s="278">
        <v>1.4970104E9</v>
      </c>
      <c r="H62" s="278"/>
      <c r="I62" s="278">
        <f t="shared" ref="I62:N62" si="77">(I63/B63*B62)/B63*B62</f>
        <v>1.888199341</v>
      </c>
      <c r="J62" s="278">
        <f t="shared" si="77"/>
        <v>1.967308001</v>
      </c>
      <c r="K62" s="278">
        <f t="shared" si="77"/>
        <v>1.708584742</v>
      </c>
      <c r="L62" s="278">
        <f t="shared" si="77"/>
        <v>1.868589025</v>
      </c>
      <c r="M62" s="278">
        <f t="shared" si="77"/>
        <v>1.588607961</v>
      </c>
      <c r="N62" s="278">
        <f t="shared" si="77"/>
        <v>49657055.5</v>
      </c>
      <c r="O62" s="278"/>
      <c r="P62" s="254">
        <f t="shared" si="26"/>
        <v>133584.1584</v>
      </c>
      <c r="Q62" s="254">
        <f t="shared" si="68"/>
        <v>195952.2506</v>
      </c>
      <c r="R62" s="254">
        <f t="shared" si="69"/>
        <v>101534.8132</v>
      </c>
      <c r="S62" s="254">
        <f t="shared" si="29"/>
        <v>-82304.1848</v>
      </c>
      <c r="T62" s="282"/>
      <c r="U62" s="257">
        <f t="shared" si="18"/>
        <v>2.856707374</v>
      </c>
      <c r="V62" s="254">
        <f t="shared" si="19"/>
        <v>190982.3316</v>
      </c>
      <c r="W62" s="254">
        <f t="shared" si="20"/>
        <v>108678.1468</v>
      </c>
      <c r="X62" s="254">
        <f t="shared" si="21"/>
        <v>431071.2222</v>
      </c>
      <c r="Y62" s="258">
        <f t="shared" si="22"/>
        <v>0.4310712222</v>
      </c>
      <c r="Z62" s="334">
        <f t="shared" si="23"/>
        <v>348767.0374</v>
      </c>
      <c r="AA62" s="258">
        <f t="shared" si="24"/>
        <v>0.3487670374</v>
      </c>
      <c r="AB62" s="320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</row>
    <row r="63" ht="19.5" customHeight="1">
      <c r="A63" s="276" t="s">
        <v>159</v>
      </c>
      <c r="B63" s="337">
        <v>35.709999</v>
      </c>
      <c r="C63" s="338">
        <v>36.639999</v>
      </c>
      <c r="D63" s="338">
        <v>34.130001</v>
      </c>
      <c r="E63" s="338">
        <v>36.459999</v>
      </c>
      <c r="F63" s="338">
        <v>31.135128</v>
      </c>
      <c r="G63" s="338">
        <v>1.7408286E9</v>
      </c>
      <c r="H63" s="338"/>
      <c r="I63" s="338">
        <f t="shared" ref="I63:N63" si="78">(I64/B64*B63)/B64*B63</f>
        <v>1.918161691</v>
      </c>
      <c r="J63" s="338">
        <f t="shared" si="78"/>
        <v>2.017651429</v>
      </c>
      <c r="K63" s="338">
        <f t="shared" si="78"/>
        <v>1.749348929</v>
      </c>
      <c r="L63" s="338">
        <f t="shared" si="78"/>
        <v>1.984410046</v>
      </c>
      <c r="M63" s="338">
        <f t="shared" si="78"/>
        <v>1.687074472</v>
      </c>
      <c r="N63" s="338">
        <f t="shared" si="78"/>
        <v>67149588.4</v>
      </c>
      <c r="O63" s="338"/>
      <c r="P63" s="254">
        <f t="shared" si="26"/>
        <v>135168.3208</v>
      </c>
      <c r="Q63" s="254">
        <f t="shared" si="68"/>
        <v>200627.3679</v>
      </c>
      <c r="R63" s="254">
        <f t="shared" si="69"/>
        <v>101534.8132</v>
      </c>
      <c r="S63" s="254">
        <f t="shared" si="29"/>
        <v>-84313.78557</v>
      </c>
      <c r="T63" s="339">
        <f>(P63-P51)/P51</f>
        <v>0.4056836736</v>
      </c>
      <c r="U63" s="257">
        <f t="shared" si="18"/>
        <v>2.807407263</v>
      </c>
      <c r="V63" s="254">
        <f t="shared" si="19"/>
        <v>192091.2452</v>
      </c>
      <c r="W63" s="254">
        <f t="shared" si="20"/>
        <v>107777.4596</v>
      </c>
      <c r="X63" s="254">
        <f t="shared" si="21"/>
        <v>437330.5019</v>
      </c>
      <c r="Y63" s="258">
        <f t="shared" si="22"/>
        <v>0.4373305019</v>
      </c>
      <c r="Z63" s="334">
        <f t="shared" si="23"/>
        <v>353016.7163</v>
      </c>
      <c r="AA63" s="258">
        <f t="shared" si="24"/>
        <v>0.3530167163</v>
      </c>
      <c r="AB63" s="320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9"/>
      <c r="AU63" s="299"/>
    </row>
    <row r="64" ht="19.5" customHeight="1">
      <c r="A64" s="276" t="s">
        <v>160</v>
      </c>
      <c r="B64" s="277">
        <v>36.66</v>
      </c>
      <c r="C64" s="278">
        <v>39.0</v>
      </c>
      <c r="D64" s="278">
        <v>36.220001</v>
      </c>
      <c r="E64" s="278">
        <v>37.07</v>
      </c>
      <c r="F64" s="278">
        <v>31.668415</v>
      </c>
      <c r="G64" s="278">
        <v>1.7593004E9</v>
      </c>
      <c r="H64" s="278"/>
      <c r="I64" s="278">
        <f t="shared" ref="I64:N64" si="79">(I65/B65*B64)/B65*B64</f>
        <v>2.021577793</v>
      </c>
      <c r="J64" s="278">
        <f t="shared" si="79"/>
        <v>2.285938</v>
      </c>
      <c r="K64" s="278">
        <f t="shared" si="79"/>
        <v>1.970156643</v>
      </c>
      <c r="L64" s="278">
        <f t="shared" si="79"/>
        <v>2.051366619</v>
      </c>
      <c r="M64" s="278">
        <f t="shared" si="79"/>
        <v>1.745362329</v>
      </c>
      <c r="N64" s="278">
        <f t="shared" si="79"/>
        <v>68582187.25</v>
      </c>
      <c r="O64" s="278"/>
      <c r="P64" s="254">
        <f t="shared" si="26"/>
        <v>143445.5485</v>
      </c>
      <c r="Q64" s="254">
        <f>((Q63+R63)/2)*K64/K63</f>
        <v>170150.9683</v>
      </c>
      <c r="R64" s="254">
        <f>(Q63+R63)/2</f>
        <v>151081.0905</v>
      </c>
      <c r="S64" s="254">
        <f t="shared" si="29"/>
        <v>-86331.75968</v>
      </c>
      <c r="T64" s="282"/>
      <c r="U64" s="257">
        <f t="shared" si="18"/>
        <v>3.411567657</v>
      </c>
      <c r="V64" s="254">
        <f t="shared" si="19"/>
        <v>245449.7309</v>
      </c>
      <c r="W64" s="254">
        <f t="shared" si="20"/>
        <v>159117.9712</v>
      </c>
      <c r="X64" s="254">
        <f t="shared" si="21"/>
        <v>464677.6074</v>
      </c>
      <c r="Y64" s="258">
        <f t="shared" si="22"/>
        <v>0.4646776074</v>
      </c>
      <c r="Z64" s="334">
        <f t="shared" si="23"/>
        <v>378345.8477</v>
      </c>
      <c r="AA64" s="258">
        <f t="shared" si="24"/>
        <v>0.3783458477</v>
      </c>
      <c r="AB64" s="320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  <c r="AU64" s="299"/>
    </row>
    <row r="65" ht="19.5" customHeight="1">
      <c r="A65" s="276" t="s">
        <v>161</v>
      </c>
      <c r="B65" s="277">
        <v>37.200001</v>
      </c>
      <c r="C65" s="278">
        <v>37.970001</v>
      </c>
      <c r="D65" s="278">
        <v>36.099998</v>
      </c>
      <c r="E65" s="278">
        <v>36.57</v>
      </c>
      <c r="F65" s="278">
        <v>31.241268</v>
      </c>
      <c r="G65" s="278">
        <v>1.7281108E9</v>
      </c>
      <c r="H65" s="278"/>
      <c r="I65" s="278">
        <f t="shared" ref="I65:N65" si="80">(I66/B66*B65)/B66*B65</f>
        <v>2.081572013</v>
      </c>
      <c r="J65" s="278">
        <f t="shared" si="80"/>
        <v>2.166788142</v>
      </c>
      <c r="K65" s="278">
        <f t="shared" si="80"/>
        <v>1.957123344</v>
      </c>
      <c r="L65" s="278">
        <f t="shared" si="80"/>
        <v>1.996402168</v>
      </c>
      <c r="M65" s="278">
        <f t="shared" si="80"/>
        <v>1.69859659</v>
      </c>
      <c r="N65" s="278">
        <f t="shared" si="80"/>
        <v>66172036.03</v>
      </c>
      <c r="O65" s="278"/>
      <c r="P65" s="254">
        <f t="shared" si="26"/>
        <v>142970.2891</v>
      </c>
      <c r="Q65" s="254">
        <f t="shared" ref="Q65:Q75" si="82">Q64*K65/K64</f>
        <v>169025.3581</v>
      </c>
      <c r="R65" s="254">
        <f t="shared" ref="R65:R75" si="83">R64</f>
        <v>151081.0905</v>
      </c>
      <c r="S65" s="254">
        <f t="shared" si="29"/>
        <v>-88358.14201</v>
      </c>
      <c r="T65" s="282"/>
      <c r="U65" s="257">
        <f t="shared" si="18"/>
        <v>3.327948879</v>
      </c>
      <c r="V65" s="254">
        <f t="shared" si="19"/>
        <v>245117.0493</v>
      </c>
      <c r="W65" s="254">
        <f t="shared" si="20"/>
        <v>156758.9073</v>
      </c>
      <c r="X65" s="254">
        <f t="shared" si="21"/>
        <v>463076.7378</v>
      </c>
      <c r="Y65" s="258">
        <f t="shared" si="22"/>
        <v>0.4630767378</v>
      </c>
      <c r="Z65" s="334">
        <f t="shared" si="23"/>
        <v>374718.5957</v>
      </c>
      <c r="AA65" s="258">
        <f t="shared" si="24"/>
        <v>0.3747185957</v>
      </c>
      <c r="AB65" s="320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9"/>
      <c r="AU65" s="299"/>
    </row>
    <row r="66" ht="19.5" customHeight="1">
      <c r="A66" s="276" t="s">
        <v>162</v>
      </c>
      <c r="B66" s="277">
        <v>36.68</v>
      </c>
      <c r="C66" s="278">
        <v>37.18</v>
      </c>
      <c r="D66" s="278">
        <v>34.009998</v>
      </c>
      <c r="E66" s="278">
        <v>35.84</v>
      </c>
      <c r="F66" s="278">
        <v>30.617641</v>
      </c>
      <c r="G66" s="278">
        <v>2.5094653E9</v>
      </c>
      <c r="H66" s="278"/>
      <c r="I66" s="278">
        <f t="shared" ref="I66:N66" si="81">(I67/B67*B66)/B67*B66</f>
        <v>2.023784154</v>
      </c>
      <c r="J66" s="278">
        <f t="shared" si="81"/>
        <v>2.077562052</v>
      </c>
      <c r="K66" s="278">
        <f t="shared" si="81"/>
        <v>1.737068937</v>
      </c>
      <c r="L66" s="278">
        <f t="shared" si="81"/>
        <v>1.917494443</v>
      </c>
      <c r="M66" s="278">
        <f t="shared" si="81"/>
        <v>1.631459872</v>
      </c>
      <c r="N66" s="278">
        <f t="shared" si="81"/>
        <v>139538393.4</v>
      </c>
      <c r="O66" s="278"/>
      <c r="P66" s="254">
        <f t="shared" si="26"/>
        <v>134693.0614</v>
      </c>
      <c r="Q66" s="254">
        <f t="shared" si="82"/>
        <v>150020.5391</v>
      </c>
      <c r="R66" s="254">
        <f t="shared" si="83"/>
        <v>151081.0905</v>
      </c>
      <c r="S66" s="254">
        <f t="shared" si="29"/>
        <v>-90392.9676</v>
      </c>
      <c r="T66" s="282"/>
      <c r="U66" s="257">
        <f t="shared" si="18"/>
        <v>3.161464432</v>
      </c>
      <c r="V66" s="254">
        <f t="shared" si="19"/>
        <v>239322.9899</v>
      </c>
      <c r="W66" s="254">
        <f t="shared" si="20"/>
        <v>148930.0223</v>
      </c>
      <c r="X66" s="254">
        <f t="shared" si="21"/>
        <v>435794.691</v>
      </c>
      <c r="Y66" s="258">
        <f t="shared" si="22"/>
        <v>0.435794691</v>
      </c>
      <c r="Z66" s="334">
        <f t="shared" si="23"/>
        <v>345401.7234</v>
      </c>
      <c r="AA66" s="258">
        <f t="shared" si="24"/>
        <v>0.3454017234</v>
      </c>
      <c r="AB66" s="320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</row>
    <row r="67" ht="19.5" customHeight="1">
      <c r="A67" s="276" t="s">
        <v>163</v>
      </c>
      <c r="B67" s="277">
        <v>35.810001</v>
      </c>
      <c r="C67" s="278">
        <v>37.5</v>
      </c>
      <c r="D67" s="278">
        <v>34.720001</v>
      </c>
      <c r="E67" s="278">
        <v>34.77</v>
      </c>
      <c r="F67" s="278">
        <v>29.703556</v>
      </c>
      <c r="G67" s="278">
        <v>2.2111731E9</v>
      </c>
      <c r="H67" s="278"/>
      <c r="I67" s="278">
        <f t="shared" ref="I67:N67" si="84">(I68/B68*B67)/B68*B67</f>
        <v>1.928919943</v>
      </c>
      <c r="J67" s="278">
        <f t="shared" si="84"/>
        <v>2.11347818</v>
      </c>
      <c r="K67" s="278">
        <f t="shared" si="84"/>
        <v>1.810353139</v>
      </c>
      <c r="L67" s="278">
        <f t="shared" si="84"/>
        <v>1.804710285</v>
      </c>
      <c r="M67" s="278">
        <f t="shared" si="84"/>
        <v>1.53550004</v>
      </c>
      <c r="N67" s="278">
        <f t="shared" si="84"/>
        <v>108337002.1</v>
      </c>
      <c r="O67" s="278"/>
      <c r="P67" s="254">
        <f t="shared" si="26"/>
        <v>137504.9545</v>
      </c>
      <c r="Q67" s="254">
        <f t="shared" si="82"/>
        <v>156349.6693</v>
      </c>
      <c r="R67" s="254">
        <f t="shared" si="83"/>
        <v>151081.0905</v>
      </c>
      <c r="S67" s="254">
        <f t="shared" si="29"/>
        <v>-92436.27163</v>
      </c>
      <c r="T67" s="282"/>
      <c r="U67" s="257">
        <f t="shared" si="18"/>
        <v>3.122000054</v>
      </c>
      <c r="V67" s="254">
        <f t="shared" si="19"/>
        <v>241291.315</v>
      </c>
      <c r="W67" s="254">
        <f t="shared" si="20"/>
        <v>148855.0434</v>
      </c>
      <c r="X67" s="254">
        <f t="shared" si="21"/>
        <v>444935.7143</v>
      </c>
      <c r="Y67" s="258">
        <f t="shared" si="22"/>
        <v>0.4449357143</v>
      </c>
      <c r="Z67" s="334">
        <f t="shared" si="23"/>
        <v>352499.4427</v>
      </c>
      <c r="AA67" s="258">
        <f t="shared" si="24"/>
        <v>0.3524994427</v>
      </c>
      <c r="AB67" s="320"/>
      <c r="AC67" s="299"/>
      <c r="AD67" s="299"/>
      <c r="AE67" s="299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299"/>
      <c r="AT67" s="299"/>
      <c r="AU67" s="299"/>
    </row>
    <row r="68" ht="19.5" customHeight="1">
      <c r="A68" s="276" t="s">
        <v>164</v>
      </c>
      <c r="B68" s="277">
        <v>35.0</v>
      </c>
      <c r="C68" s="278">
        <v>36.549999</v>
      </c>
      <c r="D68" s="278">
        <v>34.110001</v>
      </c>
      <c r="E68" s="278">
        <v>36.549999</v>
      </c>
      <c r="F68" s="278">
        <v>31.22418</v>
      </c>
      <c r="G68" s="278">
        <v>2.4296622E9</v>
      </c>
      <c r="H68" s="278"/>
      <c r="I68" s="278">
        <f t="shared" ref="I68:N68" si="85">(I69/B69*B68)/B69*B68</f>
        <v>1.842644799</v>
      </c>
      <c r="J68" s="278">
        <f t="shared" si="85"/>
        <v>2.007751559</v>
      </c>
      <c r="K68" s="278">
        <f t="shared" si="85"/>
        <v>1.747299311</v>
      </c>
      <c r="L68" s="278">
        <f t="shared" si="85"/>
        <v>1.994219006</v>
      </c>
      <c r="M68" s="278">
        <f t="shared" si="85"/>
        <v>1.696738939</v>
      </c>
      <c r="N68" s="278">
        <f t="shared" si="85"/>
        <v>130804631.9</v>
      </c>
      <c r="O68" s="278"/>
      <c r="P68" s="254">
        <f t="shared" si="26"/>
        <v>135089.1129</v>
      </c>
      <c r="Q68" s="254">
        <f t="shared" si="82"/>
        <v>150904.077</v>
      </c>
      <c r="R68" s="254">
        <f t="shared" si="83"/>
        <v>151081.0905</v>
      </c>
      <c r="S68" s="254">
        <f t="shared" si="29"/>
        <v>-94488.08943</v>
      </c>
      <c r="T68" s="282"/>
      <c r="U68" s="257">
        <f t="shared" si="18"/>
        <v>3.028637844</v>
      </c>
      <c r="V68" s="254">
        <f t="shared" si="19"/>
        <v>239600.2259</v>
      </c>
      <c r="W68" s="254">
        <f t="shared" si="20"/>
        <v>145112.1365</v>
      </c>
      <c r="X68" s="254">
        <f t="shared" si="21"/>
        <v>437074.2804</v>
      </c>
      <c r="Y68" s="258">
        <f t="shared" si="22"/>
        <v>0.4370742804</v>
      </c>
      <c r="Z68" s="334">
        <f t="shared" si="23"/>
        <v>342586.191</v>
      </c>
      <c r="AA68" s="258">
        <f t="shared" si="24"/>
        <v>0.342586191</v>
      </c>
      <c r="AB68" s="320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  <c r="AU68" s="299"/>
    </row>
    <row r="69" ht="19.5" customHeight="1">
      <c r="A69" s="276" t="s">
        <v>165</v>
      </c>
      <c r="B69" s="277">
        <v>36.27</v>
      </c>
      <c r="C69" s="278">
        <v>37.900002</v>
      </c>
      <c r="D69" s="278">
        <v>35.82</v>
      </c>
      <c r="E69" s="278">
        <v>37.740002</v>
      </c>
      <c r="F69" s="278">
        <v>32.240784</v>
      </c>
      <c r="G69" s="278">
        <v>1.8110722E9</v>
      </c>
      <c r="H69" s="278"/>
      <c r="I69" s="278">
        <f t="shared" ref="I69:N69" si="86">(I70/B70*B69)/B70*B69</f>
        <v>1.978794289</v>
      </c>
      <c r="J69" s="278">
        <f t="shared" si="86"/>
        <v>2.15880641</v>
      </c>
      <c r="K69" s="278">
        <f t="shared" si="86"/>
        <v>1.926881488</v>
      </c>
      <c r="L69" s="278">
        <f t="shared" si="86"/>
        <v>2.126189406</v>
      </c>
      <c r="M69" s="278">
        <f t="shared" si="86"/>
        <v>1.809023177</v>
      </c>
      <c r="N69" s="278">
        <f t="shared" si="86"/>
        <v>72677981.53</v>
      </c>
      <c r="O69" s="278"/>
      <c r="P69" s="254">
        <f t="shared" si="26"/>
        <v>141861.3861</v>
      </c>
      <c r="Q69" s="254">
        <f t="shared" si="82"/>
        <v>166413.5449</v>
      </c>
      <c r="R69" s="254">
        <f t="shared" si="83"/>
        <v>151081.0905</v>
      </c>
      <c r="S69" s="254">
        <f t="shared" si="29"/>
        <v>-96548.45647</v>
      </c>
      <c r="T69" s="282"/>
      <c r="U69" s="257">
        <f t="shared" si="18"/>
        <v>3.034149767</v>
      </c>
      <c r="V69" s="254">
        <f t="shared" si="19"/>
        <v>244340.8172</v>
      </c>
      <c r="W69" s="254">
        <f t="shared" si="20"/>
        <v>147792.3608</v>
      </c>
      <c r="X69" s="254">
        <f t="shared" si="21"/>
        <v>459356.0216</v>
      </c>
      <c r="Y69" s="258">
        <f t="shared" si="22"/>
        <v>0.4593560216</v>
      </c>
      <c r="Z69" s="334">
        <f t="shared" si="23"/>
        <v>362807.5652</v>
      </c>
      <c r="AA69" s="258">
        <f t="shared" si="24"/>
        <v>0.3628075652</v>
      </c>
      <c r="AB69" s="320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  <c r="AU69" s="299"/>
    </row>
    <row r="70" ht="19.5" customHeight="1">
      <c r="A70" s="276" t="s">
        <v>166</v>
      </c>
      <c r="B70" s="277">
        <v>37.66</v>
      </c>
      <c r="C70" s="278">
        <v>37.66</v>
      </c>
      <c r="D70" s="278">
        <v>33.700001</v>
      </c>
      <c r="E70" s="278">
        <v>34.889999</v>
      </c>
      <c r="F70" s="278">
        <v>29.806082</v>
      </c>
      <c r="G70" s="278">
        <v>2.2620481E9</v>
      </c>
      <c r="H70" s="278"/>
      <c r="I70" s="278">
        <f t="shared" ref="I70:N70" si="87">(I71/B71*B70)/B71*B70</f>
        <v>2.133369925</v>
      </c>
      <c r="J70" s="278">
        <f t="shared" si="87"/>
        <v>2.131551669</v>
      </c>
      <c r="K70" s="278">
        <f t="shared" si="87"/>
        <v>1.70554691</v>
      </c>
      <c r="L70" s="278">
        <f t="shared" si="87"/>
        <v>1.817188694</v>
      </c>
      <c r="M70" s="278">
        <f t="shared" si="87"/>
        <v>1.546118322</v>
      </c>
      <c r="N70" s="278">
        <f t="shared" si="87"/>
        <v>113379620.7</v>
      </c>
      <c r="O70" s="278"/>
      <c r="P70" s="254">
        <f t="shared" si="26"/>
        <v>133465.3505</v>
      </c>
      <c r="Q70" s="254">
        <f t="shared" si="82"/>
        <v>147298.165</v>
      </c>
      <c r="R70" s="254">
        <f t="shared" si="83"/>
        <v>151081.0905</v>
      </c>
      <c r="S70" s="254">
        <f t="shared" si="29"/>
        <v>-98617.40837</v>
      </c>
      <c r="T70" s="282"/>
      <c r="U70" s="257">
        <f t="shared" si="18"/>
        <v>2.885357116</v>
      </c>
      <c r="V70" s="254">
        <f t="shared" si="19"/>
        <v>238463.5923</v>
      </c>
      <c r="W70" s="254">
        <f t="shared" si="20"/>
        <v>139846.1839</v>
      </c>
      <c r="X70" s="254">
        <f t="shared" si="21"/>
        <v>431844.606</v>
      </c>
      <c r="Y70" s="258">
        <f t="shared" si="22"/>
        <v>0.431844606</v>
      </c>
      <c r="Z70" s="334">
        <f t="shared" si="23"/>
        <v>333227.1977</v>
      </c>
      <c r="AA70" s="258">
        <f t="shared" si="24"/>
        <v>0.3332271977</v>
      </c>
      <c r="AB70" s="320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</row>
    <row r="71" ht="19.5" customHeight="1">
      <c r="A71" s="276" t="s">
        <v>167</v>
      </c>
      <c r="B71" s="277">
        <v>34.610001</v>
      </c>
      <c r="C71" s="278">
        <v>35.02</v>
      </c>
      <c r="D71" s="278">
        <v>32.349998</v>
      </c>
      <c r="E71" s="278">
        <v>34.02</v>
      </c>
      <c r="F71" s="278">
        <v>29.062838</v>
      </c>
      <c r="G71" s="278">
        <v>2.012635E9</v>
      </c>
      <c r="H71" s="278"/>
      <c r="I71" s="278">
        <f t="shared" ref="I71:N71" si="88">(I72/B72*B71)/B72*B71</f>
        <v>1.801809037</v>
      </c>
      <c r="J71" s="278">
        <f t="shared" si="88"/>
        <v>1.843179012</v>
      </c>
      <c r="K71" s="278">
        <f t="shared" si="88"/>
        <v>1.571637409</v>
      </c>
      <c r="L71" s="278">
        <f t="shared" si="88"/>
        <v>1.727693625</v>
      </c>
      <c r="M71" s="278">
        <f t="shared" si="88"/>
        <v>1.469971739</v>
      </c>
      <c r="N71" s="278">
        <f t="shared" si="88"/>
        <v>89755561.99</v>
      </c>
      <c r="O71" s="278"/>
      <c r="P71" s="254">
        <f t="shared" si="26"/>
        <v>128118.804</v>
      </c>
      <c r="Q71" s="254">
        <f t="shared" si="82"/>
        <v>135733.1804</v>
      </c>
      <c r="R71" s="254">
        <f t="shared" si="83"/>
        <v>151081.0905</v>
      </c>
      <c r="S71" s="254">
        <f t="shared" si="29"/>
        <v>-100694.9809</v>
      </c>
      <c r="T71" s="282"/>
      <c r="U71" s="257">
        <f t="shared" si="18"/>
        <v>2.772729008</v>
      </c>
      <c r="V71" s="254">
        <f t="shared" si="19"/>
        <v>234721.0097</v>
      </c>
      <c r="W71" s="254">
        <f t="shared" si="20"/>
        <v>134026.0288</v>
      </c>
      <c r="X71" s="254">
        <f t="shared" si="21"/>
        <v>414933.0749</v>
      </c>
      <c r="Y71" s="258">
        <f t="shared" si="22"/>
        <v>0.4149330749</v>
      </c>
      <c r="Z71" s="334">
        <f t="shared" si="23"/>
        <v>314238.094</v>
      </c>
      <c r="AA71" s="258">
        <f t="shared" si="24"/>
        <v>0.314238094</v>
      </c>
      <c r="AB71" s="320"/>
      <c r="AC71" s="299"/>
      <c r="AD71" s="299"/>
      <c r="AE71" s="299"/>
      <c r="AF71" s="299"/>
      <c r="AG71" s="299"/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</row>
    <row r="72" ht="19.5" customHeight="1">
      <c r="A72" s="276" t="s">
        <v>168</v>
      </c>
      <c r="B72" s="277">
        <v>33.93</v>
      </c>
      <c r="C72" s="278">
        <v>35.849998</v>
      </c>
      <c r="D72" s="278">
        <v>33.799999</v>
      </c>
      <c r="E72" s="278">
        <v>35.139999</v>
      </c>
      <c r="F72" s="278">
        <v>30.019632</v>
      </c>
      <c r="G72" s="278">
        <v>1.9510891E9</v>
      </c>
      <c r="H72" s="278"/>
      <c r="I72" s="278">
        <f t="shared" ref="I72:N72" si="89">(I73/B73*B72)/B73*B72</f>
        <v>1.73170239</v>
      </c>
      <c r="J72" s="278">
        <f t="shared" si="89"/>
        <v>1.931583579</v>
      </c>
      <c r="K72" s="278">
        <f t="shared" si="89"/>
        <v>1.715683664</v>
      </c>
      <c r="L72" s="278">
        <f t="shared" si="89"/>
        <v>1.843323678</v>
      </c>
      <c r="M72" s="278">
        <f t="shared" si="89"/>
        <v>1.568352466</v>
      </c>
      <c r="N72" s="278">
        <f t="shared" si="89"/>
        <v>84350086.87</v>
      </c>
      <c r="O72" s="278"/>
      <c r="P72" s="254">
        <f t="shared" si="26"/>
        <v>133861.3822</v>
      </c>
      <c r="Q72" s="254">
        <f t="shared" si="82"/>
        <v>148173.6175</v>
      </c>
      <c r="R72" s="254">
        <f t="shared" si="83"/>
        <v>151081.0905</v>
      </c>
      <c r="S72" s="254">
        <f t="shared" si="29"/>
        <v>-102781.21</v>
      </c>
      <c r="T72" s="282"/>
      <c r="U72" s="257">
        <f t="shared" si="18"/>
        <v>2.772320668</v>
      </c>
      <c r="V72" s="254">
        <f t="shared" si="19"/>
        <v>238740.8145</v>
      </c>
      <c r="W72" s="254">
        <f t="shared" si="20"/>
        <v>135959.6045</v>
      </c>
      <c r="X72" s="254">
        <f t="shared" si="21"/>
        <v>433116.0902</v>
      </c>
      <c r="Y72" s="258">
        <f t="shared" si="22"/>
        <v>0.4331160902</v>
      </c>
      <c r="Z72" s="334">
        <f t="shared" si="23"/>
        <v>330334.8802</v>
      </c>
      <c r="AA72" s="258">
        <f t="shared" si="24"/>
        <v>0.3303348802</v>
      </c>
      <c r="AB72" s="320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</row>
    <row r="73" ht="19.5" customHeight="1">
      <c r="A73" s="276" t="s">
        <v>169</v>
      </c>
      <c r="B73" s="277">
        <v>35.450001</v>
      </c>
      <c r="C73" s="278">
        <v>37.240002</v>
      </c>
      <c r="D73" s="278">
        <v>35.200001</v>
      </c>
      <c r="E73" s="278">
        <v>36.900002</v>
      </c>
      <c r="F73" s="278">
        <v>31.523178</v>
      </c>
      <c r="G73" s="278">
        <v>2.2591016E9</v>
      </c>
      <c r="H73" s="278"/>
      <c r="I73" s="278">
        <f t="shared" ref="I73:N73" si="90">(I74/B74*B73)/B74*B73</f>
        <v>1.890331801</v>
      </c>
      <c r="J73" s="278">
        <f t="shared" si="90"/>
        <v>2.084273104</v>
      </c>
      <c r="K73" s="278">
        <f t="shared" si="90"/>
        <v>1.860754993</v>
      </c>
      <c r="L73" s="278">
        <f t="shared" si="90"/>
        <v>2.032595181</v>
      </c>
      <c r="M73" s="278">
        <f t="shared" si="90"/>
        <v>1.729389953</v>
      </c>
      <c r="N73" s="278">
        <f t="shared" si="90"/>
        <v>113084440.9</v>
      </c>
      <c r="O73" s="278"/>
      <c r="P73" s="254">
        <f t="shared" si="26"/>
        <v>139405.9446</v>
      </c>
      <c r="Q73" s="254">
        <f t="shared" si="82"/>
        <v>160702.5842</v>
      </c>
      <c r="R73" s="254">
        <f t="shared" si="83"/>
        <v>151081.0905</v>
      </c>
      <c r="S73" s="254">
        <f t="shared" si="29"/>
        <v>-104876.1317</v>
      </c>
      <c r="T73" s="282"/>
      <c r="U73" s="257">
        <f t="shared" si="18"/>
        <v>2.769810732</v>
      </c>
      <c r="V73" s="254">
        <f t="shared" si="19"/>
        <v>242622.0081</v>
      </c>
      <c r="W73" s="254">
        <f t="shared" si="20"/>
        <v>137745.8764</v>
      </c>
      <c r="X73" s="254">
        <f t="shared" si="21"/>
        <v>451189.6193</v>
      </c>
      <c r="Y73" s="258">
        <f t="shared" si="22"/>
        <v>0.4511896193</v>
      </c>
      <c r="Z73" s="334">
        <f t="shared" si="23"/>
        <v>346313.4876</v>
      </c>
      <c r="AA73" s="258">
        <f t="shared" si="24"/>
        <v>0.3463134876</v>
      </c>
      <c r="AB73" s="320"/>
      <c r="AC73" s="299"/>
      <c r="AD73" s="299"/>
      <c r="AE73" s="299"/>
      <c r="AF73" s="299"/>
      <c r="AG73" s="299"/>
      <c r="AH73" s="299"/>
      <c r="AI73" s="299"/>
      <c r="AJ73" s="299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</row>
    <row r="74" ht="19.5" customHeight="1">
      <c r="A74" s="276" t="s">
        <v>170</v>
      </c>
      <c r="B74" s="277">
        <v>36.98</v>
      </c>
      <c r="C74" s="278">
        <v>39.639999</v>
      </c>
      <c r="D74" s="278">
        <v>36.799999</v>
      </c>
      <c r="E74" s="278">
        <v>39.119999</v>
      </c>
      <c r="F74" s="278">
        <v>33.419689</v>
      </c>
      <c r="G74" s="278">
        <v>1.9782253E9</v>
      </c>
      <c r="H74" s="278"/>
      <c r="I74" s="278">
        <f t="shared" ref="I74:N74" si="91">(I75/B75*B74)/B75*B74</f>
        <v>2.057023962</v>
      </c>
      <c r="J74" s="278">
        <f t="shared" si="91"/>
        <v>2.361579133</v>
      </c>
      <c r="K74" s="278">
        <f t="shared" si="91"/>
        <v>2.033758847</v>
      </c>
      <c r="L74" s="278">
        <f t="shared" si="91"/>
        <v>2.284524301</v>
      </c>
      <c r="M74" s="278">
        <f t="shared" si="91"/>
        <v>1.943738116</v>
      </c>
      <c r="N74" s="278">
        <f t="shared" si="91"/>
        <v>86712724.63</v>
      </c>
      <c r="O74" s="278"/>
      <c r="P74" s="254">
        <f t="shared" si="26"/>
        <v>145742.5703</v>
      </c>
      <c r="Q74" s="254">
        <f t="shared" si="82"/>
        <v>175643.9207</v>
      </c>
      <c r="R74" s="254">
        <f t="shared" si="83"/>
        <v>151081.0905</v>
      </c>
      <c r="S74" s="254">
        <f t="shared" si="29"/>
        <v>-106979.7823</v>
      </c>
      <c r="T74" s="282"/>
      <c r="U74" s="257">
        <f t="shared" si="18"/>
        <v>2.774577164</v>
      </c>
      <c r="V74" s="254">
        <f t="shared" si="19"/>
        <v>247057.6461</v>
      </c>
      <c r="W74" s="254">
        <f t="shared" si="20"/>
        <v>140077.8639</v>
      </c>
      <c r="X74" s="254">
        <f t="shared" si="21"/>
        <v>472467.5815</v>
      </c>
      <c r="Y74" s="258">
        <f t="shared" si="22"/>
        <v>0.4724675815</v>
      </c>
      <c r="Z74" s="334">
        <f t="shared" si="23"/>
        <v>365487.7993</v>
      </c>
      <c r="AA74" s="258">
        <f t="shared" si="24"/>
        <v>0.3654877993</v>
      </c>
      <c r="AB74" s="320"/>
      <c r="AC74" s="299"/>
      <c r="AD74" s="299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</row>
    <row r="75" ht="19.5" customHeight="1">
      <c r="A75" s="276" t="s">
        <v>171</v>
      </c>
      <c r="B75" s="337">
        <v>39.27</v>
      </c>
      <c r="C75" s="338">
        <v>40.68</v>
      </c>
      <c r="D75" s="338">
        <v>39.09</v>
      </c>
      <c r="E75" s="338">
        <v>39.919998</v>
      </c>
      <c r="F75" s="338">
        <v>34.103149</v>
      </c>
      <c r="G75" s="338">
        <v>1.7794246E9</v>
      </c>
      <c r="H75" s="338"/>
      <c r="I75" s="338">
        <f t="shared" ref="I75:N75" si="92">(I76/B76*B75)/B76*B75</f>
        <v>2.319676055</v>
      </c>
      <c r="J75" s="338">
        <f t="shared" si="92"/>
        <v>2.487122186</v>
      </c>
      <c r="K75" s="338">
        <f t="shared" si="92"/>
        <v>2.294748963</v>
      </c>
      <c r="L75" s="338">
        <f t="shared" si="92"/>
        <v>2.378916145</v>
      </c>
      <c r="M75" s="338">
        <f t="shared" si="92"/>
        <v>2.024053129</v>
      </c>
      <c r="N75" s="338">
        <f t="shared" si="92"/>
        <v>70160150.08</v>
      </c>
      <c r="O75" s="338"/>
      <c r="P75" s="254">
        <f t="shared" si="26"/>
        <v>154811.8812</v>
      </c>
      <c r="Q75" s="254">
        <f t="shared" si="82"/>
        <v>198184.1188</v>
      </c>
      <c r="R75" s="254">
        <f t="shared" si="83"/>
        <v>151081.0905</v>
      </c>
      <c r="S75" s="254">
        <f t="shared" si="29"/>
        <v>-109092.198</v>
      </c>
      <c r="T75" s="339">
        <f>(P75-P63)/P63</f>
        <v>0.1453266585</v>
      </c>
      <c r="U75" s="257">
        <f t="shared" si="18"/>
        <v>2.803985778</v>
      </c>
      <c r="V75" s="254">
        <f t="shared" si="19"/>
        <v>253406.1638</v>
      </c>
      <c r="W75" s="254">
        <f t="shared" si="20"/>
        <v>144313.9657</v>
      </c>
      <c r="X75" s="254">
        <f t="shared" si="21"/>
        <v>504077.0905</v>
      </c>
      <c r="Y75" s="258">
        <f t="shared" si="22"/>
        <v>0.5040770905</v>
      </c>
      <c r="Z75" s="334">
        <f t="shared" si="23"/>
        <v>394984.8925</v>
      </c>
      <c r="AA75" s="258">
        <f t="shared" si="24"/>
        <v>0.3949848925</v>
      </c>
      <c r="AB75" s="320"/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</row>
    <row r="76" ht="19.5" customHeight="1">
      <c r="A76" s="276" t="s">
        <v>172</v>
      </c>
      <c r="B76" s="277">
        <v>40.09</v>
      </c>
      <c r="C76" s="278">
        <v>40.290001</v>
      </c>
      <c r="D76" s="278">
        <v>36.459999</v>
      </c>
      <c r="E76" s="278">
        <v>37.400002</v>
      </c>
      <c r="F76" s="278">
        <v>32.256325</v>
      </c>
      <c r="G76" s="278">
        <v>2.2347732E9</v>
      </c>
      <c r="H76" s="278"/>
      <c r="I76" s="278">
        <f t="shared" ref="I76:N76" si="93">(I77/B77*B76)/B77*B76</f>
        <v>2.417562161</v>
      </c>
      <c r="J76" s="278">
        <f t="shared" si="93"/>
        <v>2.439662717</v>
      </c>
      <c r="K76" s="278">
        <f t="shared" si="93"/>
        <v>1.996352124</v>
      </c>
      <c r="L76" s="278">
        <f t="shared" si="93"/>
        <v>2.088052255</v>
      </c>
      <c r="M76" s="278">
        <f t="shared" si="93"/>
        <v>1.810767601</v>
      </c>
      <c r="N76" s="278">
        <f t="shared" si="93"/>
        <v>110661929.4</v>
      </c>
      <c r="O76" s="278"/>
      <c r="P76" s="254">
        <f t="shared" si="26"/>
        <v>144396.0356</v>
      </c>
      <c r="Q76" s="254">
        <f>((Q75+R75)/2)*K76/K75</f>
        <v>151924.318</v>
      </c>
      <c r="R76" s="254">
        <f>(Q75+R75)/2</f>
        <v>174632.6047</v>
      </c>
      <c r="S76" s="254">
        <f t="shared" si="29"/>
        <v>-111213.4155</v>
      </c>
      <c r="T76" s="282"/>
      <c r="U76" s="257">
        <f t="shared" si="18"/>
        <v>2.868616514</v>
      </c>
      <c r="V76" s="254">
        <f t="shared" si="19"/>
        <v>268724.5254</v>
      </c>
      <c r="W76" s="254">
        <f t="shared" si="20"/>
        <v>157511.1099</v>
      </c>
      <c r="X76" s="254">
        <f t="shared" si="21"/>
        <v>470952.9583</v>
      </c>
      <c r="Y76" s="258">
        <f t="shared" si="22"/>
        <v>0.4709529583</v>
      </c>
      <c r="Z76" s="334">
        <f t="shared" si="23"/>
        <v>359739.5428</v>
      </c>
      <c r="AA76" s="258">
        <f t="shared" si="24"/>
        <v>0.3597395428</v>
      </c>
      <c r="AB76" s="320"/>
      <c r="AC76" s="299"/>
      <c r="AD76" s="299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</row>
    <row r="77" ht="19.5" customHeight="1">
      <c r="A77" s="276" t="s">
        <v>173</v>
      </c>
      <c r="B77" s="277">
        <v>37.490002</v>
      </c>
      <c r="C77" s="278">
        <v>38.48</v>
      </c>
      <c r="D77" s="278">
        <v>36.700001</v>
      </c>
      <c r="E77" s="278">
        <v>37.220001</v>
      </c>
      <c r="F77" s="278">
        <v>32.101101</v>
      </c>
      <c r="G77" s="278">
        <v>1.7656106E9</v>
      </c>
      <c r="H77" s="278"/>
      <c r="I77" s="278">
        <f t="shared" ref="I77:N77" si="94">(I78/B78*B77)/B78*B77</f>
        <v>2.114153246</v>
      </c>
      <c r="J77" s="278">
        <f t="shared" si="94"/>
        <v>2.225386042</v>
      </c>
      <c r="K77" s="278">
        <f t="shared" si="94"/>
        <v>2.022721047</v>
      </c>
      <c r="L77" s="278">
        <f t="shared" si="94"/>
        <v>2.068001612</v>
      </c>
      <c r="M77" s="278">
        <f t="shared" si="94"/>
        <v>1.79338197</v>
      </c>
      <c r="N77" s="278">
        <f t="shared" si="94"/>
        <v>69075046.16</v>
      </c>
      <c r="O77" s="278"/>
      <c r="P77" s="254">
        <f t="shared" si="26"/>
        <v>145346.5386</v>
      </c>
      <c r="Q77" s="254">
        <f t="shared" ref="Q77:Q87" si="96">Q76*K77/K76</f>
        <v>153931.0185</v>
      </c>
      <c r="R77" s="254">
        <f t="shared" ref="R77:R87" si="97">R76</f>
        <v>174632.6047</v>
      </c>
      <c r="S77" s="254">
        <f t="shared" si="29"/>
        <v>-113343.4714</v>
      </c>
      <c r="T77" s="282"/>
      <c r="U77" s="257">
        <f t="shared" si="18"/>
        <v>2.823092846</v>
      </c>
      <c r="V77" s="254">
        <f t="shared" si="19"/>
        <v>269389.8775</v>
      </c>
      <c r="W77" s="254">
        <f t="shared" si="20"/>
        <v>156046.4061</v>
      </c>
      <c r="X77" s="254">
        <f t="shared" si="21"/>
        <v>473910.1617</v>
      </c>
      <c r="Y77" s="258">
        <f t="shared" si="22"/>
        <v>0.4739101617</v>
      </c>
      <c r="Z77" s="334">
        <f t="shared" si="23"/>
        <v>360566.6903</v>
      </c>
      <c r="AA77" s="258">
        <f t="shared" si="24"/>
        <v>0.3605666903</v>
      </c>
      <c r="AB77" s="320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</row>
    <row r="78" ht="19.5" customHeight="1">
      <c r="A78" s="276" t="s">
        <v>174</v>
      </c>
      <c r="B78" s="277">
        <v>37.369999</v>
      </c>
      <c r="C78" s="278">
        <v>38.290001</v>
      </c>
      <c r="D78" s="278">
        <v>35.939999</v>
      </c>
      <c r="E78" s="278">
        <v>36.57</v>
      </c>
      <c r="F78" s="278">
        <v>31.540487</v>
      </c>
      <c r="G78" s="278">
        <v>2.1339737E9</v>
      </c>
      <c r="H78" s="278"/>
      <c r="I78" s="278">
        <f t="shared" ref="I78:N78" si="95">(I79/B79*B78)/B79*B78</f>
        <v>2.10064038</v>
      </c>
      <c r="J78" s="278">
        <f t="shared" si="95"/>
        <v>2.203464147</v>
      </c>
      <c r="K78" s="278">
        <f t="shared" si="95"/>
        <v>1.939813434</v>
      </c>
      <c r="L78" s="278">
        <f t="shared" si="95"/>
        <v>1.996402168</v>
      </c>
      <c r="M78" s="278">
        <f t="shared" si="95"/>
        <v>1.731289649</v>
      </c>
      <c r="N78" s="278">
        <f t="shared" si="95"/>
        <v>100904248.9</v>
      </c>
      <c r="O78" s="278"/>
      <c r="P78" s="254">
        <f t="shared" si="26"/>
        <v>142336.6297</v>
      </c>
      <c r="Q78" s="254">
        <f t="shared" si="96"/>
        <v>147621.6693</v>
      </c>
      <c r="R78" s="254">
        <f t="shared" si="97"/>
        <v>174632.6047</v>
      </c>
      <c r="S78" s="254">
        <f t="shared" si="29"/>
        <v>-115482.4025</v>
      </c>
      <c r="T78" s="282"/>
      <c r="U78" s="257">
        <f t="shared" si="18"/>
        <v>2.744740561</v>
      </c>
      <c r="V78" s="254">
        <f t="shared" si="19"/>
        <v>267282.9413</v>
      </c>
      <c r="W78" s="254">
        <f t="shared" si="20"/>
        <v>151800.5387</v>
      </c>
      <c r="X78" s="254">
        <f t="shared" si="21"/>
        <v>464590.9037</v>
      </c>
      <c r="Y78" s="258">
        <f t="shared" si="22"/>
        <v>0.4645909037</v>
      </c>
      <c r="Z78" s="334">
        <f t="shared" si="23"/>
        <v>349108.5012</v>
      </c>
      <c r="AA78" s="258">
        <f t="shared" si="24"/>
        <v>0.3491085012</v>
      </c>
      <c r="AB78" s="320"/>
      <c r="AC78" s="299"/>
      <c r="AD78" s="299"/>
      <c r="AE78" s="299"/>
      <c r="AF78" s="299"/>
      <c r="AG78" s="299"/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9"/>
      <c r="AU78" s="299"/>
    </row>
    <row r="79" ht="19.5" customHeight="1">
      <c r="A79" s="276" t="s">
        <v>175</v>
      </c>
      <c r="B79" s="277">
        <v>36.82</v>
      </c>
      <c r="C79" s="278">
        <v>37.07</v>
      </c>
      <c r="D79" s="278">
        <v>34.349998</v>
      </c>
      <c r="E79" s="278">
        <v>34.98</v>
      </c>
      <c r="F79" s="278">
        <v>30.169159</v>
      </c>
      <c r="G79" s="278">
        <v>2.3454336E9</v>
      </c>
      <c r="H79" s="278"/>
      <c r="I79" s="278">
        <f t="shared" ref="I79:N79" si="98">(I80/B80*B79)/B80*B79</f>
        <v>2.03926237</v>
      </c>
      <c r="J79" s="278">
        <f t="shared" si="98"/>
        <v>2.06528697</v>
      </c>
      <c r="K79" s="278">
        <f t="shared" si="98"/>
        <v>1.771973708</v>
      </c>
      <c r="L79" s="278">
        <f t="shared" si="98"/>
        <v>1.826575897</v>
      </c>
      <c r="M79" s="278">
        <f t="shared" si="98"/>
        <v>1.584015222</v>
      </c>
      <c r="N79" s="278">
        <f t="shared" si="98"/>
        <v>121892676.6</v>
      </c>
      <c r="O79" s="278"/>
      <c r="P79" s="254">
        <f t="shared" si="26"/>
        <v>136039.596</v>
      </c>
      <c r="Q79" s="254">
        <f t="shared" si="96"/>
        <v>134848.9046</v>
      </c>
      <c r="R79" s="254">
        <f t="shared" si="97"/>
        <v>174632.6047</v>
      </c>
      <c r="S79" s="254">
        <f t="shared" si="29"/>
        <v>-117630.2459</v>
      </c>
      <c r="T79" s="282"/>
      <c r="U79" s="257">
        <f t="shared" si="18"/>
        <v>2.641091144</v>
      </c>
      <c r="V79" s="254">
        <f t="shared" si="19"/>
        <v>262875.0177</v>
      </c>
      <c r="W79" s="254">
        <f t="shared" si="20"/>
        <v>145244.7718</v>
      </c>
      <c r="X79" s="254">
        <f t="shared" si="21"/>
        <v>445521.1053</v>
      </c>
      <c r="Y79" s="258">
        <f t="shared" si="22"/>
        <v>0.4455211053</v>
      </c>
      <c r="Z79" s="334">
        <f t="shared" si="23"/>
        <v>327890.8594</v>
      </c>
      <c r="AA79" s="258">
        <f t="shared" si="24"/>
        <v>0.3278908594</v>
      </c>
      <c r="AB79" s="320"/>
      <c r="AC79" s="299"/>
      <c r="AD79" s="299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9"/>
      <c r="AU79" s="299"/>
    </row>
    <row r="80" ht="19.5" customHeight="1">
      <c r="A80" s="276" t="s">
        <v>176</v>
      </c>
      <c r="B80" s="277">
        <v>35.099998</v>
      </c>
      <c r="C80" s="278">
        <v>38.27</v>
      </c>
      <c r="D80" s="278">
        <v>34.889999</v>
      </c>
      <c r="E80" s="278">
        <v>38.080002</v>
      </c>
      <c r="F80" s="278">
        <v>32.842834</v>
      </c>
      <c r="G80" s="278">
        <v>1.88134E9</v>
      </c>
      <c r="H80" s="278"/>
      <c r="I80" s="278">
        <f t="shared" ref="I80:N80" si="99">(I81/B81*B80)/B81*B80</f>
        <v>1.853189029</v>
      </c>
      <c r="J80" s="278">
        <f t="shared" si="99"/>
        <v>2.201162764</v>
      </c>
      <c r="K80" s="278">
        <f t="shared" si="99"/>
        <v>1.828124443</v>
      </c>
      <c r="L80" s="278">
        <f t="shared" si="99"/>
        <v>2.164671689</v>
      </c>
      <c r="M80" s="278">
        <f t="shared" si="99"/>
        <v>1.877215768</v>
      </c>
      <c r="N80" s="278">
        <f t="shared" si="99"/>
        <v>78427055.05</v>
      </c>
      <c r="O80" s="278"/>
      <c r="P80" s="254">
        <f t="shared" si="26"/>
        <v>138178.2139</v>
      </c>
      <c r="Q80" s="254">
        <f t="shared" si="96"/>
        <v>139122.0296</v>
      </c>
      <c r="R80" s="254">
        <f t="shared" si="97"/>
        <v>174632.6047</v>
      </c>
      <c r="S80" s="254">
        <f t="shared" si="29"/>
        <v>-119787.0386</v>
      </c>
      <c r="T80" s="282"/>
      <c r="U80" s="257">
        <f t="shared" si="18"/>
        <v>2.611391201</v>
      </c>
      <c r="V80" s="254">
        <f t="shared" si="19"/>
        <v>264372.0502</v>
      </c>
      <c r="W80" s="254">
        <f t="shared" si="20"/>
        <v>144585.0116</v>
      </c>
      <c r="X80" s="254">
        <f t="shared" si="21"/>
        <v>451932.8481</v>
      </c>
      <c r="Y80" s="258">
        <f t="shared" si="22"/>
        <v>0.4519328481</v>
      </c>
      <c r="Z80" s="334">
        <f t="shared" si="23"/>
        <v>332145.8095</v>
      </c>
      <c r="AA80" s="258">
        <f t="shared" si="24"/>
        <v>0.3321458095</v>
      </c>
      <c r="AB80" s="320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9"/>
      <c r="AU80" s="299"/>
    </row>
    <row r="81" ht="19.5" customHeight="1">
      <c r="A81" s="276" t="s">
        <v>177</v>
      </c>
      <c r="B81" s="277">
        <v>38.029999</v>
      </c>
      <c r="C81" s="278">
        <v>38.68</v>
      </c>
      <c r="D81" s="278">
        <v>36.700001</v>
      </c>
      <c r="E81" s="278">
        <v>36.779999</v>
      </c>
      <c r="F81" s="278">
        <v>31.721611</v>
      </c>
      <c r="G81" s="278">
        <v>1.9436275E9</v>
      </c>
      <c r="H81" s="278"/>
      <c r="I81" s="278">
        <f t="shared" ref="I81:N81" si="100">(I82/B82*B81)/B82*B81</f>
        <v>2.175495378</v>
      </c>
      <c r="J81" s="278">
        <f t="shared" si="100"/>
        <v>2.24857907</v>
      </c>
      <c r="K81" s="278">
        <f t="shared" si="100"/>
        <v>2.022721047</v>
      </c>
      <c r="L81" s="278">
        <f t="shared" si="100"/>
        <v>2.019396217</v>
      </c>
      <c r="M81" s="278">
        <f t="shared" si="100"/>
        <v>1.751230906</v>
      </c>
      <c r="N81" s="278">
        <f t="shared" si="100"/>
        <v>83706156.14</v>
      </c>
      <c r="O81" s="278"/>
      <c r="P81" s="254">
        <f t="shared" si="26"/>
        <v>145346.5386</v>
      </c>
      <c r="Q81" s="254">
        <f t="shared" si="96"/>
        <v>153931.0185</v>
      </c>
      <c r="R81" s="254">
        <f t="shared" si="97"/>
        <v>174632.6047</v>
      </c>
      <c r="S81" s="254">
        <f t="shared" si="29"/>
        <v>-121952.8179</v>
      </c>
      <c r="T81" s="282"/>
      <c r="U81" s="257">
        <f t="shared" si="18"/>
        <v>2.623794585</v>
      </c>
      <c r="V81" s="254">
        <f t="shared" si="19"/>
        <v>269389.8775</v>
      </c>
      <c r="W81" s="254">
        <f t="shared" si="20"/>
        <v>147437.0596</v>
      </c>
      <c r="X81" s="254">
        <f t="shared" si="21"/>
        <v>473910.1617</v>
      </c>
      <c r="Y81" s="258">
        <f t="shared" si="22"/>
        <v>0.4739101617</v>
      </c>
      <c r="Z81" s="334">
        <f t="shared" si="23"/>
        <v>351957.3439</v>
      </c>
      <c r="AA81" s="258">
        <f t="shared" si="24"/>
        <v>0.3519573439</v>
      </c>
      <c r="AB81" s="320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9"/>
      <c r="AU81" s="299"/>
    </row>
    <row r="82" ht="19.5" customHeight="1">
      <c r="A82" s="276" t="s">
        <v>178</v>
      </c>
      <c r="B82" s="277">
        <v>36.860001</v>
      </c>
      <c r="C82" s="278">
        <v>39.919998</v>
      </c>
      <c r="D82" s="278">
        <v>36.549999</v>
      </c>
      <c r="E82" s="278">
        <v>39.580002</v>
      </c>
      <c r="F82" s="278">
        <v>34.168079</v>
      </c>
      <c r="G82" s="278">
        <v>1.620613E9</v>
      </c>
      <c r="H82" s="278"/>
      <c r="I82" s="278">
        <f t="shared" ref="I82:N82" si="101">(I83/B83*B82)/B83*B82</f>
        <v>2.043695659</v>
      </c>
      <c r="J82" s="278">
        <f t="shared" si="101"/>
        <v>2.395059212</v>
      </c>
      <c r="K82" s="278">
        <f t="shared" si="101"/>
        <v>2.006220114</v>
      </c>
      <c r="L82" s="278">
        <f t="shared" si="101"/>
        <v>2.338566563</v>
      </c>
      <c r="M82" s="278">
        <f t="shared" si="101"/>
        <v>2.031767776</v>
      </c>
      <c r="N82" s="278">
        <f t="shared" si="101"/>
        <v>58195575.26</v>
      </c>
      <c r="O82" s="278"/>
      <c r="P82" s="254">
        <f t="shared" si="26"/>
        <v>144752.4713</v>
      </c>
      <c r="Q82" s="254">
        <f t="shared" si="96"/>
        <v>152675.2815</v>
      </c>
      <c r="R82" s="254">
        <f t="shared" si="97"/>
        <v>174632.6047</v>
      </c>
      <c r="S82" s="254">
        <f t="shared" si="29"/>
        <v>-124127.6213</v>
      </c>
      <c r="T82" s="282"/>
      <c r="U82" s="257">
        <f t="shared" si="18"/>
        <v>2.573037915</v>
      </c>
      <c r="V82" s="254">
        <f t="shared" si="19"/>
        <v>268974.0304</v>
      </c>
      <c r="W82" s="254">
        <f t="shared" si="20"/>
        <v>144846.4091</v>
      </c>
      <c r="X82" s="254">
        <f t="shared" si="21"/>
        <v>472060.3575</v>
      </c>
      <c r="Y82" s="258">
        <f t="shared" si="22"/>
        <v>0.4720603575</v>
      </c>
      <c r="Z82" s="334">
        <f t="shared" si="23"/>
        <v>347932.7362</v>
      </c>
      <c r="AA82" s="258">
        <f t="shared" si="24"/>
        <v>0.3479327362</v>
      </c>
      <c r="AB82" s="320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/>
      <c r="AO82" s="299"/>
      <c r="AP82" s="299"/>
      <c r="AQ82" s="299"/>
      <c r="AR82" s="299"/>
      <c r="AS82" s="299"/>
      <c r="AT82" s="299"/>
      <c r="AU82" s="299"/>
    </row>
    <row r="83" ht="19.5" customHeight="1">
      <c r="A83" s="276" t="s">
        <v>179</v>
      </c>
      <c r="B83" s="277">
        <v>39.639999</v>
      </c>
      <c r="C83" s="278">
        <v>40.139999</v>
      </c>
      <c r="D83" s="278">
        <v>38.259998</v>
      </c>
      <c r="E83" s="278">
        <v>38.98</v>
      </c>
      <c r="F83" s="278">
        <v>33.650127</v>
      </c>
      <c r="G83" s="278">
        <v>1.7148903E9</v>
      </c>
      <c r="H83" s="278"/>
      <c r="I83" s="278">
        <f t="shared" ref="I83:N83" si="102">(I84/B84*B83)/B84*B83</f>
        <v>2.363593608</v>
      </c>
      <c r="J83" s="278">
        <f t="shared" si="102"/>
        <v>2.421530524</v>
      </c>
      <c r="K83" s="278">
        <f t="shared" si="102"/>
        <v>2.198334256</v>
      </c>
      <c r="L83" s="278">
        <f t="shared" si="102"/>
        <v>2.268202275</v>
      </c>
      <c r="M83" s="278">
        <f t="shared" si="102"/>
        <v>1.970635755</v>
      </c>
      <c r="N83" s="278">
        <f t="shared" si="102"/>
        <v>65163442.06</v>
      </c>
      <c r="O83" s="278"/>
      <c r="P83" s="254">
        <f t="shared" si="26"/>
        <v>151524.7446</v>
      </c>
      <c r="Q83" s="254">
        <f t="shared" si="96"/>
        <v>167295.3526</v>
      </c>
      <c r="R83" s="254">
        <f t="shared" si="97"/>
        <v>174632.6047</v>
      </c>
      <c r="S83" s="254">
        <f t="shared" si="29"/>
        <v>-126311.4864</v>
      </c>
      <c r="T83" s="282"/>
      <c r="U83" s="257">
        <f t="shared" si="18"/>
        <v>2.582166979</v>
      </c>
      <c r="V83" s="254">
        <f t="shared" si="19"/>
        <v>273714.6217</v>
      </c>
      <c r="W83" s="254">
        <f t="shared" si="20"/>
        <v>147403.1353</v>
      </c>
      <c r="X83" s="254">
        <f t="shared" si="21"/>
        <v>493452.7018</v>
      </c>
      <c r="Y83" s="258">
        <f t="shared" si="22"/>
        <v>0.4934527018</v>
      </c>
      <c r="Z83" s="334">
        <f t="shared" si="23"/>
        <v>367141.2155</v>
      </c>
      <c r="AA83" s="258">
        <f t="shared" si="24"/>
        <v>0.3671412155</v>
      </c>
      <c r="AB83" s="320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  <c r="AU83" s="299"/>
    </row>
    <row r="84" ht="19.5" customHeight="1">
      <c r="A84" s="276" t="s">
        <v>180</v>
      </c>
      <c r="B84" s="277">
        <v>39.0</v>
      </c>
      <c r="C84" s="278">
        <v>39.91</v>
      </c>
      <c r="D84" s="278">
        <v>38.240002</v>
      </c>
      <c r="E84" s="278">
        <v>39.459999</v>
      </c>
      <c r="F84" s="278">
        <v>34.064476</v>
      </c>
      <c r="G84" s="278">
        <v>1.6766625E9</v>
      </c>
      <c r="H84" s="278"/>
      <c r="I84" s="278">
        <f t="shared" ref="I84:N84" si="103">(I85/B85*B84)/B85*B84</f>
        <v>2.287887951</v>
      </c>
      <c r="J84" s="278">
        <f t="shared" si="103"/>
        <v>2.393859673</v>
      </c>
      <c r="K84" s="278">
        <f t="shared" si="103"/>
        <v>2.196037005</v>
      </c>
      <c r="L84" s="278">
        <f t="shared" si="103"/>
        <v>2.324407414</v>
      </c>
      <c r="M84" s="278">
        <f t="shared" si="103"/>
        <v>2.019465176</v>
      </c>
      <c r="N84" s="278">
        <f t="shared" si="103"/>
        <v>62290616.76</v>
      </c>
      <c r="O84" s="278"/>
      <c r="P84" s="254">
        <f t="shared" si="26"/>
        <v>151445.5525</v>
      </c>
      <c r="Q84" s="254">
        <f t="shared" si="96"/>
        <v>167120.5296</v>
      </c>
      <c r="R84" s="254">
        <f t="shared" si="97"/>
        <v>174632.6047</v>
      </c>
      <c r="S84" s="254">
        <f t="shared" si="29"/>
        <v>-128504.4509</v>
      </c>
      <c r="T84" s="282"/>
      <c r="U84" s="257">
        <f t="shared" si="18"/>
        <v>2.537485315</v>
      </c>
      <c r="V84" s="254">
        <f t="shared" si="19"/>
        <v>273659.1872</v>
      </c>
      <c r="W84" s="254">
        <f t="shared" si="20"/>
        <v>145154.7363</v>
      </c>
      <c r="X84" s="254">
        <f t="shared" si="21"/>
        <v>493198.6868</v>
      </c>
      <c r="Y84" s="258">
        <f t="shared" si="22"/>
        <v>0.4931986868</v>
      </c>
      <c r="Z84" s="334">
        <f t="shared" si="23"/>
        <v>364694.2359</v>
      </c>
      <c r="AA84" s="258">
        <f t="shared" si="24"/>
        <v>0.3646942359</v>
      </c>
      <c r="AB84" s="320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</row>
    <row r="85" ht="19.5" customHeight="1">
      <c r="A85" s="276" t="s">
        <v>181</v>
      </c>
      <c r="B85" s="277">
        <v>39.540001</v>
      </c>
      <c r="C85" s="278">
        <v>39.880001</v>
      </c>
      <c r="D85" s="278">
        <v>37.330002</v>
      </c>
      <c r="E85" s="278">
        <v>38.869999</v>
      </c>
      <c r="F85" s="278">
        <v>33.555145</v>
      </c>
      <c r="G85" s="278">
        <v>2.2791697E9</v>
      </c>
      <c r="H85" s="278"/>
      <c r="I85" s="278">
        <f t="shared" ref="I85:N85" si="104">(I86/B86*B85)/B86*B85</f>
        <v>2.351683591</v>
      </c>
      <c r="J85" s="278">
        <f t="shared" si="104"/>
        <v>2.390262258</v>
      </c>
      <c r="K85" s="278">
        <f t="shared" si="104"/>
        <v>2.09276213</v>
      </c>
      <c r="L85" s="278">
        <f t="shared" si="104"/>
        <v>2.255418669</v>
      </c>
      <c r="M85" s="278">
        <f t="shared" si="104"/>
        <v>1.959526688</v>
      </c>
      <c r="N85" s="278">
        <f t="shared" si="104"/>
        <v>115102472.8</v>
      </c>
      <c r="O85" s="278"/>
      <c r="P85" s="254">
        <f t="shared" si="26"/>
        <v>147841.5921</v>
      </c>
      <c r="Q85" s="254">
        <f t="shared" si="96"/>
        <v>159261.2122</v>
      </c>
      <c r="R85" s="254">
        <f t="shared" si="97"/>
        <v>174632.6047</v>
      </c>
      <c r="S85" s="254">
        <f t="shared" si="29"/>
        <v>-130706.5528</v>
      </c>
      <c r="T85" s="282"/>
      <c r="U85" s="257">
        <f t="shared" si="18"/>
        <v>2.467161667</v>
      </c>
      <c r="V85" s="254">
        <f t="shared" si="19"/>
        <v>271136.4149</v>
      </c>
      <c r="W85" s="254">
        <f t="shared" si="20"/>
        <v>140429.8621</v>
      </c>
      <c r="X85" s="254">
        <f t="shared" si="21"/>
        <v>481735.409</v>
      </c>
      <c r="Y85" s="258">
        <f t="shared" si="22"/>
        <v>0.481735409</v>
      </c>
      <c r="Z85" s="334">
        <f t="shared" si="23"/>
        <v>351028.8562</v>
      </c>
      <c r="AA85" s="258">
        <f t="shared" si="24"/>
        <v>0.3510288562</v>
      </c>
      <c r="AB85" s="320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</row>
    <row r="86" ht="19.5" customHeight="1">
      <c r="A86" s="276" t="s">
        <v>182</v>
      </c>
      <c r="B86" s="277">
        <v>38.779999</v>
      </c>
      <c r="C86" s="278">
        <v>42.02</v>
      </c>
      <c r="D86" s="278">
        <v>38.709999</v>
      </c>
      <c r="E86" s="278">
        <v>41.240002</v>
      </c>
      <c r="F86" s="278">
        <v>35.601101</v>
      </c>
      <c r="G86" s="278">
        <v>1.7184917E9</v>
      </c>
      <c r="H86" s="278"/>
      <c r="I86" s="278">
        <f t="shared" ref="I86:N86" si="105">(I87/B87*B86)/B87*B86</f>
        <v>2.262148568</v>
      </c>
      <c r="J86" s="278">
        <f t="shared" si="105"/>
        <v>2.653672533</v>
      </c>
      <c r="K86" s="278">
        <f t="shared" si="105"/>
        <v>2.250350476</v>
      </c>
      <c r="L86" s="278">
        <f t="shared" si="105"/>
        <v>2.538840791</v>
      </c>
      <c r="M86" s="278">
        <f t="shared" si="105"/>
        <v>2.205767845</v>
      </c>
      <c r="N86" s="278">
        <f t="shared" si="105"/>
        <v>65437425.81</v>
      </c>
      <c r="O86" s="278"/>
      <c r="P86" s="254">
        <f t="shared" si="26"/>
        <v>153306.9267</v>
      </c>
      <c r="Q86" s="254">
        <f t="shared" si="96"/>
        <v>171253.837</v>
      </c>
      <c r="R86" s="254">
        <f t="shared" si="97"/>
        <v>174632.6047</v>
      </c>
      <c r="S86" s="254">
        <f t="shared" si="29"/>
        <v>-132917.8301</v>
      </c>
      <c r="T86" s="282"/>
      <c r="U86" s="257">
        <f t="shared" si="18"/>
        <v>2.467235067</v>
      </c>
      <c r="V86" s="254">
        <f t="shared" si="19"/>
        <v>274962.1492</v>
      </c>
      <c r="W86" s="254">
        <f t="shared" si="20"/>
        <v>142044.3191</v>
      </c>
      <c r="X86" s="254">
        <f t="shared" si="21"/>
        <v>499193.3684</v>
      </c>
      <c r="Y86" s="258">
        <f t="shared" si="22"/>
        <v>0.4991933684</v>
      </c>
      <c r="Z86" s="334">
        <f t="shared" si="23"/>
        <v>366275.5383</v>
      </c>
      <c r="AA86" s="258">
        <f t="shared" si="24"/>
        <v>0.3662755383</v>
      </c>
      <c r="AB86" s="320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9"/>
      <c r="AU86" s="299"/>
    </row>
    <row r="87" ht="19.5" customHeight="1">
      <c r="A87" s="276" t="s">
        <v>183</v>
      </c>
      <c r="B87" s="337">
        <v>41.509998</v>
      </c>
      <c r="C87" s="338">
        <v>42.310001</v>
      </c>
      <c r="D87" s="338">
        <v>40.360001</v>
      </c>
      <c r="E87" s="338">
        <v>40.41</v>
      </c>
      <c r="F87" s="338">
        <v>34.884583</v>
      </c>
      <c r="G87" s="338">
        <v>1.4167064E9</v>
      </c>
      <c r="H87" s="338"/>
      <c r="I87" s="338">
        <f t="shared" ref="I87:N87" si="106">(I88/B88*B87)/B88*B87</f>
        <v>2.591856554</v>
      </c>
      <c r="J87" s="338">
        <f t="shared" si="106"/>
        <v>2.690427567</v>
      </c>
      <c r="K87" s="338">
        <f t="shared" si="106"/>
        <v>2.446280075</v>
      </c>
      <c r="L87" s="338">
        <f t="shared" si="106"/>
        <v>2.437675054</v>
      </c>
      <c r="M87" s="338">
        <f t="shared" si="106"/>
        <v>2.117873493</v>
      </c>
      <c r="N87" s="338">
        <f t="shared" si="106"/>
        <v>44472448.46</v>
      </c>
      <c r="O87" s="338"/>
      <c r="P87" s="254">
        <f t="shared" si="26"/>
        <v>159841.5881</v>
      </c>
      <c r="Q87" s="254">
        <f t="shared" si="96"/>
        <v>186164.2681</v>
      </c>
      <c r="R87" s="254">
        <f t="shared" si="97"/>
        <v>174632.6047</v>
      </c>
      <c r="S87" s="254">
        <f t="shared" si="29"/>
        <v>-135138.3211</v>
      </c>
      <c r="T87" s="339">
        <f>(P87-P75)/P75</f>
        <v>0.03248915324</v>
      </c>
      <c r="U87" s="257">
        <f t="shared" si="18"/>
        <v>2.475050675</v>
      </c>
      <c r="V87" s="254">
        <f t="shared" si="19"/>
        <v>279536.4122</v>
      </c>
      <c r="W87" s="254">
        <f t="shared" si="20"/>
        <v>144398.0911</v>
      </c>
      <c r="X87" s="254">
        <f t="shared" si="21"/>
        <v>520638.4609</v>
      </c>
      <c r="Y87" s="258">
        <f t="shared" si="22"/>
        <v>0.5206384609</v>
      </c>
      <c r="Z87" s="334">
        <f t="shared" si="23"/>
        <v>385500.1399</v>
      </c>
      <c r="AA87" s="258">
        <f t="shared" si="24"/>
        <v>0.3855001399</v>
      </c>
      <c r="AB87" s="320"/>
      <c r="AC87" s="299"/>
      <c r="AD87" s="299"/>
      <c r="AE87" s="299"/>
      <c r="AF87" s="299"/>
      <c r="AG87" s="299"/>
      <c r="AH87" s="299"/>
      <c r="AI87" s="299"/>
      <c r="AJ87" s="299"/>
      <c r="AK87" s="299"/>
      <c r="AL87" s="299"/>
      <c r="AM87" s="299"/>
      <c r="AN87" s="299"/>
      <c r="AO87" s="299"/>
      <c r="AP87" s="299"/>
      <c r="AQ87" s="299"/>
      <c r="AR87" s="299"/>
      <c r="AS87" s="299"/>
      <c r="AT87" s="299"/>
      <c r="AU87" s="299"/>
    </row>
    <row r="88" ht="19.5" customHeight="1">
      <c r="A88" s="276" t="s">
        <v>184</v>
      </c>
      <c r="B88" s="277">
        <v>40.650002</v>
      </c>
      <c r="C88" s="278">
        <v>43.310001</v>
      </c>
      <c r="D88" s="278">
        <v>40.16</v>
      </c>
      <c r="E88" s="278">
        <v>42.0</v>
      </c>
      <c r="F88" s="278">
        <v>36.344654</v>
      </c>
      <c r="G88" s="278">
        <v>1.9689058E9</v>
      </c>
      <c r="H88" s="278"/>
      <c r="I88" s="278">
        <f t="shared" ref="I88:N88" si="107">(I89/B89*B88)/B89*B88</f>
        <v>2.485573898</v>
      </c>
      <c r="J88" s="278">
        <f t="shared" si="107"/>
        <v>2.819107394</v>
      </c>
      <c r="K88" s="278">
        <f t="shared" si="107"/>
        <v>2.422095427</v>
      </c>
      <c r="L88" s="278">
        <f t="shared" si="107"/>
        <v>2.633277892</v>
      </c>
      <c r="M88" s="278">
        <f t="shared" si="107"/>
        <v>2.298867923</v>
      </c>
      <c r="N88" s="278">
        <f t="shared" si="107"/>
        <v>85897634.76</v>
      </c>
      <c r="O88" s="278"/>
      <c r="P88" s="254">
        <f t="shared" si="26"/>
        <v>159049.505</v>
      </c>
      <c r="Q88" s="254">
        <f>((Q87+R87)/2)*K88/K87</f>
        <v>178614.9641</v>
      </c>
      <c r="R88" s="254">
        <f>(Q87+R87)/2</f>
        <v>180398.4364</v>
      </c>
      <c r="S88" s="254">
        <f t="shared" si="29"/>
        <v>-137368.0641</v>
      </c>
      <c r="T88" s="282"/>
      <c r="U88" s="257">
        <f t="shared" si="18"/>
        <v>2.471083389</v>
      </c>
      <c r="V88" s="254">
        <f t="shared" si="19"/>
        <v>284517.1524</v>
      </c>
      <c r="W88" s="254">
        <f t="shared" si="20"/>
        <v>147149.0883</v>
      </c>
      <c r="X88" s="254">
        <f t="shared" si="21"/>
        <v>518062.9054</v>
      </c>
      <c r="Y88" s="258">
        <f t="shared" si="22"/>
        <v>0.5180629054</v>
      </c>
      <c r="Z88" s="334">
        <f t="shared" si="23"/>
        <v>380694.8414</v>
      </c>
      <c r="AA88" s="258">
        <f t="shared" si="24"/>
        <v>0.3806948414</v>
      </c>
      <c r="AB88" s="320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  <c r="AQ88" s="299"/>
      <c r="AR88" s="299"/>
      <c r="AS88" s="299"/>
      <c r="AT88" s="299"/>
      <c r="AU88" s="299"/>
    </row>
    <row r="89" ht="19.5" customHeight="1">
      <c r="A89" s="276" t="s">
        <v>185</v>
      </c>
      <c r="B89" s="277">
        <v>41.740002</v>
      </c>
      <c r="C89" s="278">
        <v>42.169998</v>
      </c>
      <c r="D89" s="278">
        <v>40.259998</v>
      </c>
      <c r="E89" s="278">
        <v>41.099998</v>
      </c>
      <c r="F89" s="278">
        <v>35.565819</v>
      </c>
      <c r="G89" s="278">
        <v>1.6465621E9</v>
      </c>
      <c r="H89" s="278"/>
      <c r="I89" s="278">
        <f t="shared" ref="I89:N89" si="108">(I90/B90*B89)/B90*B89</f>
        <v>2.620658722</v>
      </c>
      <c r="J89" s="278">
        <f t="shared" si="108"/>
        <v>2.672651877</v>
      </c>
      <c r="K89" s="278">
        <f t="shared" si="108"/>
        <v>2.434172431</v>
      </c>
      <c r="L89" s="278">
        <f t="shared" si="108"/>
        <v>2.521632038</v>
      </c>
      <c r="M89" s="278">
        <f t="shared" si="108"/>
        <v>2.201398017</v>
      </c>
      <c r="N89" s="278">
        <f t="shared" si="108"/>
        <v>60074139.45</v>
      </c>
      <c r="O89" s="278"/>
      <c r="P89" s="254">
        <f t="shared" si="26"/>
        <v>159445.5366</v>
      </c>
      <c r="Q89" s="254">
        <f t="shared" ref="Q89:Q99" si="110">Q88*K89/K88</f>
        <v>179505.5705</v>
      </c>
      <c r="R89" s="254">
        <f t="shared" ref="R89:R99" si="111">R88</f>
        <v>180398.4364</v>
      </c>
      <c r="S89" s="254">
        <f t="shared" si="29"/>
        <v>-139607.0977</v>
      </c>
      <c r="T89" s="282"/>
      <c r="U89" s="257">
        <f t="shared" si="18"/>
        <v>2.434288648</v>
      </c>
      <c r="V89" s="254">
        <f t="shared" si="19"/>
        <v>284794.3746</v>
      </c>
      <c r="W89" s="254">
        <f t="shared" si="20"/>
        <v>145187.2769</v>
      </c>
      <c r="X89" s="254">
        <f t="shared" si="21"/>
        <v>519349.5435</v>
      </c>
      <c r="Y89" s="258">
        <f t="shared" si="22"/>
        <v>0.5193495435</v>
      </c>
      <c r="Z89" s="334">
        <f t="shared" si="23"/>
        <v>379742.4458</v>
      </c>
      <c r="AA89" s="258">
        <f t="shared" si="24"/>
        <v>0.3797424458</v>
      </c>
      <c r="AB89" s="320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  <c r="AU89" s="299"/>
    </row>
    <row r="90" ht="19.5" customHeight="1">
      <c r="A90" s="276" t="s">
        <v>186</v>
      </c>
      <c r="B90" s="277">
        <v>41.23</v>
      </c>
      <c r="C90" s="278">
        <v>42.299999</v>
      </c>
      <c r="D90" s="278">
        <v>40.189999</v>
      </c>
      <c r="E90" s="278">
        <v>41.93</v>
      </c>
      <c r="F90" s="278">
        <v>36.284084</v>
      </c>
      <c r="G90" s="278">
        <v>2.1858623E9</v>
      </c>
      <c r="H90" s="278"/>
      <c r="I90" s="278">
        <f t="shared" ref="I90:N90" si="109">(I91/B91*B90)/B91*B90</f>
        <v>2.557008706</v>
      </c>
      <c r="J90" s="278">
        <f t="shared" si="109"/>
        <v>2.689155694</v>
      </c>
      <c r="K90" s="278">
        <f t="shared" si="109"/>
        <v>2.425715326</v>
      </c>
      <c r="L90" s="278">
        <f t="shared" si="109"/>
        <v>2.624507613</v>
      </c>
      <c r="M90" s="278">
        <f t="shared" si="109"/>
        <v>2.291211975</v>
      </c>
      <c r="N90" s="278">
        <f t="shared" si="109"/>
        <v>105870978.8</v>
      </c>
      <c r="O90" s="278"/>
      <c r="P90" s="254">
        <f t="shared" si="26"/>
        <v>159168.3129</v>
      </c>
      <c r="Q90" s="254">
        <f t="shared" si="110"/>
        <v>178881.9099</v>
      </c>
      <c r="R90" s="254">
        <f t="shared" si="111"/>
        <v>180398.4364</v>
      </c>
      <c r="S90" s="254">
        <f t="shared" si="29"/>
        <v>-141855.4606</v>
      </c>
      <c r="T90" s="282"/>
      <c r="U90" s="257">
        <f t="shared" si="18"/>
        <v>2.393751696</v>
      </c>
      <c r="V90" s="254">
        <f t="shared" si="19"/>
        <v>284600.318</v>
      </c>
      <c r="W90" s="254">
        <f t="shared" si="20"/>
        <v>142744.8574</v>
      </c>
      <c r="X90" s="254">
        <f t="shared" si="21"/>
        <v>518448.6592</v>
      </c>
      <c r="Y90" s="258">
        <f t="shared" si="22"/>
        <v>0.5184486592</v>
      </c>
      <c r="Z90" s="334">
        <f t="shared" si="23"/>
        <v>376593.1986</v>
      </c>
      <c r="AA90" s="258">
        <f t="shared" si="24"/>
        <v>0.3765931986</v>
      </c>
      <c r="AB90" s="320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  <c r="AU90" s="299"/>
    </row>
    <row r="91" ht="19.5" customHeight="1">
      <c r="A91" s="276" t="s">
        <v>187</v>
      </c>
      <c r="B91" s="277">
        <v>42.150002</v>
      </c>
      <c r="C91" s="278">
        <v>43.049999</v>
      </c>
      <c r="D91" s="278">
        <v>41.389999</v>
      </c>
      <c r="E91" s="278">
        <v>41.849998</v>
      </c>
      <c r="F91" s="278">
        <v>36.240246</v>
      </c>
      <c r="G91" s="278">
        <v>1.7639047E9</v>
      </c>
      <c r="H91" s="278"/>
      <c r="I91" s="278">
        <f t="shared" ref="I91:N91" si="112">(I92/B92*B91)/B92*B91</f>
        <v>2.672395527</v>
      </c>
      <c r="J91" s="278">
        <f t="shared" si="112"/>
        <v>2.785361219</v>
      </c>
      <c r="K91" s="278">
        <f t="shared" si="112"/>
        <v>2.572732739</v>
      </c>
      <c r="L91" s="278">
        <f t="shared" si="112"/>
        <v>2.614502102</v>
      </c>
      <c r="M91" s="278">
        <f t="shared" si="112"/>
        <v>2.285678889</v>
      </c>
      <c r="N91" s="278">
        <f t="shared" si="112"/>
        <v>68941632.6</v>
      </c>
      <c r="O91" s="278"/>
      <c r="P91" s="254">
        <f t="shared" si="26"/>
        <v>163920.7881</v>
      </c>
      <c r="Q91" s="254">
        <f t="shared" si="110"/>
        <v>189723.5595</v>
      </c>
      <c r="R91" s="254">
        <f t="shared" si="111"/>
        <v>180398.4364</v>
      </c>
      <c r="S91" s="254">
        <f t="shared" si="29"/>
        <v>-144113.1917</v>
      </c>
      <c r="T91" s="282"/>
      <c r="U91" s="257">
        <f t="shared" si="18"/>
        <v>2.389227666</v>
      </c>
      <c r="V91" s="254">
        <f t="shared" si="19"/>
        <v>287927.0506</v>
      </c>
      <c r="W91" s="254">
        <f t="shared" si="20"/>
        <v>143813.859</v>
      </c>
      <c r="X91" s="254">
        <f t="shared" si="21"/>
        <v>534042.7841</v>
      </c>
      <c r="Y91" s="258">
        <f t="shared" si="22"/>
        <v>0.5340427841</v>
      </c>
      <c r="Z91" s="334">
        <f t="shared" si="23"/>
        <v>389929.5924</v>
      </c>
      <c r="AA91" s="258">
        <f t="shared" si="24"/>
        <v>0.3899295924</v>
      </c>
      <c r="AB91" s="320"/>
      <c r="AC91" s="299"/>
      <c r="AD91" s="299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299"/>
      <c r="AT91" s="299"/>
      <c r="AU91" s="299"/>
    </row>
    <row r="92" ht="19.5" customHeight="1">
      <c r="A92" s="276" t="s">
        <v>188</v>
      </c>
      <c r="B92" s="277">
        <v>41.919998</v>
      </c>
      <c r="C92" s="278">
        <v>42.279999</v>
      </c>
      <c r="D92" s="278">
        <v>38.23</v>
      </c>
      <c r="E92" s="278">
        <v>38.82</v>
      </c>
      <c r="F92" s="278">
        <v>33.61639</v>
      </c>
      <c r="G92" s="278">
        <v>2.7095353E9</v>
      </c>
      <c r="H92" s="278"/>
      <c r="I92" s="278">
        <f t="shared" ref="I92:N92" si="113">(I93/B93*B92)/B93*B92</f>
        <v>2.643309663</v>
      </c>
      <c r="J92" s="278">
        <f t="shared" si="113"/>
        <v>2.686613358</v>
      </c>
      <c r="K92" s="278">
        <f t="shared" si="113"/>
        <v>2.19488837</v>
      </c>
      <c r="L92" s="278">
        <f t="shared" si="113"/>
        <v>2.249620051</v>
      </c>
      <c r="M92" s="278">
        <f t="shared" si="113"/>
        <v>1.966686289</v>
      </c>
      <c r="N92" s="278">
        <f t="shared" si="113"/>
        <v>162675052.5</v>
      </c>
      <c r="O92" s="278"/>
      <c r="P92" s="254">
        <f t="shared" si="26"/>
        <v>151405.9406</v>
      </c>
      <c r="Q92" s="254">
        <f t="shared" si="110"/>
        <v>161859.8108</v>
      </c>
      <c r="R92" s="254">
        <f t="shared" si="111"/>
        <v>180398.4364</v>
      </c>
      <c r="S92" s="254">
        <f t="shared" si="29"/>
        <v>-146380.33</v>
      </c>
      <c r="T92" s="282"/>
      <c r="U92" s="257">
        <f t="shared" si="18"/>
        <v>2.266727894</v>
      </c>
      <c r="V92" s="254">
        <f t="shared" si="19"/>
        <v>279166.6574</v>
      </c>
      <c r="W92" s="254">
        <f t="shared" si="20"/>
        <v>132786.3274</v>
      </c>
      <c r="X92" s="254">
        <f t="shared" si="21"/>
        <v>493664.1878</v>
      </c>
      <c r="Y92" s="258">
        <f t="shared" si="22"/>
        <v>0.4936641878</v>
      </c>
      <c r="Z92" s="334">
        <f t="shared" si="23"/>
        <v>347283.8578</v>
      </c>
      <c r="AA92" s="258">
        <f t="shared" si="24"/>
        <v>0.3472838578</v>
      </c>
      <c r="AB92" s="320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9"/>
      <c r="AU92" s="299"/>
    </row>
    <row r="93" ht="19.5" customHeight="1">
      <c r="A93" s="276" t="s">
        <v>189</v>
      </c>
      <c r="B93" s="277">
        <v>38.93</v>
      </c>
      <c r="C93" s="278">
        <v>40.0</v>
      </c>
      <c r="D93" s="278">
        <v>37.16</v>
      </c>
      <c r="E93" s="278">
        <v>38.77</v>
      </c>
      <c r="F93" s="278">
        <v>33.573109</v>
      </c>
      <c r="G93" s="278">
        <v>3.052135E9</v>
      </c>
      <c r="H93" s="278"/>
      <c r="I93" s="278">
        <f t="shared" ref="I93:N93" si="114">(I94/B94*B93)/B94*B93</f>
        <v>2.27968239</v>
      </c>
      <c r="J93" s="278">
        <f t="shared" si="114"/>
        <v>2.404668508</v>
      </c>
      <c r="K93" s="278">
        <f t="shared" si="114"/>
        <v>2.073744523</v>
      </c>
      <c r="L93" s="278">
        <f t="shared" si="114"/>
        <v>2.24382878</v>
      </c>
      <c r="M93" s="278">
        <f t="shared" si="114"/>
        <v>1.961625344</v>
      </c>
      <c r="N93" s="278">
        <f t="shared" si="114"/>
        <v>206413837.1</v>
      </c>
      <c r="O93" s="278"/>
      <c r="P93" s="254">
        <f t="shared" si="26"/>
        <v>147168.3168</v>
      </c>
      <c r="Q93" s="254">
        <f t="shared" si="110"/>
        <v>152926.181</v>
      </c>
      <c r="R93" s="254">
        <f t="shared" si="111"/>
        <v>180398.4364</v>
      </c>
      <c r="S93" s="254">
        <f t="shared" si="29"/>
        <v>-148656.9147</v>
      </c>
      <c r="T93" s="282"/>
      <c r="U93" s="257">
        <f t="shared" si="18"/>
        <v>2.203508353</v>
      </c>
      <c r="V93" s="254">
        <f t="shared" si="19"/>
        <v>276200.3207</v>
      </c>
      <c r="W93" s="254">
        <f t="shared" si="20"/>
        <v>127543.4061</v>
      </c>
      <c r="X93" s="254">
        <f t="shared" si="21"/>
        <v>480492.9342</v>
      </c>
      <c r="Y93" s="258">
        <f t="shared" si="22"/>
        <v>0.4804929342</v>
      </c>
      <c r="Z93" s="334">
        <f t="shared" si="23"/>
        <v>331836.0195</v>
      </c>
      <c r="AA93" s="258">
        <f t="shared" si="24"/>
        <v>0.3318360195</v>
      </c>
      <c r="AB93" s="320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299"/>
      <c r="AT93" s="299"/>
      <c r="AU93" s="299"/>
    </row>
    <row r="94" ht="19.5" customHeight="1">
      <c r="A94" s="276" t="s">
        <v>190</v>
      </c>
      <c r="B94" s="277">
        <v>38.889999</v>
      </c>
      <c r="C94" s="278">
        <v>39.0</v>
      </c>
      <c r="D94" s="278">
        <v>35.540001</v>
      </c>
      <c r="E94" s="278">
        <v>37.099998</v>
      </c>
      <c r="F94" s="278">
        <v>32.14859</v>
      </c>
      <c r="G94" s="278">
        <v>2.462886E9</v>
      </c>
      <c r="H94" s="283" t="s">
        <v>190</v>
      </c>
      <c r="I94" s="278">
        <v>2.275</v>
      </c>
      <c r="J94" s="278">
        <v>2.285938</v>
      </c>
      <c r="K94" s="278">
        <v>1.896875</v>
      </c>
      <c r="L94" s="278">
        <v>2.054688</v>
      </c>
      <c r="M94" s="278">
        <v>1.798692</v>
      </c>
      <c r="N94" s="278">
        <v>1.344064E8</v>
      </c>
      <c r="O94" s="278"/>
      <c r="P94" s="254">
        <f t="shared" si="26"/>
        <v>140752.4792</v>
      </c>
      <c r="Q94" s="254">
        <f t="shared" si="110"/>
        <v>139883.1178</v>
      </c>
      <c r="R94" s="254">
        <f t="shared" si="111"/>
        <v>180398.4364</v>
      </c>
      <c r="S94" s="254">
        <f t="shared" si="29"/>
        <v>-150942.9851</v>
      </c>
      <c r="T94" s="282"/>
      <c r="U94" s="257">
        <f t="shared" si="18"/>
        <v>2.12763061</v>
      </c>
      <c r="V94" s="254">
        <f t="shared" si="19"/>
        <v>271709.2344</v>
      </c>
      <c r="W94" s="254">
        <f t="shared" si="20"/>
        <v>120766.2492</v>
      </c>
      <c r="X94" s="254">
        <f t="shared" si="21"/>
        <v>461034.0335</v>
      </c>
      <c r="Y94" s="258">
        <f t="shared" si="22"/>
        <v>0.4610340335</v>
      </c>
      <c r="Z94" s="334">
        <f t="shared" si="23"/>
        <v>310091.0483</v>
      </c>
      <c r="AA94" s="258">
        <f t="shared" si="24"/>
        <v>0.3100910483</v>
      </c>
      <c r="AB94" s="320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  <c r="AQ94" s="299"/>
      <c r="AR94" s="299"/>
      <c r="AS94" s="299"/>
      <c r="AT94" s="299"/>
      <c r="AU94" s="299"/>
    </row>
    <row r="95" ht="19.5" customHeight="1">
      <c r="A95" s="276" t="s">
        <v>191</v>
      </c>
      <c r="B95" s="277">
        <v>36.77</v>
      </c>
      <c r="C95" s="278">
        <v>39.029999</v>
      </c>
      <c r="D95" s="278">
        <v>36.259998</v>
      </c>
      <c r="E95" s="278">
        <v>38.869999</v>
      </c>
      <c r="F95" s="278">
        <v>33.682358</v>
      </c>
      <c r="G95" s="278">
        <v>2.2819291E9</v>
      </c>
      <c r="H95" s="283" t="s">
        <v>191</v>
      </c>
      <c r="I95" s="278">
        <v>2.017188</v>
      </c>
      <c r="J95" s="278">
        <v>2.259375</v>
      </c>
      <c r="K95" s="278">
        <v>1.9625</v>
      </c>
      <c r="L95" s="278">
        <v>2.240625</v>
      </c>
      <c r="M95" s="278">
        <v>1.961462</v>
      </c>
      <c r="N95" s="278">
        <v>2.36656E8</v>
      </c>
      <c r="O95" s="278"/>
      <c r="P95" s="254">
        <f t="shared" si="26"/>
        <v>143603.9525</v>
      </c>
      <c r="Q95" s="254">
        <f t="shared" si="110"/>
        <v>144722.5667</v>
      </c>
      <c r="R95" s="254">
        <f t="shared" si="111"/>
        <v>180398.4364</v>
      </c>
      <c r="S95" s="254">
        <f t="shared" si="29"/>
        <v>-153238.5809</v>
      </c>
      <c r="T95" s="282"/>
      <c r="U95" s="257">
        <f t="shared" si="18"/>
        <v>2.114365631</v>
      </c>
      <c r="V95" s="254">
        <f t="shared" si="19"/>
        <v>273705.2657</v>
      </c>
      <c r="W95" s="254">
        <f t="shared" si="20"/>
        <v>120466.6848</v>
      </c>
      <c r="X95" s="254">
        <f t="shared" si="21"/>
        <v>468724.9556</v>
      </c>
      <c r="Y95" s="258">
        <f t="shared" si="22"/>
        <v>0.4687249556</v>
      </c>
      <c r="Z95" s="334">
        <f t="shared" si="23"/>
        <v>315486.3747</v>
      </c>
      <c r="AA95" s="258">
        <f t="shared" si="24"/>
        <v>0.3154863747</v>
      </c>
      <c r="AB95" s="320"/>
      <c r="AC95" s="299"/>
      <c r="AD95" s="299"/>
      <c r="AE95" s="299"/>
      <c r="AF95" s="299"/>
      <c r="AG95" s="299"/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9"/>
      <c r="AU95" s="299"/>
    </row>
    <row r="96" ht="19.5" customHeight="1">
      <c r="A96" s="276" t="s">
        <v>192</v>
      </c>
      <c r="B96" s="277">
        <v>39.080002</v>
      </c>
      <c r="C96" s="278">
        <v>40.950001</v>
      </c>
      <c r="D96" s="278">
        <v>38.32</v>
      </c>
      <c r="E96" s="278">
        <v>40.650002</v>
      </c>
      <c r="F96" s="278">
        <v>35.224796</v>
      </c>
      <c r="G96" s="278">
        <v>2.234461E9</v>
      </c>
      <c r="H96" s="283" t="s">
        <v>192</v>
      </c>
      <c r="I96" s="278">
        <v>2.271875</v>
      </c>
      <c r="J96" s="278">
        <v>2.550938</v>
      </c>
      <c r="K96" s="278">
        <v>2.16875</v>
      </c>
      <c r="L96" s="278">
        <v>2.434375</v>
      </c>
      <c r="M96" s="278">
        <v>2.131073</v>
      </c>
      <c r="N96" s="278">
        <v>2.230688E8</v>
      </c>
      <c r="O96" s="278"/>
      <c r="P96" s="254">
        <f t="shared" si="26"/>
        <v>151762.3762</v>
      </c>
      <c r="Q96" s="254">
        <f t="shared" si="110"/>
        <v>159932.2632</v>
      </c>
      <c r="R96" s="254">
        <f t="shared" si="111"/>
        <v>180398.4364</v>
      </c>
      <c r="S96" s="254">
        <f t="shared" si="29"/>
        <v>-155543.7417</v>
      </c>
      <c r="T96" s="282"/>
      <c r="U96" s="257">
        <f t="shared" si="18"/>
        <v>2.135481692</v>
      </c>
      <c r="V96" s="254">
        <f t="shared" si="19"/>
        <v>279416.1623</v>
      </c>
      <c r="W96" s="254">
        <f t="shared" si="20"/>
        <v>123872.4206</v>
      </c>
      <c r="X96" s="254">
        <f t="shared" si="21"/>
        <v>492093.0759</v>
      </c>
      <c r="Y96" s="258">
        <f t="shared" si="22"/>
        <v>0.4920930759</v>
      </c>
      <c r="Z96" s="334">
        <f t="shared" si="23"/>
        <v>336549.3342</v>
      </c>
      <c r="AA96" s="258">
        <f t="shared" si="24"/>
        <v>0.3365493342</v>
      </c>
      <c r="AB96" s="320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9"/>
      <c r="AU96" s="299"/>
    </row>
    <row r="97" ht="19.5" customHeight="1">
      <c r="A97" s="276" t="s">
        <v>193</v>
      </c>
      <c r="B97" s="277">
        <v>40.599998</v>
      </c>
      <c r="C97" s="278">
        <v>42.919998</v>
      </c>
      <c r="D97" s="278">
        <v>39.880001</v>
      </c>
      <c r="E97" s="278">
        <v>42.580002</v>
      </c>
      <c r="F97" s="278">
        <v>36.918461</v>
      </c>
      <c r="G97" s="278">
        <v>2.410484E9</v>
      </c>
      <c r="H97" s="283" t="s">
        <v>193</v>
      </c>
      <c r="I97" s="278">
        <v>2.423438</v>
      </c>
      <c r="J97" s="278">
        <v>2.697188</v>
      </c>
      <c r="K97" s="278">
        <v>2.33875</v>
      </c>
      <c r="L97" s="278">
        <v>2.653125</v>
      </c>
      <c r="M97" s="278">
        <v>2.322569</v>
      </c>
      <c r="N97" s="278">
        <v>2.854912E8</v>
      </c>
      <c r="O97" s="278"/>
      <c r="P97" s="254">
        <f t="shared" si="26"/>
        <v>157940.598</v>
      </c>
      <c r="Q97" s="254">
        <f t="shared" si="110"/>
        <v>172468.7404</v>
      </c>
      <c r="R97" s="254">
        <f t="shared" si="111"/>
        <v>180398.4364</v>
      </c>
      <c r="S97" s="254">
        <f t="shared" si="29"/>
        <v>-157858.5073</v>
      </c>
      <c r="T97" s="282"/>
      <c r="U97" s="257">
        <f t="shared" si="18"/>
        <v>2.143305675</v>
      </c>
      <c r="V97" s="254">
        <f t="shared" si="19"/>
        <v>283740.9176</v>
      </c>
      <c r="W97" s="254">
        <f t="shared" si="20"/>
        <v>125882.4103</v>
      </c>
      <c r="X97" s="254">
        <f t="shared" si="21"/>
        <v>510807.7748</v>
      </c>
      <c r="Y97" s="258">
        <f t="shared" si="22"/>
        <v>0.5108077748</v>
      </c>
      <c r="Z97" s="334">
        <f t="shared" si="23"/>
        <v>352949.2675</v>
      </c>
      <c r="AA97" s="258">
        <f t="shared" si="24"/>
        <v>0.3529492675</v>
      </c>
      <c r="AB97" s="320"/>
      <c r="AC97" s="299"/>
      <c r="AD97" s="299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/>
      <c r="AO97" s="299"/>
      <c r="AP97" s="299"/>
      <c r="AQ97" s="299"/>
      <c r="AR97" s="299"/>
      <c r="AS97" s="299"/>
      <c r="AT97" s="299"/>
      <c r="AU97" s="299"/>
    </row>
    <row r="98" ht="19.5" customHeight="1">
      <c r="A98" s="276" t="s">
        <v>194</v>
      </c>
      <c r="B98" s="277">
        <v>42.73</v>
      </c>
      <c r="C98" s="278">
        <v>44.860001</v>
      </c>
      <c r="D98" s="278">
        <v>41.610001</v>
      </c>
      <c r="E98" s="278">
        <v>44.040001</v>
      </c>
      <c r="F98" s="278">
        <v>38.184303</v>
      </c>
      <c r="G98" s="278">
        <v>2.370363E9</v>
      </c>
      <c r="H98" s="283" t="s">
        <v>194</v>
      </c>
      <c r="I98" s="278">
        <v>2.671875</v>
      </c>
      <c r="J98" s="278">
        <v>2.929688</v>
      </c>
      <c r="K98" s="278">
        <v>2.53</v>
      </c>
      <c r="L98" s="278">
        <v>2.813125</v>
      </c>
      <c r="M98" s="278">
        <v>2.462634</v>
      </c>
      <c r="N98" s="278">
        <v>3.429184E8</v>
      </c>
      <c r="O98" s="278"/>
      <c r="P98" s="254">
        <f t="shared" si="26"/>
        <v>164792.0832</v>
      </c>
      <c r="Q98" s="254">
        <f t="shared" si="110"/>
        <v>186572.2771</v>
      </c>
      <c r="R98" s="254">
        <f t="shared" si="111"/>
        <v>180398.4364</v>
      </c>
      <c r="S98" s="254">
        <f t="shared" si="29"/>
        <v>-160182.9177</v>
      </c>
      <c r="T98" s="282"/>
      <c r="U98" s="257">
        <f t="shared" si="18"/>
        <v>2.154977101</v>
      </c>
      <c r="V98" s="254">
        <f t="shared" si="19"/>
        <v>288536.9572</v>
      </c>
      <c r="W98" s="254">
        <f t="shared" si="20"/>
        <v>128354.0395</v>
      </c>
      <c r="X98" s="254">
        <f t="shared" si="21"/>
        <v>531762.7967</v>
      </c>
      <c r="Y98" s="258">
        <f t="shared" si="22"/>
        <v>0.5317627967</v>
      </c>
      <c r="Z98" s="334">
        <f t="shared" si="23"/>
        <v>371579.879</v>
      </c>
      <c r="AA98" s="258">
        <f t="shared" si="24"/>
        <v>0.371579879</v>
      </c>
      <c r="AB98" s="320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  <c r="AU98" s="299"/>
    </row>
    <row r="99" ht="19.5" customHeight="1">
      <c r="A99" s="276" t="s">
        <v>195</v>
      </c>
      <c r="B99" s="337">
        <v>44.0</v>
      </c>
      <c r="C99" s="338">
        <v>44.759998</v>
      </c>
      <c r="D99" s="338">
        <v>42.880001</v>
      </c>
      <c r="E99" s="338">
        <v>43.16</v>
      </c>
      <c r="F99" s="338">
        <v>37.421341</v>
      </c>
      <c r="G99" s="338">
        <v>1.8982755E9</v>
      </c>
      <c r="H99" s="340" t="s">
        <v>195</v>
      </c>
      <c r="I99" s="338">
        <v>2.819688</v>
      </c>
      <c r="J99" s="338">
        <v>2.908125</v>
      </c>
      <c r="K99" s="338">
        <v>2.503125</v>
      </c>
      <c r="L99" s="338">
        <v>2.5325</v>
      </c>
      <c r="M99" s="338">
        <v>2.216972</v>
      </c>
      <c r="N99" s="338">
        <v>3.636512E8</v>
      </c>
      <c r="O99" s="338"/>
      <c r="P99" s="254">
        <f t="shared" si="26"/>
        <v>169821.7861</v>
      </c>
      <c r="Q99" s="254">
        <f t="shared" si="110"/>
        <v>184590.4076</v>
      </c>
      <c r="R99" s="254">
        <f t="shared" si="111"/>
        <v>180398.4364</v>
      </c>
      <c r="S99" s="254">
        <f t="shared" si="29"/>
        <v>-162517.0132</v>
      </c>
      <c r="T99" s="339">
        <f>(P99-P87)/P87</f>
        <v>0.06243805594</v>
      </c>
      <c r="U99" s="257">
        <f t="shared" si="18"/>
        <v>2.154975751</v>
      </c>
      <c r="V99" s="254">
        <f t="shared" si="19"/>
        <v>292057.7492</v>
      </c>
      <c r="W99" s="254">
        <f t="shared" si="20"/>
        <v>129540.736</v>
      </c>
      <c r="X99" s="254">
        <f t="shared" si="21"/>
        <v>534810.6301</v>
      </c>
      <c r="Y99" s="258">
        <f t="shared" si="22"/>
        <v>0.5348106301</v>
      </c>
      <c r="Z99" s="334">
        <f t="shared" si="23"/>
        <v>372293.6169</v>
      </c>
      <c r="AA99" s="258">
        <f t="shared" si="24"/>
        <v>0.3722936169</v>
      </c>
      <c r="AB99" s="320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  <c r="AU99" s="299"/>
    </row>
    <row r="100" ht="19.5" customHeight="1">
      <c r="A100" s="276" t="s">
        <v>196</v>
      </c>
      <c r="B100" s="277">
        <v>43.459999</v>
      </c>
      <c r="C100" s="278">
        <v>45.400002</v>
      </c>
      <c r="D100" s="278">
        <v>42.52</v>
      </c>
      <c r="E100" s="278">
        <v>44.07</v>
      </c>
      <c r="F100" s="278">
        <v>38.256889</v>
      </c>
      <c r="G100" s="278">
        <v>2.6205577E9</v>
      </c>
      <c r="H100" s="283" t="s">
        <v>196</v>
      </c>
      <c r="I100" s="278">
        <v>2.58625</v>
      </c>
      <c r="J100" s="278">
        <v>2.794375</v>
      </c>
      <c r="K100" s="278">
        <v>2.4625</v>
      </c>
      <c r="L100" s="278">
        <v>2.607813</v>
      </c>
      <c r="M100" s="278">
        <v>2.430443</v>
      </c>
      <c r="N100" s="278">
        <v>4.98256E8</v>
      </c>
      <c r="O100" s="278"/>
      <c r="P100" s="254">
        <f t="shared" si="26"/>
        <v>168396.0396</v>
      </c>
      <c r="Q100" s="254">
        <f>((Q99+R99)/2)*K100/K99</f>
        <v>179532.5899</v>
      </c>
      <c r="R100" s="254">
        <f>(Q99+R99)/2</f>
        <v>182494.422</v>
      </c>
      <c r="S100" s="254">
        <f t="shared" si="29"/>
        <v>-164860.8341</v>
      </c>
      <c r="T100" s="282"/>
      <c r="U100" s="257">
        <f t="shared" si="18"/>
        <v>2.128404018</v>
      </c>
      <c r="V100" s="254">
        <f t="shared" si="19"/>
        <v>293071.8728</v>
      </c>
      <c r="W100" s="254">
        <f t="shared" si="20"/>
        <v>128211.0387</v>
      </c>
      <c r="X100" s="254">
        <f t="shared" si="21"/>
        <v>530423.0515</v>
      </c>
      <c r="Y100" s="258">
        <f t="shared" si="22"/>
        <v>0.5304230515</v>
      </c>
      <c r="Z100" s="334">
        <f t="shared" si="23"/>
        <v>365562.2174</v>
      </c>
      <c r="AA100" s="258">
        <f t="shared" si="24"/>
        <v>0.3655622174</v>
      </c>
      <c r="AB100" s="320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299"/>
      <c r="AM100" s="299"/>
      <c r="AN100" s="299"/>
      <c r="AO100" s="299"/>
      <c r="AP100" s="299"/>
      <c r="AQ100" s="299"/>
      <c r="AR100" s="299"/>
      <c r="AS100" s="299"/>
      <c r="AT100" s="299"/>
      <c r="AU100" s="299"/>
    </row>
    <row r="101" ht="19.5" customHeight="1">
      <c r="A101" s="276" t="s">
        <v>197</v>
      </c>
      <c r="B101" s="277">
        <v>44.27</v>
      </c>
      <c r="C101" s="278">
        <v>45.549999</v>
      </c>
      <c r="D101" s="278">
        <v>42.93</v>
      </c>
      <c r="E101" s="278">
        <v>43.330002</v>
      </c>
      <c r="F101" s="278">
        <v>37.614506</v>
      </c>
      <c r="G101" s="278">
        <v>2.3943033E9</v>
      </c>
      <c r="H101" s="283" t="s">
        <v>197</v>
      </c>
      <c r="I101" s="278">
        <v>2.639688</v>
      </c>
      <c r="J101" s="278">
        <v>2.785313</v>
      </c>
      <c r="K101" s="278">
        <v>2.453125</v>
      </c>
      <c r="L101" s="278">
        <v>2.515313</v>
      </c>
      <c r="M101" s="278">
        <v>2.344234</v>
      </c>
      <c r="N101" s="278">
        <v>4.683744E8</v>
      </c>
      <c r="O101" s="278"/>
      <c r="P101" s="254">
        <f t="shared" si="26"/>
        <v>170019.802</v>
      </c>
      <c r="Q101" s="254">
        <f t="shared" ref="Q101:Q111" si="115">Q100*K101/K100</f>
        <v>178849.0902</v>
      </c>
      <c r="R101" s="254">
        <f t="shared" ref="R101:R111" si="116">R100</f>
        <v>182494.422</v>
      </c>
      <c r="S101" s="254">
        <f t="shared" si="29"/>
        <v>-167214.4209</v>
      </c>
      <c r="T101" s="282"/>
      <c r="U101" s="257">
        <f t="shared" si="18"/>
        <v>2.108156833</v>
      </c>
      <c r="V101" s="254">
        <f t="shared" si="19"/>
        <v>294208.5065</v>
      </c>
      <c r="W101" s="254">
        <f t="shared" si="20"/>
        <v>126994.0856</v>
      </c>
      <c r="X101" s="254">
        <f t="shared" si="21"/>
        <v>531363.3142</v>
      </c>
      <c r="Y101" s="258">
        <f t="shared" si="22"/>
        <v>0.5313633142</v>
      </c>
      <c r="Z101" s="334">
        <f t="shared" si="23"/>
        <v>364148.8933</v>
      </c>
      <c r="AA101" s="258">
        <f t="shared" si="24"/>
        <v>0.3641488933</v>
      </c>
      <c r="AB101" s="320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  <c r="AU101" s="299"/>
    </row>
    <row r="102" ht="19.5" customHeight="1">
      <c r="A102" s="276" t="s">
        <v>198</v>
      </c>
      <c r="B102" s="277">
        <v>42.549999</v>
      </c>
      <c r="C102" s="278">
        <v>44.450001</v>
      </c>
      <c r="D102" s="278">
        <v>42.060001</v>
      </c>
      <c r="E102" s="278">
        <v>43.529999</v>
      </c>
      <c r="F102" s="278">
        <v>37.788136</v>
      </c>
      <c r="G102" s="278">
        <v>2.8868317E9</v>
      </c>
      <c r="H102" s="283" t="s">
        <v>198</v>
      </c>
      <c r="I102" s="278">
        <v>2.439063</v>
      </c>
      <c r="J102" s="278">
        <v>2.6325</v>
      </c>
      <c r="K102" s="278">
        <v>2.363438</v>
      </c>
      <c r="L102" s="278">
        <v>2.530625</v>
      </c>
      <c r="M102" s="278">
        <v>2.358504</v>
      </c>
      <c r="N102" s="278">
        <v>9.582016E8</v>
      </c>
      <c r="O102" s="278"/>
      <c r="P102" s="254">
        <f t="shared" si="26"/>
        <v>166574.2614</v>
      </c>
      <c r="Q102" s="254">
        <f t="shared" si="115"/>
        <v>172310.3128</v>
      </c>
      <c r="R102" s="254">
        <f t="shared" si="116"/>
        <v>182494.422</v>
      </c>
      <c r="S102" s="254">
        <f t="shared" si="29"/>
        <v>-169577.8143</v>
      </c>
      <c r="T102" s="282"/>
      <c r="U102" s="257">
        <f t="shared" si="18"/>
        <v>2.058457262</v>
      </c>
      <c r="V102" s="254">
        <f t="shared" si="19"/>
        <v>291796.6281</v>
      </c>
      <c r="W102" s="254">
        <f t="shared" si="20"/>
        <v>122218.8138</v>
      </c>
      <c r="X102" s="254">
        <f t="shared" si="21"/>
        <v>521378.9962</v>
      </c>
      <c r="Y102" s="258">
        <f t="shared" si="22"/>
        <v>0.5213789962</v>
      </c>
      <c r="Z102" s="334">
        <f t="shared" si="23"/>
        <v>351801.1819</v>
      </c>
      <c r="AA102" s="258">
        <f t="shared" si="24"/>
        <v>0.3518011819</v>
      </c>
      <c r="AB102" s="320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299"/>
      <c r="AM102" s="299"/>
      <c r="AN102" s="299"/>
      <c r="AO102" s="299"/>
      <c r="AP102" s="299"/>
      <c r="AQ102" s="299"/>
      <c r="AR102" s="299"/>
      <c r="AS102" s="299"/>
      <c r="AT102" s="299"/>
      <c r="AU102" s="299"/>
    </row>
    <row r="103" ht="19.5" customHeight="1">
      <c r="A103" s="276" t="s">
        <v>199</v>
      </c>
      <c r="B103" s="277">
        <v>43.669998</v>
      </c>
      <c r="C103" s="278">
        <v>46.700001</v>
      </c>
      <c r="D103" s="278">
        <v>43.299999</v>
      </c>
      <c r="E103" s="278">
        <v>45.959999</v>
      </c>
      <c r="F103" s="278">
        <v>39.922726</v>
      </c>
      <c r="G103" s="278">
        <v>1.8404487E9</v>
      </c>
      <c r="H103" s="283" t="s">
        <v>199</v>
      </c>
      <c r="I103" s="278">
        <v>2.539063</v>
      </c>
      <c r="J103" s="278">
        <v>2.878125</v>
      </c>
      <c r="K103" s="278">
        <v>2.495</v>
      </c>
      <c r="L103" s="278">
        <v>2.795313</v>
      </c>
      <c r="M103" s="278">
        <v>2.605565</v>
      </c>
      <c r="N103" s="278">
        <v>5.435744E8</v>
      </c>
      <c r="O103" s="278"/>
      <c r="P103" s="254">
        <f t="shared" si="26"/>
        <v>171485.1446</v>
      </c>
      <c r="Q103" s="254">
        <f t="shared" si="115"/>
        <v>181902.0556</v>
      </c>
      <c r="R103" s="254">
        <f t="shared" si="116"/>
        <v>182494.422</v>
      </c>
      <c r="S103" s="254">
        <f t="shared" si="29"/>
        <v>-171951.0552</v>
      </c>
      <c r="T103" s="282"/>
      <c r="U103" s="257">
        <f t="shared" si="18"/>
        <v>2.058606538</v>
      </c>
      <c r="V103" s="254">
        <f t="shared" si="19"/>
        <v>295234.2463</v>
      </c>
      <c r="W103" s="254">
        <f t="shared" si="20"/>
        <v>123283.1911</v>
      </c>
      <c r="X103" s="254">
        <f t="shared" si="21"/>
        <v>535881.6221</v>
      </c>
      <c r="Y103" s="258">
        <f t="shared" si="22"/>
        <v>0.5358816221</v>
      </c>
      <c r="Z103" s="334">
        <f t="shared" si="23"/>
        <v>363930.5669</v>
      </c>
      <c r="AA103" s="258">
        <f t="shared" si="24"/>
        <v>0.3639305669</v>
      </c>
      <c r="AB103" s="320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299"/>
      <c r="AM103" s="299"/>
      <c r="AN103" s="299"/>
      <c r="AO103" s="299"/>
      <c r="AP103" s="299"/>
      <c r="AQ103" s="299"/>
      <c r="AR103" s="299"/>
      <c r="AS103" s="299"/>
      <c r="AT103" s="299"/>
      <c r="AU103" s="299"/>
    </row>
    <row r="104" ht="19.5" customHeight="1">
      <c r="A104" s="276" t="s">
        <v>200</v>
      </c>
      <c r="B104" s="277">
        <v>45.970001</v>
      </c>
      <c r="C104" s="278">
        <v>47.52</v>
      </c>
      <c r="D104" s="278">
        <v>45.66</v>
      </c>
      <c r="E104" s="278">
        <v>47.41</v>
      </c>
      <c r="F104" s="278">
        <v>41.182247</v>
      </c>
      <c r="G104" s="278">
        <v>2.5755019E9</v>
      </c>
      <c r="H104" s="283" t="s">
        <v>200</v>
      </c>
      <c r="I104" s="278">
        <v>2.796875</v>
      </c>
      <c r="J104" s="278">
        <v>2.963125</v>
      </c>
      <c r="K104" s="278">
        <v>2.755625</v>
      </c>
      <c r="L104" s="278">
        <v>2.959688</v>
      </c>
      <c r="M104" s="278">
        <v>2.758782</v>
      </c>
      <c r="N104" s="278">
        <v>7.289664E8</v>
      </c>
      <c r="O104" s="278"/>
      <c r="P104" s="254">
        <f t="shared" si="26"/>
        <v>180831.6832</v>
      </c>
      <c r="Q104" s="254">
        <f t="shared" si="115"/>
        <v>200903.3474</v>
      </c>
      <c r="R104" s="254">
        <f t="shared" si="116"/>
        <v>182494.422</v>
      </c>
      <c r="S104" s="254">
        <f t="shared" si="29"/>
        <v>-174334.1846</v>
      </c>
      <c r="T104" s="282"/>
      <c r="U104" s="257">
        <f t="shared" si="18"/>
        <v>2.084078381</v>
      </c>
      <c r="V104" s="254">
        <f t="shared" si="19"/>
        <v>301776.8233</v>
      </c>
      <c r="W104" s="254">
        <f t="shared" si="20"/>
        <v>127442.6387</v>
      </c>
      <c r="X104" s="254">
        <f t="shared" si="21"/>
        <v>564229.4526</v>
      </c>
      <c r="Y104" s="258">
        <f t="shared" si="22"/>
        <v>0.5642294526</v>
      </c>
      <c r="Z104" s="334">
        <f t="shared" si="23"/>
        <v>389895.268</v>
      </c>
      <c r="AA104" s="258">
        <f t="shared" si="24"/>
        <v>0.389895268</v>
      </c>
      <c r="AB104" s="320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99"/>
      <c r="AS104" s="299"/>
      <c r="AT104" s="299"/>
      <c r="AU104" s="299"/>
    </row>
    <row r="105" ht="19.5" customHeight="1">
      <c r="A105" s="276" t="s">
        <v>201</v>
      </c>
      <c r="B105" s="277">
        <v>47.580002</v>
      </c>
      <c r="C105" s="278">
        <v>47.919998</v>
      </c>
      <c r="D105" s="278">
        <v>46.16</v>
      </c>
      <c r="E105" s="278">
        <v>47.599998</v>
      </c>
      <c r="F105" s="278">
        <v>41.347279</v>
      </c>
      <c r="G105" s="278">
        <v>2.8152099E9</v>
      </c>
      <c r="H105" s="283" t="s">
        <v>201</v>
      </c>
      <c r="I105" s="278">
        <v>2.970938</v>
      </c>
      <c r="J105" s="278">
        <v>3.006563</v>
      </c>
      <c r="K105" s="278">
        <v>2.792188</v>
      </c>
      <c r="L105" s="278">
        <v>2.972813</v>
      </c>
      <c r="M105" s="278">
        <v>2.771016</v>
      </c>
      <c r="N105" s="278">
        <v>8.598144E8</v>
      </c>
      <c r="O105" s="278"/>
      <c r="P105" s="254">
        <f t="shared" si="26"/>
        <v>182811.8812</v>
      </c>
      <c r="Q105" s="254">
        <f t="shared" si="115"/>
        <v>203569.0328</v>
      </c>
      <c r="R105" s="254">
        <f t="shared" si="116"/>
        <v>182494.422</v>
      </c>
      <c r="S105" s="254">
        <f t="shared" si="29"/>
        <v>-176727.2437</v>
      </c>
      <c r="T105" s="282"/>
      <c r="U105" s="257">
        <f t="shared" si="18"/>
        <v>2.067062755</v>
      </c>
      <c r="V105" s="254">
        <f t="shared" si="19"/>
        <v>303162.9619</v>
      </c>
      <c r="W105" s="254">
        <f t="shared" si="20"/>
        <v>126435.7182</v>
      </c>
      <c r="X105" s="254">
        <f t="shared" si="21"/>
        <v>568875.3359</v>
      </c>
      <c r="Y105" s="258">
        <f t="shared" si="22"/>
        <v>0.5688753359</v>
      </c>
      <c r="Z105" s="334">
        <f t="shared" si="23"/>
        <v>392148.0922</v>
      </c>
      <c r="AA105" s="258">
        <f t="shared" si="24"/>
        <v>0.3921480922</v>
      </c>
      <c r="AB105" s="320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9"/>
      <c r="AU105" s="299"/>
    </row>
    <row r="106" ht="19.5" customHeight="1">
      <c r="A106" s="276" t="s">
        <v>202</v>
      </c>
      <c r="B106" s="277">
        <v>47.709999</v>
      </c>
      <c r="C106" s="278">
        <v>50.66</v>
      </c>
      <c r="D106" s="278">
        <v>47.43</v>
      </c>
      <c r="E106" s="278">
        <v>47.529999</v>
      </c>
      <c r="F106" s="278">
        <v>41.318756</v>
      </c>
      <c r="G106" s="278">
        <v>2.7804525E9</v>
      </c>
      <c r="H106" s="283" t="s">
        <v>202</v>
      </c>
      <c r="I106" s="278">
        <v>2.973438</v>
      </c>
      <c r="J106" s="278">
        <v>3.339375</v>
      </c>
      <c r="K106" s="278">
        <v>2.9225</v>
      </c>
      <c r="L106" s="278">
        <v>2.9375</v>
      </c>
      <c r="M106" s="278">
        <v>2.738101</v>
      </c>
      <c r="N106" s="278">
        <v>1.0265664E9</v>
      </c>
      <c r="O106" s="278"/>
      <c r="P106" s="254">
        <f t="shared" si="26"/>
        <v>187841.5842</v>
      </c>
      <c r="Q106" s="254">
        <f t="shared" si="115"/>
        <v>213069.6422</v>
      </c>
      <c r="R106" s="254">
        <f t="shared" si="116"/>
        <v>182494.422</v>
      </c>
      <c r="S106" s="254">
        <f t="shared" si="29"/>
        <v>-179130.2739</v>
      </c>
      <c r="T106" s="282"/>
      <c r="U106" s="257">
        <f t="shared" si="18"/>
        <v>2.0674116</v>
      </c>
      <c r="V106" s="254">
        <f t="shared" si="19"/>
        <v>306683.754</v>
      </c>
      <c r="W106" s="254">
        <f t="shared" si="20"/>
        <v>127553.4801</v>
      </c>
      <c r="X106" s="254">
        <f t="shared" si="21"/>
        <v>583405.6484</v>
      </c>
      <c r="Y106" s="258">
        <f t="shared" si="22"/>
        <v>0.5834056484</v>
      </c>
      <c r="Z106" s="334">
        <f t="shared" si="23"/>
        <v>404275.3745</v>
      </c>
      <c r="AA106" s="258">
        <f t="shared" si="24"/>
        <v>0.4042753745</v>
      </c>
      <c r="AB106" s="320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9"/>
      <c r="AU106" s="299"/>
    </row>
    <row r="107" ht="19.5" customHeight="1">
      <c r="A107" s="276" t="s">
        <v>203</v>
      </c>
      <c r="B107" s="277">
        <v>47.389999</v>
      </c>
      <c r="C107" s="278">
        <v>49.060001</v>
      </c>
      <c r="D107" s="278">
        <v>44.389999</v>
      </c>
      <c r="E107" s="278">
        <v>48.869999</v>
      </c>
      <c r="F107" s="278">
        <v>42.483643</v>
      </c>
      <c r="G107" s="278">
        <v>3.8355835E9</v>
      </c>
      <c r="H107" s="283" t="s">
        <v>203</v>
      </c>
      <c r="I107" s="278">
        <v>2.916563</v>
      </c>
      <c r="J107" s="278">
        <v>3.1125</v>
      </c>
      <c r="K107" s="278">
        <v>2.543125</v>
      </c>
      <c r="L107" s="278">
        <v>3.060313</v>
      </c>
      <c r="M107" s="278">
        <v>2.852576</v>
      </c>
      <c r="N107" s="278">
        <v>2.0026688E9</v>
      </c>
      <c r="O107" s="278"/>
      <c r="P107" s="254">
        <f t="shared" si="26"/>
        <v>175801.9762</v>
      </c>
      <c r="Q107" s="254">
        <f t="shared" si="115"/>
        <v>185410.6874</v>
      </c>
      <c r="R107" s="254">
        <f t="shared" si="116"/>
        <v>182494.422</v>
      </c>
      <c r="S107" s="254">
        <f t="shared" si="29"/>
        <v>-181543.3167</v>
      </c>
      <c r="T107" s="282"/>
      <c r="U107" s="257">
        <f t="shared" si="18"/>
        <v>1.973613817</v>
      </c>
      <c r="V107" s="254">
        <f t="shared" si="19"/>
        <v>298256.0285</v>
      </c>
      <c r="W107" s="254">
        <f t="shared" si="20"/>
        <v>116712.7118</v>
      </c>
      <c r="X107" s="254">
        <f t="shared" si="21"/>
        <v>543707.0856</v>
      </c>
      <c r="Y107" s="258">
        <f t="shared" si="22"/>
        <v>0.5437070856</v>
      </c>
      <c r="Z107" s="334">
        <f t="shared" si="23"/>
        <v>362163.7689</v>
      </c>
      <c r="AA107" s="258">
        <f t="shared" si="24"/>
        <v>0.3621637689</v>
      </c>
      <c r="AB107" s="320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  <c r="AU107" s="299"/>
    </row>
    <row r="108" ht="19.5" customHeight="1">
      <c r="A108" s="276" t="s">
        <v>204</v>
      </c>
      <c r="B108" s="277">
        <v>48.93</v>
      </c>
      <c r="C108" s="278">
        <v>51.68</v>
      </c>
      <c r="D108" s="278">
        <v>47.810001</v>
      </c>
      <c r="E108" s="278">
        <v>51.41</v>
      </c>
      <c r="F108" s="278">
        <v>44.691727</v>
      </c>
      <c r="G108" s="278">
        <v>1.9806399E9</v>
      </c>
      <c r="H108" s="283" t="s">
        <v>204</v>
      </c>
      <c r="I108" s="278">
        <v>3.0775</v>
      </c>
      <c r="J108" s="278">
        <v>3.406875</v>
      </c>
      <c r="K108" s="278">
        <v>2.927188</v>
      </c>
      <c r="L108" s="278">
        <v>3.378125</v>
      </c>
      <c r="M108" s="278">
        <v>3.148816</v>
      </c>
      <c r="N108" s="278">
        <v>1.138864E9</v>
      </c>
      <c r="O108" s="278"/>
      <c r="P108" s="254">
        <f t="shared" si="26"/>
        <v>189346.5386</v>
      </c>
      <c r="Q108" s="254">
        <f t="shared" si="115"/>
        <v>213411.4286</v>
      </c>
      <c r="R108" s="254">
        <f t="shared" si="116"/>
        <v>182494.422</v>
      </c>
      <c r="S108" s="254">
        <f t="shared" si="29"/>
        <v>-183966.4138</v>
      </c>
      <c r="T108" s="282"/>
      <c r="U108" s="257">
        <f t="shared" si="18"/>
        <v>2.02124373</v>
      </c>
      <c r="V108" s="254">
        <f t="shared" si="19"/>
        <v>307737.2221</v>
      </c>
      <c r="W108" s="254">
        <f t="shared" si="20"/>
        <v>123770.8083</v>
      </c>
      <c r="X108" s="254">
        <f t="shared" si="21"/>
        <v>585252.3892</v>
      </c>
      <c r="Y108" s="258">
        <f t="shared" si="22"/>
        <v>0.5852523892</v>
      </c>
      <c r="Z108" s="334">
        <f t="shared" si="23"/>
        <v>401285.9753</v>
      </c>
      <c r="AA108" s="258">
        <f t="shared" si="24"/>
        <v>0.4012859753</v>
      </c>
      <c r="AB108" s="320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9"/>
      <c r="AU108" s="299"/>
    </row>
    <row r="109" ht="19.5" customHeight="1">
      <c r="A109" s="276" t="s">
        <v>205</v>
      </c>
      <c r="B109" s="277">
        <v>51.450001</v>
      </c>
      <c r="C109" s="278">
        <v>55.07</v>
      </c>
      <c r="D109" s="278">
        <v>51.34</v>
      </c>
      <c r="E109" s="278">
        <v>55.029999</v>
      </c>
      <c r="F109" s="278">
        <v>47.863544</v>
      </c>
      <c r="G109" s="278">
        <v>3.4002851E9</v>
      </c>
      <c r="H109" s="283" t="s">
        <v>205</v>
      </c>
      <c r="I109" s="278">
        <v>3.383438</v>
      </c>
      <c r="J109" s="278">
        <v>3.835938</v>
      </c>
      <c r="K109" s="278">
        <v>3.36</v>
      </c>
      <c r="L109" s="278">
        <v>3.827188</v>
      </c>
      <c r="M109" s="278">
        <v>3.567395</v>
      </c>
      <c r="N109" s="278">
        <v>1.8249248E9</v>
      </c>
      <c r="O109" s="278"/>
      <c r="P109" s="254">
        <f t="shared" si="26"/>
        <v>203326.7327</v>
      </c>
      <c r="Q109" s="254">
        <f t="shared" si="115"/>
        <v>244966.2953</v>
      </c>
      <c r="R109" s="254">
        <f t="shared" si="116"/>
        <v>182494.422</v>
      </c>
      <c r="S109" s="254">
        <f t="shared" si="29"/>
        <v>-186399.6072</v>
      </c>
      <c r="T109" s="282"/>
      <c r="U109" s="257">
        <f t="shared" si="18"/>
        <v>2.069860341</v>
      </c>
      <c r="V109" s="254">
        <f t="shared" si="19"/>
        <v>317523.358</v>
      </c>
      <c r="W109" s="254">
        <f t="shared" si="20"/>
        <v>131123.7507</v>
      </c>
      <c r="X109" s="254">
        <f t="shared" si="21"/>
        <v>630787.4499</v>
      </c>
      <c r="Y109" s="258">
        <f t="shared" si="22"/>
        <v>0.6307874499</v>
      </c>
      <c r="Z109" s="334">
        <f t="shared" si="23"/>
        <v>444387.8427</v>
      </c>
      <c r="AA109" s="258">
        <f t="shared" si="24"/>
        <v>0.4443878427</v>
      </c>
      <c r="AB109" s="320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  <c r="AU109" s="299"/>
    </row>
    <row r="110" ht="19.5" customHeight="1">
      <c r="A110" s="276" t="s">
        <v>206</v>
      </c>
      <c r="B110" s="277">
        <v>54.68</v>
      </c>
      <c r="C110" s="278">
        <v>54.77</v>
      </c>
      <c r="D110" s="278">
        <v>48.650002</v>
      </c>
      <c r="E110" s="278">
        <v>51.310001</v>
      </c>
      <c r="F110" s="278">
        <v>44.627987</v>
      </c>
      <c r="G110" s="278">
        <v>4.5677763E9</v>
      </c>
      <c r="H110" s="283" t="s">
        <v>206</v>
      </c>
      <c r="I110" s="278">
        <v>3.78125</v>
      </c>
      <c r="J110" s="278">
        <v>3.803125</v>
      </c>
      <c r="K110" s="278">
        <v>2.975</v>
      </c>
      <c r="L110" s="278">
        <v>3.295625</v>
      </c>
      <c r="M110" s="278">
        <v>3.071915</v>
      </c>
      <c r="N110" s="278">
        <v>3.321216E9</v>
      </c>
      <c r="O110" s="278"/>
      <c r="P110" s="254">
        <f t="shared" si="26"/>
        <v>192673.2752</v>
      </c>
      <c r="Q110" s="254">
        <f t="shared" si="115"/>
        <v>216897.2406</v>
      </c>
      <c r="R110" s="254">
        <f t="shared" si="116"/>
        <v>182494.422</v>
      </c>
      <c r="S110" s="254">
        <f t="shared" si="29"/>
        <v>-188842.9389</v>
      </c>
      <c r="T110" s="282"/>
      <c r="U110" s="257">
        <f t="shared" si="18"/>
        <v>1.986665212</v>
      </c>
      <c r="V110" s="254">
        <f t="shared" si="19"/>
        <v>310065.9378</v>
      </c>
      <c r="W110" s="254">
        <f t="shared" si="20"/>
        <v>121222.9988</v>
      </c>
      <c r="X110" s="254">
        <f t="shared" si="21"/>
        <v>592064.9378</v>
      </c>
      <c r="Y110" s="258">
        <f t="shared" si="22"/>
        <v>0.5920649378</v>
      </c>
      <c r="Z110" s="334">
        <f t="shared" si="23"/>
        <v>403221.9989</v>
      </c>
      <c r="AA110" s="258">
        <f t="shared" si="24"/>
        <v>0.4032219989</v>
      </c>
      <c r="AB110" s="320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9"/>
      <c r="AU110" s="299"/>
    </row>
    <row r="111" ht="19.5" customHeight="1">
      <c r="A111" s="276" t="s">
        <v>207</v>
      </c>
      <c r="B111" s="337">
        <v>51.09</v>
      </c>
      <c r="C111" s="338">
        <v>52.84</v>
      </c>
      <c r="D111" s="338">
        <v>49.18</v>
      </c>
      <c r="E111" s="338">
        <v>51.220001</v>
      </c>
      <c r="F111" s="338">
        <v>44.549709</v>
      </c>
      <c r="G111" s="338">
        <v>2.2338677E9</v>
      </c>
      <c r="H111" s="340" t="s">
        <v>207</v>
      </c>
      <c r="I111" s="338">
        <v>3.258125</v>
      </c>
      <c r="J111" s="338">
        <v>3.481563</v>
      </c>
      <c r="K111" s="338">
        <v>2.971875</v>
      </c>
      <c r="L111" s="338">
        <v>3.100625</v>
      </c>
      <c r="M111" s="338">
        <v>2.890152</v>
      </c>
      <c r="N111" s="338">
        <v>2.4572352E9</v>
      </c>
      <c r="O111" s="338"/>
      <c r="P111" s="254">
        <f t="shared" si="26"/>
        <v>194772.2772</v>
      </c>
      <c r="Q111" s="254">
        <f t="shared" si="115"/>
        <v>216669.4074</v>
      </c>
      <c r="R111" s="254">
        <f t="shared" si="116"/>
        <v>182494.422</v>
      </c>
      <c r="S111" s="254">
        <f t="shared" si="29"/>
        <v>-191296.4512</v>
      </c>
      <c r="T111" s="339">
        <f>(P111-P99)/P99</f>
        <v>0.146921615</v>
      </c>
      <c r="U111" s="257">
        <f t="shared" si="18"/>
        <v>1.972157334</v>
      </c>
      <c r="V111" s="254">
        <f t="shared" si="19"/>
        <v>311535.2392</v>
      </c>
      <c r="W111" s="254">
        <f t="shared" si="20"/>
        <v>120238.788</v>
      </c>
      <c r="X111" s="254">
        <f t="shared" si="21"/>
        <v>593936.1066</v>
      </c>
      <c r="Y111" s="258">
        <f t="shared" si="22"/>
        <v>0.5939361066</v>
      </c>
      <c r="Z111" s="334">
        <f t="shared" si="23"/>
        <v>402639.6554</v>
      </c>
      <c r="AA111" s="258">
        <f t="shared" si="24"/>
        <v>0.4026396554</v>
      </c>
      <c r="AB111" s="320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  <c r="AU111" s="299"/>
    </row>
    <row r="112" ht="19.5" customHeight="1">
      <c r="A112" s="276" t="s">
        <v>208</v>
      </c>
      <c r="B112" s="277">
        <v>51.27</v>
      </c>
      <c r="C112" s="278">
        <v>51.470001</v>
      </c>
      <c r="D112" s="278">
        <v>41.610001</v>
      </c>
      <c r="E112" s="278">
        <v>45.130001</v>
      </c>
      <c r="F112" s="278">
        <v>39.293713</v>
      </c>
      <c r="G112" s="278">
        <v>4.8286946E9</v>
      </c>
      <c r="H112" s="283" t="s">
        <v>208</v>
      </c>
      <c r="I112" s="278">
        <v>3.10625</v>
      </c>
      <c r="J112" s="278">
        <v>3.125</v>
      </c>
      <c r="K112" s="278">
        <v>2.016563</v>
      </c>
      <c r="L112" s="278">
        <v>2.345313</v>
      </c>
      <c r="M112" s="278">
        <v>2.303613</v>
      </c>
      <c r="N112" s="278">
        <v>8.814496E9</v>
      </c>
      <c r="O112" s="278"/>
      <c r="P112" s="254">
        <f t="shared" si="26"/>
        <v>164792.0832</v>
      </c>
      <c r="Q112" s="254">
        <f>((Q111+R111)/2)*K112/K111</f>
        <v>135426.1214</v>
      </c>
      <c r="R112" s="254">
        <f>(Q111+R111)/2</f>
        <v>199581.9147</v>
      </c>
      <c r="S112" s="254">
        <f t="shared" si="29"/>
        <v>-193760.1864</v>
      </c>
      <c r="T112" s="282"/>
      <c r="U112" s="257">
        <f t="shared" si="18"/>
        <v>1.88054112</v>
      </c>
      <c r="V112" s="254">
        <f t="shared" si="19"/>
        <v>306953.0963</v>
      </c>
      <c r="W112" s="254">
        <f t="shared" si="20"/>
        <v>113192.9099</v>
      </c>
      <c r="X112" s="254">
        <f t="shared" si="21"/>
        <v>499800.1193</v>
      </c>
      <c r="Y112" s="258">
        <f t="shared" si="22"/>
        <v>0.4998001193</v>
      </c>
      <c r="Z112" s="334">
        <f t="shared" si="23"/>
        <v>306039.9329</v>
      </c>
      <c r="AA112" s="258">
        <f t="shared" si="24"/>
        <v>0.3060399329</v>
      </c>
      <c r="AB112" s="320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  <c r="AU112" s="299"/>
    </row>
    <row r="113" ht="19.5" customHeight="1">
      <c r="A113" s="276" t="s">
        <v>209</v>
      </c>
      <c r="B113" s="277">
        <v>45.5</v>
      </c>
      <c r="C113" s="278">
        <v>45.880001</v>
      </c>
      <c r="D113" s="278">
        <v>42.150002</v>
      </c>
      <c r="E113" s="278">
        <v>42.950001</v>
      </c>
      <c r="F113" s="278">
        <v>37.395638</v>
      </c>
      <c r="G113" s="278">
        <v>3.0205166E9</v>
      </c>
      <c r="H113" s="283" t="s">
        <v>209</v>
      </c>
      <c r="I113" s="278">
        <v>2.406563</v>
      </c>
      <c r="J113" s="278">
        <v>2.449688</v>
      </c>
      <c r="K113" s="278">
        <v>2.066563</v>
      </c>
      <c r="L113" s="278">
        <v>2.148125</v>
      </c>
      <c r="M113" s="278">
        <v>2.109931</v>
      </c>
      <c r="N113" s="278">
        <v>6.5404352E9</v>
      </c>
      <c r="O113" s="278"/>
      <c r="P113" s="254">
        <f t="shared" si="26"/>
        <v>166930.701</v>
      </c>
      <c r="Q113" s="254">
        <f t="shared" ref="Q113:Q123" si="117">Q112*K113/K112</f>
        <v>138783.9665</v>
      </c>
      <c r="R113" s="254">
        <f t="shared" ref="R113:R123" si="118">R112</f>
        <v>199581.9147</v>
      </c>
      <c r="S113" s="254">
        <f t="shared" si="29"/>
        <v>-196234.1872</v>
      </c>
      <c r="T113" s="282"/>
      <c r="U113" s="257">
        <f t="shared" si="18"/>
        <v>1.8677307</v>
      </c>
      <c r="V113" s="254">
        <f t="shared" si="19"/>
        <v>308450.1288</v>
      </c>
      <c r="W113" s="254">
        <f t="shared" si="20"/>
        <v>112215.9416</v>
      </c>
      <c r="X113" s="254">
        <f t="shared" si="21"/>
        <v>505296.5821</v>
      </c>
      <c r="Y113" s="258">
        <f t="shared" si="22"/>
        <v>0.5052965821</v>
      </c>
      <c r="Z113" s="334">
        <f t="shared" si="23"/>
        <v>309062.395</v>
      </c>
      <c r="AA113" s="258">
        <f t="shared" si="24"/>
        <v>0.309062395</v>
      </c>
      <c r="AB113" s="320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  <c r="AU113" s="299"/>
    </row>
    <row r="114" ht="19.5" customHeight="1">
      <c r="A114" s="276" t="s">
        <v>210</v>
      </c>
      <c r="B114" s="277">
        <v>42.919998</v>
      </c>
      <c r="C114" s="278">
        <v>45.07</v>
      </c>
      <c r="D114" s="278">
        <v>41.049999</v>
      </c>
      <c r="E114" s="278">
        <v>43.720001</v>
      </c>
      <c r="F114" s="278">
        <v>38.066055</v>
      </c>
      <c r="G114" s="278">
        <v>3.4042797E9</v>
      </c>
      <c r="H114" s="283" t="s">
        <v>210</v>
      </c>
      <c r="I114" s="278">
        <v>2.130313</v>
      </c>
      <c r="J114" s="278">
        <v>2.326563</v>
      </c>
      <c r="K114" s="278">
        <v>1.937813</v>
      </c>
      <c r="L114" s="278">
        <v>2.185938</v>
      </c>
      <c r="M114" s="278">
        <v>2.147072</v>
      </c>
      <c r="N114" s="278">
        <v>8.8120896E9</v>
      </c>
      <c r="O114" s="278"/>
      <c r="P114" s="254">
        <f t="shared" si="26"/>
        <v>162574.2535</v>
      </c>
      <c r="Q114" s="254">
        <f t="shared" si="117"/>
        <v>130137.5155</v>
      </c>
      <c r="R114" s="254">
        <f t="shared" si="118"/>
        <v>199581.9147</v>
      </c>
      <c r="S114" s="254">
        <f t="shared" si="29"/>
        <v>-198718.4963</v>
      </c>
      <c r="T114" s="282"/>
      <c r="U114" s="257">
        <f t="shared" si="18"/>
        <v>1.822458276</v>
      </c>
      <c r="V114" s="254">
        <f t="shared" si="19"/>
        <v>305400.6155</v>
      </c>
      <c r="W114" s="254">
        <f t="shared" si="20"/>
        <v>106682.1192</v>
      </c>
      <c r="X114" s="254">
        <f t="shared" si="21"/>
        <v>492293.6836</v>
      </c>
      <c r="Y114" s="258">
        <f t="shared" si="22"/>
        <v>0.4922936836</v>
      </c>
      <c r="Z114" s="334">
        <f t="shared" si="23"/>
        <v>293575.1873</v>
      </c>
      <c r="AA114" s="258">
        <f t="shared" si="24"/>
        <v>0.2935751873</v>
      </c>
      <c r="AB114" s="320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  <c r="AU114" s="299"/>
    </row>
    <row r="115" ht="19.5" customHeight="1">
      <c r="A115" s="276" t="s">
        <v>211</v>
      </c>
      <c r="B115" s="277">
        <v>44.419998</v>
      </c>
      <c r="C115" s="278">
        <v>48.060001</v>
      </c>
      <c r="D115" s="278">
        <v>43.68</v>
      </c>
      <c r="E115" s="278">
        <v>47.209999</v>
      </c>
      <c r="F115" s="278">
        <v>41.136848</v>
      </c>
      <c r="G115" s="278">
        <v>2.6168109E9</v>
      </c>
      <c r="H115" s="283" t="s">
        <v>211</v>
      </c>
      <c r="I115" s="278">
        <v>2.264063</v>
      </c>
      <c r="J115" s="278">
        <v>2.623125</v>
      </c>
      <c r="K115" s="278">
        <v>2.175938</v>
      </c>
      <c r="L115" s="278">
        <v>2.526563</v>
      </c>
      <c r="M115" s="278">
        <v>2.48164</v>
      </c>
      <c r="N115" s="278">
        <v>8.311296E9</v>
      </c>
      <c r="O115" s="278"/>
      <c r="P115" s="254">
        <f t="shared" si="26"/>
        <v>172990.099</v>
      </c>
      <c r="Q115" s="254">
        <f t="shared" si="117"/>
        <v>146129.2525</v>
      </c>
      <c r="R115" s="254">
        <f t="shared" si="118"/>
        <v>199581.9147</v>
      </c>
      <c r="S115" s="254">
        <f t="shared" si="29"/>
        <v>-201213.1567</v>
      </c>
      <c r="T115" s="282"/>
      <c r="U115" s="257">
        <f t="shared" si="18"/>
        <v>1.851628491</v>
      </c>
      <c r="V115" s="254">
        <f t="shared" si="19"/>
        <v>312691.7074</v>
      </c>
      <c r="W115" s="254">
        <f t="shared" si="20"/>
        <v>111478.5507</v>
      </c>
      <c r="X115" s="254">
        <f t="shared" si="21"/>
        <v>518701.2662</v>
      </c>
      <c r="Y115" s="258">
        <f t="shared" si="22"/>
        <v>0.5187012662</v>
      </c>
      <c r="Z115" s="334">
        <f t="shared" si="23"/>
        <v>317488.1095</v>
      </c>
      <c r="AA115" s="258">
        <f t="shared" si="24"/>
        <v>0.3174881095</v>
      </c>
      <c r="AB115" s="320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  <c r="AU115" s="299"/>
    </row>
    <row r="116" ht="19.5" customHeight="1">
      <c r="A116" s="276" t="s">
        <v>212</v>
      </c>
      <c r="B116" s="277">
        <v>47.23</v>
      </c>
      <c r="C116" s="278">
        <v>50.470001</v>
      </c>
      <c r="D116" s="278">
        <v>47.220001</v>
      </c>
      <c r="E116" s="278">
        <v>50.009998</v>
      </c>
      <c r="F116" s="278">
        <v>43.576656</v>
      </c>
      <c r="G116" s="278">
        <v>2.6827977E9</v>
      </c>
      <c r="H116" s="283" t="s">
        <v>212</v>
      </c>
      <c r="I116" s="278">
        <v>2.529375</v>
      </c>
      <c r="J116" s="278">
        <v>2.880938</v>
      </c>
      <c r="K116" s="278">
        <v>2.529375</v>
      </c>
      <c r="L116" s="278">
        <v>2.828125</v>
      </c>
      <c r="M116" s="278">
        <v>2.777841</v>
      </c>
      <c r="N116" s="278">
        <v>9.3869152E9</v>
      </c>
      <c r="O116" s="278"/>
      <c r="P116" s="254">
        <f t="shared" si="26"/>
        <v>187009.905</v>
      </c>
      <c r="Q116" s="254">
        <f t="shared" si="117"/>
        <v>169864.9861</v>
      </c>
      <c r="R116" s="254">
        <f t="shared" si="118"/>
        <v>199581.9147</v>
      </c>
      <c r="S116" s="254">
        <f t="shared" si="29"/>
        <v>-203718.2115</v>
      </c>
      <c r="T116" s="282"/>
      <c r="U116" s="257">
        <f t="shared" si="18"/>
        <v>1.897679234</v>
      </c>
      <c r="V116" s="254">
        <f t="shared" si="19"/>
        <v>322505.5716</v>
      </c>
      <c r="W116" s="254">
        <f t="shared" si="20"/>
        <v>118787.3601</v>
      </c>
      <c r="X116" s="254">
        <f t="shared" si="21"/>
        <v>556456.8057</v>
      </c>
      <c r="Y116" s="258">
        <f t="shared" si="22"/>
        <v>0.5564568057</v>
      </c>
      <c r="Z116" s="334">
        <f t="shared" si="23"/>
        <v>352738.5942</v>
      </c>
      <c r="AA116" s="258">
        <f t="shared" si="24"/>
        <v>0.3527385942</v>
      </c>
      <c r="AB116" s="320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  <c r="AU116" s="299"/>
    </row>
    <row r="117" ht="19.5" customHeight="1">
      <c r="A117" s="276" t="s">
        <v>213</v>
      </c>
      <c r="B117" s="277">
        <v>49.919998</v>
      </c>
      <c r="C117" s="278">
        <v>50.610001</v>
      </c>
      <c r="D117" s="278">
        <v>44.970001</v>
      </c>
      <c r="E117" s="278">
        <v>45.169998</v>
      </c>
      <c r="F117" s="278">
        <v>39.35928</v>
      </c>
      <c r="G117" s="278">
        <v>3.5429091E9</v>
      </c>
      <c r="H117" s="283" t="s">
        <v>213</v>
      </c>
      <c r="I117" s="278">
        <v>2.811563</v>
      </c>
      <c r="J117" s="278">
        <v>2.892188</v>
      </c>
      <c r="K117" s="278">
        <v>2.265625</v>
      </c>
      <c r="L117" s="278">
        <v>2.292188</v>
      </c>
      <c r="M117" s="278">
        <v>2.251433</v>
      </c>
      <c r="N117" s="278">
        <v>1.03091968E10</v>
      </c>
      <c r="O117" s="278"/>
      <c r="P117" s="254">
        <f t="shared" si="26"/>
        <v>178099.0139</v>
      </c>
      <c r="Q117" s="254">
        <f t="shared" si="117"/>
        <v>152152.3535</v>
      </c>
      <c r="R117" s="254">
        <f t="shared" si="118"/>
        <v>199581.9147</v>
      </c>
      <c r="S117" s="254">
        <f t="shared" si="29"/>
        <v>-206233.7041</v>
      </c>
      <c r="T117" s="282"/>
      <c r="U117" s="257">
        <f t="shared" si="18"/>
        <v>1.831324954</v>
      </c>
      <c r="V117" s="254">
        <f t="shared" si="19"/>
        <v>316267.9478</v>
      </c>
      <c r="W117" s="254">
        <f t="shared" si="20"/>
        <v>110034.2437</v>
      </c>
      <c r="X117" s="254">
        <f t="shared" si="21"/>
        <v>529833.282</v>
      </c>
      <c r="Y117" s="258">
        <f t="shared" si="22"/>
        <v>0.529833282</v>
      </c>
      <c r="Z117" s="334">
        <f t="shared" si="23"/>
        <v>323599.578</v>
      </c>
      <c r="AA117" s="258">
        <f t="shared" si="24"/>
        <v>0.323599578</v>
      </c>
      <c r="AB117" s="320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  <c r="AU117" s="299"/>
    </row>
    <row r="118" ht="19.5" customHeight="1">
      <c r="A118" s="276" t="s">
        <v>214</v>
      </c>
      <c r="B118" s="277">
        <v>44.810001</v>
      </c>
      <c r="C118" s="278">
        <v>46.150002</v>
      </c>
      <c r="D118" s="278">
        <v>43.299999</v>
      </c>
      <c r="E118" s="278">
        <v>45.459999</v>
      </c>
      <c r="F118" s="278">
        <v>39.639614</v>
      </c>
      <c r="G118" s="278">
        <v>3.9532643E9</v>
      </c>
      <c r="H118" s="283" t="s">
        <v>214</v>
      </c>
      <c r="I118" s="278">
        <v>2.250938</v>
      </c>
      <c r="J118" s="278">
        <v>2.38375</v>
      </c>
      <c r="K118" s="278">
        <v>2.091875</v>
      </c>
      <c r="L118" s="278">
        <v>2.302188</v>
      </c>
      <c r="M118" s="278">
        <v>2.262195</v>
      </c>
      <c r="N118" s="278">
        <v>1.24590432E10</v>
      </c>
      <c r="O118" s="278"/>
      <c r="P118" s="254">
        <f t="shared" si="26"/>
        <v>171485.1446</v>
      </c>
      <c r="Q118" s="254">
        <f t="shared" si="117"/>
        <v>140483.8419</v>
      </c>
      <c r="R118" s="254">
        <f t="shared" si="118"/>
        <v>199581.9147</v>
      </c>
      <c r="S118" s="254">
        <f t="shared" si="29"/>
        <v>-208759.6778</v>
      </c>
      <c r="T118" s="282"/>
      <c r="U118" s="257">
        <f t="shared" si="18"/>
        <v>1.777484345</v>
      </c>
      <c r="V118" s="254">
        <f t="shared" si="19"/>
        <v>311638.2393</v>
      </c>
      <c r="W118" s="254">
        <f t="shared" si="20"/>
        <v>102878.5615</v>
      </c>
      <c r="X118" s="254">
        <f t="shared" si="21"/>
        <v>511550.9012</v>
      </c>
      <c r="Y118" s="258">
        <f t="shared" si="22"/>
        <v>0.5115509012</v>
      </c>
      <c r="Z118" s="334">
        <f t="shared" si="23"/>
        <v>302791.2234</v>
      </c>
      <c r="AA118" s="258">
        <f t="shared" si="24"/>
        <v>0.3027912234</v>
      </c>
      <c r="AB118" s="320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  <c r="AU118" s="299"/>
    </row>
    <row r="119" ht="19.5" customHeight="1">
      <c r="A119" s="276" t="s">
        <v>215</v>
      </c>
      <c r="B119" s="277">
        <v>45.509998</v>
      </c>
      <c r="C119" s="278">
        <v>48.57</v>
      </c>
      <c r="D119" s="278">
        <v>44.299999</v>
      </c>
      <c r="E119" s="278">
        <v>46.119999</v>
      </c>
      <c r="F119" s="278">
        <v>40.215099</v>
      </c>
      <c r="G119" s="278">
        <v>2.8938663E9</v>
      </c>
      <c r="H119" s="283" t="s">
        <v>215</v>
      </c>
      <c r="I119" s="278">
        <v>2.303125</v>
      </c>
      <c r="J119" s="278">
        <v>2.610938</v>
      </c>
      <c r="K119" s="278">
        <v>2.180313</v>
      </c>
      <c r="L119" s="278">
        <v>2.34625</v>
      </c>
      <c r="M119" s="278">
        <v>2.305491</v>
      </c>
      <c r="N119" s="278">
        <v>8.982672E9</v>
      </c>
      <c r="O119" s="278"/>
      <c r="P119" s="254">
        <f t="shared" si="26"/>
        <v>175445.5406</v>
      </c>
      <c r="Q119" s="254">
        <f t="shared" si="117"/>
        <v>146423.0639</v>
      </c>
      <c r="R119" s="254">
        <f t="shared" si="118"/>
        <v>199581.9147</v>
      </c>
      <c r="S119" s="254">
        <f t="shared" si="29"/>
        <v>-211296.1765</v>
      </c>
      <c r="T119" s="282"/>
      <c r="U119" s="257">
        <f t="shared" si="18"/>
        <v>1.774889927</v>
      </c>
      <c r="V119" s="254">
        <f t="shared" si="19"/>
        <v>314410.5165</v>
      </c>
      <c r="W119" s="254">
        <f t="shared" si="20"/>
        <v>103114.34</v>
      </c>
      <c r="X119" s="254">
        <f t="shared" si="21"/>
        <v>521450.5192</v>
      </c>
      <c r="Y119" s="258">
        <f t="shared" si="22"/>
        <v>0.5214505192</v>
      </c>
      <c r="Z119" s="334">
        <f t="shared" si="23"/>
        <v>310154.3427</v>
      </c>
      <c r="AA119" s="258">
        <f t="shared" si="24"/>
        <v>0.3101543427</v>
      </c>
      <c r="AB119" s="320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  <c r="AU119" s="299"/>
    </row>
    <row r="120" ht="19.5" customHeight="1">
      <c r="A120" s="276" t="s">
        <v>216</v>
      </c>
      <c r="B120" s="277">
        <v>46.869999</v>
      </c>
      <c r="C120" s="278">
        <v>47.080002</v>
      </c>
      <c r="D120" s="278">
        <v>37.18</v>
      </c>
      <c r="E120" s="278">
        <v>38.91</v>
      </c>
      <c r="F120" s="278">
        <v>33.928226</v>
      </c>
      <c r="G120" s="278">
        <v>5.1886704E9</v>
      </c>
      <c r="H120" s="283" t="s">
        <v>216</v>
      </c>
      <c r="I120" s="278">
        <v>2.424063</v>
      </c>
      <c r="J120" s="278">
        <v>2.444063</v>
      </c>
      <c r="K120" s="278">
        <v>1.4625</v>
      </c>
      <c r="L120" s="278">
        <v>1.636875</v>
      </c>
      <c r="M120" s="278">
        <v>1.60844</v>
      </c>
      <c r="N120" s="278">
        <v>1.62776288E10</v>
      </c>
      <c r="O120" s="278"/>
      <c r="P120" s="254">
        <f t="shared" si="26"/>
        <v>147247.5248</v>
      </c>
      <c r="Q120" s="254">
        <f t="shared" si="117"/>
        <v>98216.96748</v>
      </c>
      <c r="R120" s="254">
        <f t="shared" si="118"/>
        <v>199581.9147</v>
      </c>
      <c r="S120" s="254">
        <f t="shared" si="29"/>
        <v>-213843.2439</v>
      </c>
      <c r="T120" s="282"/>
      <c r="U120" s="257">
        <f t="shared" si="18"/>
        <v>1.621886355</v>
      </c>
      <c r="V120" s="254">
        <f t="shared" si="19"/>
        <v>294671.9054</v>
      </c>
      <c r="W120" s="254">
        <f t="shared" si="20"/>
        <v>80828.66154</v>
      </c>
      <c r="X120" s="254">
        <f t="shared" si="21"/>
        <v>445046.4069</v>
      </c>
      <c r="Y120" s="258">
        <f t="shared" si="22"/>
        <v>0.4450464069</v>
      </c>
      <c r="Z120" s="334">
        <f t="shared" si="23"/>
        <v>231203.163</v>
      </c>
      <c r="AA120" s="258">
        <f t="shared" si="24"/>
        <v>0.231203163</v>
      </c>
      <c r="AB120" s="320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  <c r="AU120" s="299"/>
    </row>
    <row r="121" ht="19.5" customHeight="1">
      <c r="A121" s="276" t="s">
        <v>217</v>
      </c>
      <c r="B121" s="277">
        <v>38.84</v>
      </c>
      <c r="C121" s="278">
        <v>38.970001</v>
      </c>
      <c r="D121" s="278">
        <v>28.09</v>
      </c>
      <c r="E121" s="278">
        <v>32.889999</v>
      </c>
      <c r="F121" s="278">
        <v>28.698313</v>
      </c>
      <c r="G121" s="278">
        <v>7.2407798E9</v>
      </c>
      <c r="H121" s="283" t="s">
        <v>217</v>
      </c>
      <c r="I121" s="278">
        <v>1.6125</v>
      </c>
      <c r="J121" s="278">
        <v>1.627188</v>
      </c>
      <c r="K121" s="278">
        <v>0.798125</v>
      </c>
      <c r="L121" s="278">
        <v>1.086875</v>
      </c>
      <c r="M121" s="278">
        <v>1.067994</v>
      </c>
      <c r="N121" s="278">
        <v>3.89495552E10</v>
      </c>
      <c r="O121" s="278"/>
      <c r="P121" s="254">
        <f t="shared" si="26"/>
        <v>111247.5248</v>
      </c>
      <c r="Q121" s="254">
        <f t="shared" si="117"/>
        <v>53599.60148</v>
      </c>
      <c r="R121" s="254">
        <f t="shared" si="118"/>
        <v>199581.9147</v>
      </c>
      <c r="S121" s="254">
        <f t="shared" si="29"/>
        <v>-216400.9241</v>
      </c>
      <c r="T121" s="282"/>
      <c r="U121" s="257">
        <f t="shared" si="18"/>
        <v>1.436359113</v>
      </c>
      <c r="V121" s="254">
        <f t="shared" si="19"/>
        <v>269471.9054</v>
      </c>
      <c r="W121" s="254">
        <f t="shared" si="20"/>
        <v>53070.98136</v>
      </c>
      <c r="X121" s="254">
        <f t="shared" si="21"/>
        <v>364429.0409</v>
      </c>
      <c r="Y121" s="258">
        <f t="shared" si="22"/>
        <v>0.3644290409</v>
      </c>
      <c r="Z121" s="334">
        <f t="shared" si="23"/>
        <v>148028.1169</v>
      </c>
      <c r="AA121" s="258">
        <f t="shared" si="24"/>
        <v>0.1480281169</v>
      </c>
      <c r="AB121" s="320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  <c r="AU121" s="299"/>
    </row>
    <row r="122" ht="21.0" customHeight="1">
      <c r="A122" s="341" t="s">
        <v>218</v>
      </c>
      <c r="B122" s="342">
        <v>32.810001</v>
      </c>
      <c r="C122" s="343">
        <v>34.009998</v>
      </c>
      <c r="D122" s="343">
        <v>25.049999</v>
      </c>
      <c r="E122" s="343">
        <v>29.120001</v>
      </c>
      <c r="F122" s="343">
        <v>25.408783</v>
      </c>
      <c r="G122" s="343">
        <v>3.9192859E9</v>
      </c>
      <c r="H122" s="344" t="s">
        <v>218</v>
      </c>
      <c r="I122" s="343">
        <v>1.085625</v>
      </c>
      <c r="J122" s="343">
        <v>1.165313</v>
      </c>
      <c r="K122" s="343">
        <v>0.61625</v>
      </c>
      <c r="L122" s="343">
        <v>0.82625</v>
      </c>
      <c r="M122" s="343">
        <v>0.811897</v>
      </c>
      <c r="N122" s="343">
        <v>3.02495424E10</v>
      </c>
      <c r="O122" s="343"/>
      <c r="P122" s="254">
        <f t="shared" si="26"/>
        <v>99207.91683</v>
      </c>
      <c r="Q122" s="254">
        <f t="shared" si="117"/>
        <v>41385.44014</v>
      </c>
      <c r="R122" s="254">
        <f t="shared" si="118"/>
        <v>199581.9147</v>
      </c>
      <c r="S122" s="254">
        <f t="shared" si="29"/>
        <v>-218969.2612</v>
      </c>
      <c r="T122" s="345"/>
      <c r="U122" s="257">
        <f t="shared" si="18"/>
        <v>1.364528655</v>
      </c>
      <c r="V122" s="285">
        <f t="shared" si="19"/>
        <v>261044.1799</v>
      </c>
      <c r="W122" s="254">
        <f t="shared" si="20"/>
        <v>42074.91863</v>
      </c>
      <c r="X122" s="285">
        <f t="shared" si="21"/>
        <v>340175.2717</v>
      </c>
      <c r="Y122" s="346">
        <f t="shared" si="22"/>
        <v>0.3401752717</v>
      </c>
      <c r="Z122" s="347">
        <f t="shared" si="23"/>
        <v>121206.0104</v>
      </c>
      <c r="AA122" s="346">
        <f t="shared" si="24"/>
        <v>0.1212060104</v>
      </c>
      <c r="AB122" s="348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49"/>
      <c r="AN122" s="349"/>
      <c r="AO122" s="349"/>
      <c r="AP122" s="349"/>
      <c r="AQ122" s="349"/>
      <c r="AR122" s="349"/>
      <c r="AS122" s="349"/>
      <c r="AT122" s="349"/>
      <c r="AU122" s="349"/>
    </row>
    <row r="123" ht="19.5" customHeight="1">
      <c r="A123" s="276" t="s">
        <v>219</v>
      </c>
      <c r="B123" s="337">
        <v>28.5</v>
      </c>
      <c r="C123" s="338">
        <v>30.83</v>
      </c>
      <c r="D123" s="338">
        <v>26.84</v>
      </c>
      <c r="E123" s="338">
        <v>29.74</v>
      </c>
      <c r="F123" s="338">
        <v>25.949766</v>
      </c>
      <c r="G123" s="338">
        <v>2.9442387E9</v>
      </c>
      <c r="H123" s="340" t="s">
        <v>219</v>
      </c>
      <c r="I123" s="338">
        <v>0.791563</v>
      </c>
      <c r="J123" s="338">
        <v>0.911563</v>
      </c>
      <c r="K123" s="338">
        <v>0.697188</v>
      </c>
      <c r="L123" s="338">
        <v>0.840313</v>
      </c>
      <c r="M123" s="338">
        <v>0.825715</v>
      </c>
      <c r="N123" s="338">
        <v>2.20434048E10</v>
      </c>
      <c r="O123" s="338"/>
      <c r="P123" s="254">
        <f t="shared" si="26"/>
        <v>106297.0297</v>
      </c>
      <c r="Q123" s="254">
        <f t="shared" si="117"/>
        <v>46820.98538</v>
      </c>
      <c r="R123" s="254">
        <f t="shared" si="118"/>
        <v>199581.9147</v>
      </c>
      <c r="S123" s="254">
        <f t="shared" si="29"/>
        <v>-221548.2998</v>
      </c>
      <c r="T123" s="339">
        <f>(P123-P111)/P111</f>
        <v>-0.454249695</v>
      </c>
      <c r="U123" s="257">
        <f t="shared" si="18"/>
        <v>1.380642256</v>
      </c>
      <c r="V123" s="254">
        <f t="shared" si="19"/>
        <v>266006.5589</v>
      </c>
      <c r="W123" s="254">
        <f t="shared" si="20"/>
        <v>44458.25905</v>
      </c>
      <c r="X123" s="254">
        <f t="shared" si="21"/>
        <v>352699.9298</v>
      </c>
      <c r="Y123" s="258">
        <f t="shared" si="22"/>
        <v>0.3526999298</v>
      </c>
      <c r="Z123" s="334">
        <f t="shared" si="23"/>
        <v>131151.6299</v>
      </c>
      <c r="AA123" s="258">
        <f t="shared" si="24"/>
        <v>0.1311516299</v>
      </c>
      <c r="AB123" s="320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  <c r="AP123" s="299"/>
      <c r="AQ123" s="299"/>
      <c r="AR123" s="299"/>
      <c r="AS123" s="299"/>
      <c r="AT123" s="299"/>
      <c r="AU123" s="299"/>
    </row>
    <row r="124" ht="19.5" customHeight="1">
      <c r="A124" s="276" t="s">
        <v>220</v>
      </c>
      <c r="B124" s="277">
        <v>29.75</v>
      </c>
      <c r="C124" s="278">
        <v>31.629999</v>
      </c>
      <c r="D124" s="278">
        <v>27.959999</v>
      </c>
      <c r="E124" s="278">
        <v>29.059999</v>
      </c>
      <c r="F124" s="278">
        <v>25.393248</v>
      </c>
      <c r="G124" s="278">
        <v>2.8295426E9</v>
      </c>
      <c r="H124" s="283" t="s">
        <v>220</v>
      </c>
      <c r="I124" s="278">
        <v>0.84625</v>
      </c>
      <c r="J124" s="278">
        <v>0.951563</v>
      </c>
      <c r="K124" s="278">
        <v>0.73875</v>
      </c>
      <c r="L124" s="278">
        <v>0.791563</v>
      </c>
      <c r="M124" s="278">
        <v>0.777812</v>
      </c>
      <c r="N124" s="278">
        <v>1.90438528E10</v>
      </c>
      <c r="O124" s="278"/>
      <c r="P124" s="254">
        <f t="shared" si="26"/>
        <v>110732.6693</v>
      </c>
      <c r="Q124" s="254">
        <f>((Q123+R123)/2)*K124/K123</f>
        <v>130545.952</v>
      </c>
      <c r="R124" s="254">
        <f>(Q123+R123)/2</f>
        <v>123201.45</v>
      </c>
      <c r="S124" s="254">
        <f t="shared" si="29"/>
        <v>-224138.0844</v>
      </c>
      <c r="T124" s="282"/>
      <c r="U124" s="257">
        <f t="shared" si="18"/>
        <v>1.043705357</v>
      </c>
      <c r="V124" s="254">
        <f t="shared" si="19"/>
        <v>195786.2605</v>
      </c>
      <c r="W124" s="254">
        <f t="shared" si="20"/>
        <v>-28351.82387</v>
      </c>
      <c r="X124" s="254">
        <f t="shared" si="21"/>
        <v>364480.0714</v>
      </c>
      <c r="Y124" s="258">
        <f t="shared" si="22"/>
        <v>0.3644800714</v>
      </c>
      <c r="Z124" s="334">
        <f t="shared" si="23"/>
        <v>140341.987</v>
      </c>
      <c r="AA124" s="258">
        <f t="shared" si="24"/>
        <v>0.140341987</v>
      </c>
      <c r="AB124" s="320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299"/>
      <c r="AM124" s="299"/>
      <c r="AN124" s="299"/>
      <c r="AO124" s="299"/>
      <c r="AP124" s="299"/>
      <c r="AQ124" s="299"/>
      <c r="AR124" s="299"/>
      <c r="AS124" s="299"/>
      <c r="AT124" s="299"/>
      <c r="AU124" s="299"/>
    </row>
    <row r="125" ht="19.5" customHeight="1">
      <c r="A125" s="276" t="s">
        <v>221</v>
      </c>
      <c r="B125" s="277">
        <v>28.780001</v>
      </c>
      <c r="C125" s="278">
        <v>31.68</v>
      </c>
      <c r="D125" s="278">
        <v>27.389999</v>
      </c>
      <c r="E125" s="278">
        <v>27.530001</v>
      </c>
      <c r="F125" s="278">
        <v>24.056301</v>
      </c>
      <c r="G125" s="278">
        <v>3.3240742E9</v>
      </c>
      <c r="H125" s="283" t="s">
        <v>221</v>
      </c>
      <c r="I125" s="278">
        <v>0.776875</v>
      </c>
      <c r="J125" s="278">
        <v>0.940938</v>
      </c>
      <c r="K125" s="278">
        <v>0.6975</v>
      </c>
      <c r="L125" s="278">
        <v>0.70375</v>
      </c>
      <c r="M125" s="278">
        <v>0.691525</v>
      </c>
      <c r="N125" s="278">
        <v>2.3277392E10</v>
      </c>
      <c r="O125" s="278"/>
      <c r="P125" s="254">
        <f t="shared" si="26"/>
        <v>108475.2436</v>
      </c>
      <c r="Q125" s="254">
        <f t="shared" ref="Q125:Q135" si="119">Q124*K125/K124</f>
        <v>123256.5842</v>
      </c>
      <c r="R125" s="254">
        <f t="shared" ref="R125:R135" si="120">R124</f>
        <v>123201.45</v>
      </c>
      <c r="S125" s="254">
        <f t="shared" si="29"/>
        <v>-226738.6598</v>
      </c>
      <c r="T125" s="282"/>
      <c r="U125" s="257">
        <f t="shared" si="18"/>
        <v>1.021778526</v>
      </c>
      <c r="V125" s="254">
        <f t="shared" si="19"/>
        <v>194206.0625</v>
      </c>
      <c r="W125" s="254">
        <f t="shared" si="20"/>
        <v>-32532.59724</v>
      </c>
      <c r="X125" s="254">
        <f t="shared" si="21"/>
        <v>354933.2778</v>
      </c>
      <c r="Y125" s="258">
        <f t="shared" si="22"/>
        <v>0.3549332778</v>
      </c>
      <c r="Z125" s="334">
        <f t="shared" si="23"/>
        <v>128194.618</v>
      </c>
      <c r="AA125" s="258">
        <f t="shared" si="24"/>
        <v>0.128194618</v>
      </c>
      <c r="AB125" s="320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  <c r="AP125" s="299"/>
      <c r="AQ125" s="299"/>
      <c r="AR125" s="299"/>
      <c r="AS125" s="299"/>
      <c r="AT125" s="299"/>
      <c r="AU125" s="299"/>
    </row>
    <row r="126" ht="22.5" customHeight="1">
      <c r="A126" s="276" t="s">
        <v>222</v>
      </c>
      <c r="B126" s="277">
        <v>27.120001</v>
      </c>
      <c r="C126" s="278">
        <v>31.459999</v>
      </c>
      <c r="D126" s="278">
        <v>25.629999</v>
      </c>
      <c r="E126" s="278">
        <v>30.32</v>
      </c>
      <c r="F126" s="278">
        <v>26.494261</v>
      </c>
      <c r="G126" s="278">
        <v>3.8051238E9</v>
      </c>
      <c r="H126" s="283" t="s">
        <v>222</v>
      </c>
      <c r="I126" s="278">
        <v>0.683438</v>
      </c>
      <c r="J126" s="278">
        <v>0.90625</v>
      </c>
      <c r="K126" s="278">
        <v>0.608125</v>
      </c>
      <c r="L126" s="278">
        <v>0.844063</v>
      </c>
      <c r="M126" s="278">
        <v>0.8294</v>
      </c>
      <c r="N126" s="278">
        <v>2.59328192E10</v>
      </c>
      <c r="O126" s="278"/>
      <c r="P126" s="254">
        <f t="shared" si="26"/>
        <v>101504.9465</v>
      </c>
      <c r="Q126" s="254">
        <f t="shared" si="119"/>
        <v>107462.9538</v>
      </c>
      <c r="R126" s="254">
        <f t="shared" si="120"/>
        <v>123201.45</v>
      </c>
      <c r="S126" s="254">
        <f t="shared" si="29"/>
        <v>-229350.0708</v>
      </c>
      <c r="T126" s="282"/>
      <c r="U126" s="257">
        <f t="shared" si="18"/>
        <v>0.979752898</v>
      </c>
      <c r="V126" s="350">
        <f t="shared" si="19"/>
        <v>189326.8546</v>
      </c>
      <c r="W126" s="350">
        <f t="shared" si="20"/>
        <v>-40023.21624</v>
      </c>
      <c r="X126" s="350">
        <f t="shared" si="21"/>
        <v>332169.3503</v>
      </c>
      <c r="Y126" s="351">
        <f t="shared" si="22"/>
        <v>0.3321693503</v>
      </c>
      <c r="Z126" s="352">
        <f t="shared" si="23"/>
        <v>102819.2795</v>
      </c>
      <c r="AA126" s="351">
        <f t="shared" si="24"/>
        <v>0.1028192795</v>
      </c>
      <c r="AB126" s="320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  <c r="AP126" s="299"/>
      <c r="AQ126" s="299"/>
      <c r="AR126" s="299"/>
      <c r="AS126" s="299"/>
      <c r="AT126" s="299"/>
      <c r="AU126" s="299"/>
    </row>
    <row r="127" ht="19.5" customHeight="1">
      <c r="A127" s="276" t="s">
        <v>223</v>
      </c>
      <c r="B127" s="277">
        <v>29.940001</v>
      </c>
      <c r="C127" s="278">
        <v>34.900002</v>
      </c>
      <c r="D127" s="278">
        <v>29.790001</v>
      </c>
      <c r="E127" s="278">
        <v>34.279999</v>
      </c>
      <c r="F127" s="278">
        <v>30.00412</v>
      </c>
      <c r="G127" s="278">
        <v>2.9916321E9</v>
      </c>
      <c r="H127" s="283" t="s">
        <v>223</v>
      </c>
      <c r="I127" s="278">
        <v>0.820313</v>
      </c>
      <c r="J127" s="278">
        <v>1.105313</v>
      </c>
      <c r="K127" s="278">
        <v>0.8125</v>
      </c>
      <c r="L127" s="278">
        <v>1.06625</v>
      </c>
      <c r="M127" s="278">
        <v>1.047727</v>
      </c>
      <c r="N127" s="278">
        <v>1.79410016E10</v>
      </c>
      <c r="O127" s="278"/>
      <c r="P127" s="254">
        <f t="shared" si="26"/>
        <v>117980.202</v>
      </c>
      <c r="Q127" s="254">
        <f t="shared" si="119"/>
        <v>143578.4583</v>
      </c>
      <c r="R127" s="254">
        <f t="shared" si="120"/>
        <v>123201.45</v>
      </c>
      <c r="S127" s="254">
        <f t="shared" si="29"/>
        <v>-231972.3628</v>
      </c>
      <c r="T127" s="282"/>
      <c r="U127" s="257">
        <f t="shared" si="18"/>
        <v>1.039699941</v>
      </c>
      <c r="V127" s="254">
        <f t="shared" si="19"/>
        <v>200859.5334</v>
      </c>
      <c r="W127" s="254">
        <f t="shared" si="20"/>
        <v>-31112.82939</v>
      </c>
      <c r="X127" s="254">
        <f t="shared" si="21"/>
        <v>384760.1103</v>
      </c>
      <c r="Y127" s="258">
        <f t="shared" si="22"/>
        <v>0.3847601103</v>
      </c>
      <c r="Z127" s="334">
        <f t="shared" si="23"/>
        <v>152787.7475</v>
      </c>
      <c r="AA127" s="258">
        <f t="shared" si="24"/>
        <v>0.1527877475</v>
      </c>
      <c r="AB127" s="320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299"/>
      <c r="AM127" s="299"/>
      <c r="AN127" s="299"/>
      <c r="AO127" s="299"/>
      <c r="AP127" s="299"/>
      <c r="AQ127" s="299"/>
      <c r="AR127" s="299"/>
      <c r="AS127" s="299"/>
      <c r="AT127" s="299"/>
      <c r="AU127" s="299"/>
    </row>
    <row r="128" ht="19.5" customHeight="1">
      <c r="A128" s="276" t="s">
        <v>224</v>
      </c>
      <c r="B128" s="277">
        <v>34.27</v>
      </c>
      <c r="C128" s="278">
        <v>35.5</v>
      </c>
      <c r="D128" s="278">
        <v>32.959999</v>
      </c>
      <c r="E128" s="278">
        <v>35.380001</v>
      </c>
      <c r="F128" s="278">
        <v>30.966921</v>
      </c>
      <c r="G128" s="278">
        <v>2.7340762E9</v>
      </c>
      <c r="H128" s="283" t="s">
        <v>224</v>
      </c>
      <c r="I128" s="278">
        <v>1.0675</v>
      </c>
      <c r="J128" s="278">
        <v>1.132813</v>
      </c>
      <c r="K128" s="278">
        <v>0.985</v>
      </c>
      <c r="L128" s="278">
        <v>1.128125</v>
      </c>
      <c r="M128" s="278">
        <v>1.108527</v>
      </c>
      <c r="N128" s="278">
        <v>1.26884736E10</v>
      </c>
      <c r="O128" s="278"/>
      <c r="P128" s="254">
        <f t="shared" si="26"/>
        <v>130534.6495</v>
      </c>
      <c r="Q128" s="254">
        <f t="shared" si="119"/>
        <v>174061.2694</v>
      </c>
      <c r="R128" s="254">
        <f t="shared" si="120"/>
        <v>123201.45</v>
      </c>
      <c r="S128" s="254">
        <f t="shared" si="29"/>
        <v>-234605.581</v>
      </c>
      <c r="T128" s="282"/>
      <c r="U128" s="257">
        <f t="shared" si="18"/>
        <v>1.081543322</v>
      </c>
      <c r="V128" s="254">
        <f t="shared" si="19"/>
        <v>209647.6467</v>
      </c>
      <c r="W128" s="254">
        <f t="shared" si="20"/>
        <v>-24957.93431</v>
      </c>
      <c r="X128" s="254">
        <f t="shared" si="21"/>
        <v>427797.3689</v>
      </c>
      <c r="Y128" s="258">
        <f t="shared" si="22"/>
        <v>0.4277973689</v>
      </c>
      <c r="Z128" s="334">
        <f t="shared" si="23"/>
        <v>193191.7879</v>
      </c>
      <c r="AA128" s="258">
        <f t="shared" si="24"/>
        <v>0.1931917879</v>
      </c>
      <c r="AB128" s="320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  <c r="AP128" s="299"/>
      <c r="AQ128" s="299"/>
      <c r="AR128" s="299"/>
      <c r="AS128" s="299"/>
      <c r="AT128" s="299"/>
      <c r="AU128" s="299"/>
    </row>
    <row r="129" ht="19.5" customHeight="1">
      <c r="A129" s="276" t="s">
        <v>225</v>
      </c>
      <c r="B129" s="277">
        <v>35.759998</v>
      </c>
      <c r="C129" s="278">
        <v>37.23</v>
      </c>
      <c r="D129" s="278">
        <v>34.77</v>
      </c>
      <c r="E129" s="278">
        <v>36.380001</v>
      </c>
      <c r="F129" s="278">
        <v>31.842188</v>
      </c>
      <c r="G129" s="278">
        <v>2.511948E9</v>
      </c>
      <c r="H129" s="283" t="s">
        <v>225</v>
      </c>
      <c r="I129" s="278">
        <v>1.1525</v>
      </c>
      <c r="J129" s="278">
        <v>1.249375</v>
      </c>
      <c r="K129" s="278">
        <v>1.09</v>
      </c>
      <c r="L129" s="278">
        <v>1.190625</v>
      </c>
      <c r="M129" s="278">
        <v>1.169942</v>
      </c>
      <c r="N129" s="278">
        <v>1.22738016E10</v>
      </c>
      <c r="O129" s="278"/>
      <c r="P129" s="254">
        <f t="shared" si="26"/>
        <v>137702.9703</v>
      </c>
      <c r="Q129" s="254">
        <f t="shared" si="119"/>
        <v>192616.024</v>
      </c>
      <c r="R129" s="254">
        <f t="shared" si="120"/>
        <v>123201.45</v>
      </c>
      <c r="S129" s="254">
        <f t="shared" si="29"/>
        <v>-237249.7709</v>
      </c>
      <c r="T129" s="282"/>
      <c r="U129" s="257">
        <f t="shared" si="18"/>
        <v>1.099703571</v>
      </c>
      <c r="V129" s="254">
        <f t="shared" si="19"/>
        <v>214665.4712</v>
      </c>
      <c r="W129" s="254">
        <f t="shared" si="20"/>
        <v>-22584.29967</v>
      </c>
      <c r="X129" s="254">
        <f t="shared" si="21"/>
        <v>453520.4443</v>
      </c>
      <c r="Y129" s="258">
        <f t="shared" si="22"/>
        <v>0.4535204443</v>
      </c>
      <c r="Z129" s="334">
        <f t="shared" si="23"/>
        <v>216270.6734</v>
      </c>
      <c r="AA129" s="258">
        <f t="shared" si="24"/>
        <v>0.2162706734</v>
      </c>
      <c r="AB129" s="320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9"/>
      <c r="AU129" s="299"/>
    </row>
    <row r="130" ht="19.5" customHeight="1">
      <c r="A130" s="276" t="s">
        <v>226</v>
      </c>
      <c r="B130" s="277">
        <v>36.560001</v>
      </c>
      <c r="C130" s="278">
        <v>40.18</v>
      </c>
      <c r="D130" s="278">
        <v>34.299999</v>
      </c>
      <c r="E130" s="278">
        <v>39.450001</v>
      </c>
      <c r="F130" s="278">
        <v>34.571716</v>
      </c>
      <c r="G130" s="278">
        <v>2.5756078E9</v>
      </c>
      <c r="H130" s="283" t="s">
        <v>226</v>
      </c>
      <c r="I130" s="278">
        <v>1.201875</v>
      </c>
      <c r="J130" s="278">
        <v>1.446875</v>
      </c>
      <c r="K130" s="278">
        <v>1.05875</v>
      </c>
      <c r="L130" s="278">
        <v>1.393125</v>
      </c>
      <c r="M130" s="278">
        <v>1.368924</v>
      </c>
      <c r="N130" s="278">
        <v>9.5885504E9</v>
      </c>
      <c r="O130" s="278"/>
      <c r="P130" s="254">
        <f t="shared" si="26"/>
        <v>135841.5802</v>
      </c>
      <c r="Q130" s="254">
        <f t="shared" si="119"/>
        <v>187093.7756</v>
      </c>
      <c r="R130" s="254">
        <f t="shared" si="120"/>
        <v>123201.45</v>
      </c>
      <c r="S130" s="254">
        <f t="shared" si="29"/>
        <v>-239904.9783</v>
      </c>
      <c r="T130" s="282"/>
      <c r="U130" s="257">
        <f t="shared" si="18"/>
        <v>1.079773467</v>
      </c>
      <c r="V130" s="254">
        <f t="shared" si="19"/>
        <v>213362.4982</v>
      </c>
      <c r="W130" s="254">
        <f t="shared" si="20"/>
        <v>-26542.48012</v>
      </c>
      <c r="X130" s="254">
        <f t="shared" si="21"/>
        <v>446136.8058</v>
      </c>
      <c r="Y130" s="258">
        <f t="shared" si="22"/>
        <v>0.4461368058</v>
      </c>
      <c r="Z130" s="334">
        <f t="shared" si="23"/>
        <v>206231.8275</v>
      </c>
      <c r="AA130" s="258">
        <f t="shared" si="24"/>
        <v>0.2062318275</v>
      </c>
      <c r="AB130" s="320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9"/>
      <c r="AU130" s="299"/>
    </row>
    <row r="131" ht="19.5" customHeight="1">
      <c r="A131" s="276" t="s">
        <v>227</v>
      </c>
      <c r="B131" s="277">
        <v>39.869999</v>
      </c>
      <c r="C131" s="278">
        <v>41.080002</v>
      </c>
      <c r="D131" s="278">
        <v>38.459999</v>
      </c>
      <c r="E131" s="278">
        <v>40.029999</v>
      </c>
      <c r="F131" s="278">
        <v>35.079987</v>
      </c>
      <c r="G131" s="278">
        <v>2.2481495E9</v>
      </c>
      <c r="H131" s="283" t="s">
        <v>227</v>
      </c>
      <c r="I131" s="278">
        <v>1.425938</v>
      </c>
      <c r="J131" s="278">
        <v>1.5075</v>
      </c>
      <c r="K131" s="278">
        <v>1.322813</v>
      </c>
      <c r="L131" s="278">
        <v>1.430313</v>
      </c>
      <c r="M131" s="278">
        <v>1.405466</v>
      </c>
      <c r="N131" s="278">
        <v>7.6431936E9</v>
      </c>
      <c r="O131" s="278"/>
      <c r="P131" s="254">
        <f t="shared" si="26"/>
        <v>152316.8277</v>
      </c>
      <c r="Q131" s="254">
        <f t="shared" si="119"/>
        <v>233756.8629</v>
      </c>
      <c r="R131" s="254">
        <f t="shared" si="120"/>
        <v>123201.45</v>
      </c>
      <c r="S131" s="254">
        <f t="shared" si="29"/>
        <v>-242571.249</v>
      </c>
      <c r="T131" s="282"/>
      <c r="U131" s="257">
        <f t="shared" si="18"/>
        <v>1.135824129</v>
      </c>
      <c r="V131" s="254">
        <f t="shared" si="19"/>
        <v>224895.1714</v>
      </c>
      <c r="W131" s="254">
        <f t="shared" si="20"/>
        <v>-17676.0776</v>
      </c>
      <c r="X131" s="254">
        <f t="shared" si="21"/>
        <v>509275.1406</v>
      </c>
      <c r="Y131" s="258">
        <f t="shared" si="22"/>
        <v>0.5092751406</v>
      </c>
      <c r="Z131" s="334">
        <f t="shared" si="23"/>
        <v>266703.8916</v>
      </c>
      <c r="AA131" s="258">
        <f t="shared" si="24"/>
        <v>0.2667038916</v>
      </c>
      <c r="AB131" s="320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9"/>
      <c r="AU131" s="299"/>
    </row>
    <row r="132" ht="19.5" customHeight="1">
      <c r="A132" s="276" t="s">
        <v>228</v>
      </c>
      <c r="B132" s="277">
        <v>39.889999</v>
      </c>
      <c r="C132" s="278">
        <v>43.169998</v>
      </c>
      <c r="D132" s="278">
        <v>39.02</v>
      </c>
      <c r="E132" s="278">
        <v>42.25</v>
      </c>
      <c r="F132" s="278">
        <v>37.025475</v>
      </c>
      <c r="G132" s="278">
        <v>2.1147749E9</v>
      </c>
      <c r="H132" s="283" t="s">
        <v>228</v>
      </c>
      <c r="I132" s="278">
        <v>1.420313</v>
      </c>
      <c r="J132" s="278">
        <v>1.664688</v>
      </c>
      <c r="K132" s="278">
        <v>1.36</v>
      </c>
      <c r="L132" s="278">
        <v>1.592813</v>
      </c>
      <c r="M132" s="278">
        <v>1.565143</v>
      </c>
      <c r="N132" s="278">
        <v>6.6059104E9</v>
      </c>
      <c r="O132" s="278"/>
      <c r="P132" s="254">
        <f t="shared" si="26"/>
        <v>154534.6535</v>
      </c>
      <c r="Q132" s="254">
        <f t="shared" si="119"/>
        <v>240328.2501</v>
      </c>
      <c r="R132" s="254">
        <f t="shared" si="120"/>
        <v>123201.45</v>
      </c>
      <c r="S132" s="254">
        <f t="shared" si="29"/>
        <v>-245248.6292</v>
      </c>
      <c r="T132" s="282"/>
      <c r="U132" s="257">
        <f t="shared" si="18"/>
        <v>1.132467506</v>
      </c>
      <c r="V132" s="254">
        <f t="shared" si="19"/>
        <v>226447.6495</v>
      </c>
      <c r="W132" s="254">
        <f t="shared" si="20"/>
        <v>-18800.97978</v>
      </c>
      <c r="X132" s="254">
        <f t="shared" si="21"/>
        <v>518064.3536</v>
      </c>
      <c r="Y132" s="258">
        <f t="shared" si="22"/>
        <v>0.5180643536</v>
      </c>
      <c r="Z132" s="334">
        <f t="shared" si="23"/>
        <v>272815.7244</v>
      </c>
      <c r="AA132" s="258">
        <f t="shared" si="24"/>
        <v>0.2728157244</v>
      </c>
      <c r="AB132" s="320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  <c r="AP132" s="299"/>
      <c r="AQ132" s="299"/>
      <c r="AR132" s="299"/>
      <c r="AS132" s="299"/>
      <c r="AT132" s="299"/>
      <c r="AU132" s="299"/>
    </row>
    <row r="133" ht="19.5" customHeight="1">
      <c r="A133" s="276" t="s">
        <v>229</v>
      </c>
      <c r="B133" s="277">
        <v>42.099998</v>
      </c>
      <c r="C133" s="278">
        <v>43.82</v>
      </c>
      <c r="D133" s="278">
        <v>40.720001</v>
      </c>
      <c r="E133" s="278">
        <v>40.959999</v>
      </c>
      <c r="F133" s="278">
        <v>35.929726</v>
      </c>
      <c r="G133" s="278">
        <v>2.2910659E9</v>
      </c>
      <c r="H133" s="283" t="s">
        <v>229</v>
      </c>
      <c r="I133" s="278">
        <v>1.582188</v>
      </c>
      <c r="J133" s="278">
        <v>1.70875</v>
      </c>
      <c r="K133" s="278">
        <v>1.478438</v>
      </c>
      <c r="L133" s="278">
        <v>1.490625</v>
      </c>
      <c r="M133" s="278">
        <v>1.46473</v>
      </c>
      <c r="N133" s="278">
        <v>7.4376E9</v>
      </c>
      <c r="O133" s="278"/>
      <c r="P133" s="254">
        <f t="shared" si="26"/>
        <v>161267.3307</v>
      </c>
      <c r="Q133" s="254">
        <f t="shared" si="119"/>
        <v>261257.6599</v>
      </c>
      <c r="R133" s="254">
        <f t="shared" si="120"/>
        <v>123201.45</v>
      </c>
      <c r="S133" s="254">
        <f t="shared" si="29"/>
        <v>-247937.1652</v>
      </c>
      <c r="T133" s="282"/>
      <c r="U133" s="257">
        <f t="shared" si="18"/>
        <v>1.147342233</v>
      </c>
      <c r="V133" s="254">
        <f t="shared" si="19"/>
        <v>231160.5235</v>
      </c>
      <c r="W133" s="254">
        <f t="shared" si="20"/>
        <v>-16776.64168</v>
      </c>
      <c r="X133" s="254">
        <f t="shared" si="21"/>
        <v>545726.4406</v>
      </c>
      <c r="Y133" s="258">
        <f t="shared" si="22"/>
        <v>0.5457264406</v>
      </c>
      <c r="Z133" s="334">
        <f t="shared" si="23"/>
        <v>297789.2754</v>
      </c>
      <c r="AA133" s="258">
        <f t="shared" si="24"/>
        <v>0.2977892754</v>
      </c>
      <c r="AB133" s="320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9"/>
      <c r="AU133" s="299"/>
    </row>
    <row r="134" ht="19.5" customHeight="1">
      <c r="A134" s="276" t="s">
        <v>230</v>
      </c>
      <c r="B134" s="277">
        <v>41.0</v>
      </c>
      <c r="C134" s="278">
        <v>44.650002</v>
      </c>
      <c r="D134" s="278">
        <v>40.639999</v>
      </c>
      <c r="E134" s="278">
        <v>43.560001</v>
      </c>
      <c r="F134" s="278">
        <v>38.210426</v>
      </c>
      <c r="G134" s="278">
        <v>1.8079224E9</v>
      </c>
      <c r="H134" s="283" t="s">
        <v>230</v>
      </c>
      <c r="I134" s="278">
        <v>1.494063</v>
      </c>
      <c r="J134" s="278">
        <v>1.76875</v>
      </c>
      <c r="K134" s="278">
        <v>1.467813</v>
      </c>
      <c r="L134" s="278">
        <v>1.67875</v>
      </c>
      <c r="M134" s="278">
        <v>1.649587</v>
      </c>
      <c r="N134" s="278">
        <v>5.7410208E9</v>
      </c>
      <c r="O134" s="278"/>
      <c r="P134" s="254">
        <f t="shared" si="26"/>
        <v>160950.4911</v>
      </c>
      <c r="Q134" s="254">
        <f t="shared" si="119"/>
        <v>259380.0954</v>
      </c>
      <c r="R134" s="254">
        <f t="shared" si="120"/>
        <v>123201.45</v>
      </c>
      <c r="S134" s="254">
        <f t="shared" si="29"/>
        <v>-250636.9034</v>
      </c>
      <c r="T134" s="282"/>
      <c r="U134" s="257">
        <f t="shared" si="18"/>
        <v>1.133719485</v>
      </c>
      <c r="V134" s="254">
        <f t="shared" si="19"/>
        <v>230938.7358</v>
      </c>
      <c r="W134" s="254">
        <f t="shared" si="20"/>
        <v>-19698.16759</v>
      </c>
      <c r="X134" s="254">
        <f t="shared" si="21"/>
        <v>543532.0366</v>
      </c>
      <c r="Y134" s="258">
        <f t="shared" si="22"/>
        <v>0.5435320366</v>
      </c>
      <c r="Z134" s="334">
        <f t="shared" si="23"/>
        <v>292895.1332</v>
      </c>
      <c r="AA134" s="258">
        <f t="shared" si="24"/>
        <v>0.2928951332</v>
      </c>
      <c r="AB134" s="320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  <c r="AP134" s="299"/>
      <c r="AQ134" s="299"/>
      <c r="AR134" s="299"/>
      <c r="AS134" s="299"/>
      <c r="AT134" s="299"/>
      <c r="AU134" s="299"/>
    </row>
    <row r="135" ht="19.5" customHeight="1">
      <c r="A135" s="276" t="s">
        <v>231</v>
      </c>
      <c r="B135" s="337">
        <v>43.889999</v>
      </c>
      <c r="C135" s="338">
        <v>46.299999</v>
      </c>
      <c r="D135" s="338">
        <v>43.32</v>
      </c>
      <c r="E135" s="338">
        <v>45.75</v>
      </c>
      <c r="F135" s="338">
        <v>40.13147</v>
      </c>
      <c r="G135" s="338">
        <v>1.5240367E9</v>
      </c>
      <c r="H135" s="340" t="s">
        <v>231</v>
      </c>
      <c r="I135" s="338">
        <v>1.705313</v>
      </c>
      <c r="J135" s="338">
        <v>1.900625</v>
      </c>
      <c r="K135" s="338">
        <v>1.657813</v>
      </c>
      <c r="L135" s="338">
        <v>1.85875</v>
      </c>
      <c r="M135" s="338">
        <v>1.82646</v>
      </c>
      <c r="N135" s="338">
        <v>4.1595232E9</v>
      </c>
      <c r="O135" s="338"/>
      <c r="P135" s="254">
        <f t="shared" si="26"/>
        <v>171564.3564</v>
      </c>
      <c r="Q135" s="254">
        <f t="shared" si="119"/>
        <v>292955.3657</v>
      </c>
      <c r="R135" s="254">
        <f t="shared" si="120"/>
        <v>123201.45</v>
      </c>
      <c r="S135" s="254">
        <f t="shared" si="29"/>
        <v>-253347.8905</v>
      </c>
      <c r="T135" s="339">
        <f>(P135-P123)/P123</f>
        <v>0.6140089419</v>
      </c>
      <c r="U135" s="257">
        <f t="shared" si="18"/>
        <v>1.16348238</v>
      </c>
      <c r="V135" s="254">
        <f t="shared" si="19"/>
        <v>238368.4415</v>
      </c>
      <c r="W135" s="254">
        <f t="shared" si="20"/>
        <v>-14979.44894</v>
      </c>
      <c r="X135" s="254">
        <f t="shared" si="21"/>
        <v>587721.1721</v>
      </c>
      <c r="Y135" s="258">
        <f t="shared" si="22"/>
        <v>0.5877211721</v>
      </c>
      <c r="Z135" s="334">
        <f t="shared" si="23"/>
        <v>334373.2817</v>
      </c>
      <c r="AA135" s="258">
        <f t="shared" si="24"/>
        <v>0.3343732817</v>
      </c>
      <c r="AB135" s="320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9"/>
      <c r="AU135" s="299"/>
    </row>
    <row r="136" ht="19.5" customHeight="1">
      <c r="A136" s="276" t="s">
        <v>232</v>
      </c>
      <c r="B136" s="277">
        <v>46.330002</v>
      </c>
      <c r="C136" s="278">
        <v>46.639999</v>
      </c>
      <c r="D136" s="278">
        <v>42.630001</v>
      </c>
      <c r="E136" s="278">
        <v>42.790001</v>
      </c>
      <c r="F136" s="278">
        <v>37.597622</v>
      </c>
      <c r="G136" s="278">
        <v>2.3821525E9</v>
      </c>
      <c r="H136" s="283" t="s">
        <v>232</v>
      </c>
      <c r="I136" s="278">
        <v>1.900938</v>
      </c>
      <c r="J136" s="278">
        <v>1.928125</v>
      </c>
      <c r="K136" s="278">
        <v>1.604375</v>
      </c>
      <c r="L136" s="278">
        <v>1.616875</v>
      </c>
      <c r="M136" s="278">
        <v>1.588787</v>
      </c>
      <c r="N136" s="278">
        <v>5.4047488E9</v>
      </c>
      <c r="O136" s="278"/>
      <c r="P136" s="254">
        <f t="shared" si="26"/>
        <v>168831.6871</v>
      </c>
      <c r="Q136" s="254">
        <f>((Q135+R135)/2)*K136/K135</f>
        <v>201371.2015</v>
      </c>
      <c r="R136" s="254">
        <f>(Q135+R135)/2</f>
        <v>208078.4079</v>
      </c>
      <c r="S136" s="254">
        <f t="shared" si="29"/>
        <v>-256070.1734</v>
      </c>
      <c r="T136" s="282"/>
      <c r="U136" s="257">
        <f t="shared" si="18"/>
        <v>1.471901589</v>
      </c>
      <c r="V136" s="254">
        <f t="shared" si="19"/>
        <v>317937.4525</v>
      </c>
      <c r="W136" s="254">
        <f t="shared" si="20"/>
        <v>61867.27917</v>
      </c>
      <c r="X136" s="254">
        <f t="shared" si="21"/>
        <v>578281.2964</v>
      </c>
      <c r="Y136" s="258">
        <f t="shared" si="22"/>
        <v>0.5782812964</v>
      </c>
      <c r="Z136" s="334">
        <f t="shared" si="23"/>
        <v>322211.1231</v>
      </c>
      <c r="AA136" s="258">
        <f t="shared" si="24"/>
        <v>0.3222111231</v>
      </c>
      <c r="AB136" s="320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  <c r="AP136" s="299"/>
      <c r="AQ136" s="299"/>
      <c r="AR136" s="299"/>
      <c r="AS136" s="299"/>
      <c r="AT136" s="299"/>
      <c r="AU136" s="299"/>
    </row>
    <row r="137" ht="19.5" customHeight="1">
      <c r="A137" s="276" t="s">
        <v>233</v>
      </c>
      <c r="B137" s="277">
        <v>42.900002</v>
      </c>
      <c r="C137" s="278">
        <v>45.049999</v>
      </c>
      <c r="D137" s="278">
        <v>42.119999</v>
      </c>
      <c r="E137" s="278">
        <v>44.759998</v>
      </c>
      <c r="F137" s="278">
        <v>39.328568</v>
      </c>
      <c r="G137" s="278">
        <v>1.9321764E9</v>
      </c>
      <c r="H137" s="283" t="s">
        <v>233</v>
      </c>
      <c r="I137" s="278">
        <v>1.625625</v>
      </c>
      <c r="J137" s="278">
        <v>1.7875</v>
      </c>
      <c r="K137" s="278">
        <v>1.564063</v>
      </c>
      <c r="L137" s="278">
        <v>1.765</v>
      </c>
      <c r="M137" s="278">
        <v>1.734339</v>
      </c>
      <c r="N137" s="278">
        <v>5.1140704E9</v>
      </c>
      <c r="O137" s="278"/>
      <c r="P137" s="254">
        <f t="shared" si="26"/>
        <v>166811.8772</v>
      </c>
      <c r="Q137" s="254">
        <f t="shared" ref="Q137:Q147" si="121">Q136*K137/K136</f>
        <v>196311.4892</v>
      </c>
      <c r="R137" s="254">
        <f t="shared" ref="R137:R147" si="122">R136</f>
        <v>208078.4079</v>
      </c>
      <c r="S137" s="254">
        <f t="shared" si="29"/>
        <v>-258803.7991</v>
      </c>
      <c r="T137" s="282"/>
      <c r="U137" s="257">
        <f t="shared" si="18"/>
        <v>1.448550162</v>
      </c>
      <c r="V137" s="254">
        <f t="shared" si="19"/>
        <v>316523.5856</v>
      </c>
      <c r="W137" s="254">
        <f t="shared" si="20"/>
        <v>57719.78652</v>
      </c>
      <c r="X137" s="254">
        <f t="shared" si="21"/>
        <v>571201.7743</v>
      </c>
      <c r="Y137" s="258">
        <f t="shared" si="22"/>
        <v>0.5712017743</v>
      </c>
      <c r="Z137" s="334">
        <f t="shared" si="23"/>
        <v>312397.9752</v>
      </c>
      <c r="AA137" s="258">
        <f t="shared" si="24"/>
        <v>0.3123979752</v>
      </c>
      <c r="AB137" s="320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  <c r="AP137" s="299"/>
      <c r="AQ137" s="299"/>
      <c r="AR137" s="299"/>
      <c r="AS137" s="299"/>
      <c r="AT137" s="299"/>
      <c r="AU137" s="299"/>
    </row>
    <row r="138" ht="19.5" customHeight="1">
      <c r="A138" s="276" t="s">
        <v>234</v>
      </c>
      <c r="B138" s="277">
        <v>44.959999</v>
      </c>
      <c r="C138" s="278">
        <v>48.599998</v>
      </c>
      <c r="D138" s="278">
        <v>44.950001</v>
      </c>
      <c r="E138" s="278">
        <v>48.16</v>
      </c>
      <c r="F138" s="278">
        <v>42.31601</v>
      </c>
      <c r="G138" s="278">
        <v>1.6236069E9</v>
      </c>
      <c r="H138" s="283" t="s">
        <v>234</v>
      </c>
      <c r="I138" s="278">
        <v>1.778125</v>
      </c>
      <c r="J138" s="278">
        <v>2.080313</v>
      </c>
      <c r="K138" s="278">
        <v>1.778125</v>
      </c>
      <c r="L138" s="278">
        <v>2.045</v>
      </c>
      <c r="M138" s="278">
        <v>2.009475</v>
      </c>
      <c r="N138" s="278">
        <v>4.287104E9</v>
      </c>
      <c r="O138" s="278"/>
      <c r="P138" s="254">
        <f t="shared" si="26"/>
        <v>178019.8059</v>
      </c>
      <c r="Q138" s="254">
        <f t="shared" si="121"/>
        <v>223179.224</v>
      </c>
      <c r="R138" s="254">
        <f t="shared" si="122"/>
        <v>208078.4079</v>
      </c>
      <c r="S138" s="254">
        <f t="shared" si="29"/>
        <v>-261548.8149</v>
      </c>
      <c r="T138" s="282"/>
      <c r="U138" s="257">
        <f t="shared" si="18"/>
        <v>1.476199439</v>
      </c>
      <c r="V138" s="254">
        <f t="shared" si="19"/>
        <v>324369.1357</v>
      </c>
      <c r="W138" s="254">
        <f t="shared" si="20"/>
        <v>62820.32079</v>
      </c>
      <c r="X138" s="254">
        <f t="shared" si="21"/>
        <v>609277.4378</v>
      </c>
      <c r="Y138" s="258">
        <f t="shared" si="22"/>
        <v>0.6092774378</v>
      </c>
      <c r="Z138" s="334">
        <f t="shared" si="23"/>
        <v>347728.6229</v>
      </c>
      <c r="AA138" s="258">
        <f t="shared" si="24"/>
        <v>0.3477286229</v>
      </c>
      <c r="AB138" s="320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  <c r="AP138" s="299"/>
      <c r="AQ138" s="299"/>
      <c r="AR138" s="299"/>
      <c r="AS138" s="299"/>
      <c r="AT138" s="299"/>
      <c r="AU138" s="299"/>
    </row>
    <row r="139" ht="19.5" customHeight="1">
      <c r="A139" s="276" t="s">
        <v>235</v>
      </c>
      <c r="B139" s="277">
        <v>48.360001</v>
      </c>
      <c r="C139" s="278">
        <v>50.650002</v>
      </c>
      <c r="D139" s="278">
        <v>47.790001</v>
      </c>
      <c r="E139" s="278">
        <v>49.240002</v>
      </c>
      <c r="F139" s="278">
        <v>43.311127</v>
      </c>
      <c r="G139" s="278">
        <v>1.7014575E9</v>
      </c>
      <c r="H139" s="283" t="s">
        <v>235</v>
      </c>
      <c r="I139" s="278">
        <v>2.058438</v>
      </c>
      <c r="J139" s="278">
        <v>2.255938</v>
      </c>
      <c r="K139" s="278">
        <v>2.010938</v>
      </c>
      <c r="L139" s="278">
        <v>2.13125</v>
      </c>
      <c r="M139" s="278">
        <v>2.094226</v>
      </c>
      <c r="N139" s="278">
        <v>5.2115232E9</v>
      </c>
      <c r="O139" s="278"/>
      <c r="P139" s="254">
        <f t="shared" si="26"/>
        <v>189267.3307</v>
      </c>
      <c r="Q139" s="254">
        <f t="shared" si="121"/>
        <v>252400.4682</v>
      </c>
      <c r="R139" s="254">
        <f t="shared" si="122"/>
        <v>208078.4079</v>
      </c>
      <c r="S139" s="254">
        <f t="shared" si="29"/>
        <v>-264305.2683</v>
      </c>
      <c r="T139" s="282"/>
      <c r="U139" s="257">
        <f t="shared" si="18"/>
        <v>1.503359131</v>
      </c>
      <c r="V139" s="254">
        <f t="shared" si="19"/>
        <v>332242.403</v>
      </c>
      <c r="W139" s="254">
        <f t="shared" si="20"/>
        <v>67937.13472</v>
      </c>
      <c r="X139" s="254">
        <f t="shared" si="21"/>
        <v>649746.2067</v>
      </c>
      <c r="Y139" s="258">
        <f t="shared" si="22"/>
        <v>0.6497462067</v>
      </c>
      <c r="Z139" s="334">
        <f t="shared" si="23"/>
        <v>385440.9384</v>
      </c>
      <c r="AA139" s="258">
        <f t="shared" si="24"/>
        <v>0.3854409384</v>
      </c>
      <c r="AB139" s="320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9"/>
      <c r="AU139" s="299"/>
    </row>
    <row r="140" ht="19.5" customHeight="1">
      <c r="A140" s="276" t="s">
        <v>236</v>
      </c>
      <c r="B140" s="277">
        <v>49.450001</v>
      </c>
      <c r="C140" s="278">
        <v>50.169998</v>
      </c>
      <c r="D140" s="278">
        <v>42.639999</v>
      </c>
      <c r="E140" s="278">
        <v>45.599998</v>
      </c>
      <c r="F140" s="278">
        <v>40.109406</v>
      </c>
      <c r="G140" s="278">
        <v>2.9522281E9</v>
      </c>
      <c r="H140" s="283" t="s">
        <v>236</v>
      </c>
      <c r="I140" s="278">
        <v>2.145625</v>
      </c>
      <c r="J140" s="278">
        <v>2.209063</v>
      </c>
      <c r="K140" s="278">
        <v>1.504375</v>
      </c>
      <c r="L140" s="278">
        <v>1.805938</v>
      </c>
      <c r="M140" s="278">
        <v>1.774566</v>
      </c>
      <c r="N140" s="278">
        <v>7.4423808E9</v>
      </c>
      <c r="O140" s="278"/>
      <c r="P140" s="254">
        <f t="shared" si="26"/>
        <v>168871.2832</v>
      </c>
      <c r="Q140" s="254">
        <f t="shared" si="121"/>
        <v>188819.8215</v>
      </c>
      <c r="R140" s="254">
        <f t="shared" si="122"/>
        <v>208078.4079</v>
      </c>
      <c r="S140" s="254">
        <f t="shared" si="29"/>
        <v>-267073.2069</v>
      </c>
      <c r="T140" s="282"/>
      <c r="U140" s="257">
        <f t="shared" si="18"/>
        <v>1.411409611</v>
      </c>
      <c r="V140" s="254">
        <f t="shared" si="19"/>
        <v>317965.1698</v>
      </c>
      <c r="W140" s="254">
        <f t="shared" si="20"/>
        <v>50891.96284</v>
      </c>
      <c r="X140" s="254">
        <f t="shared" si="21"/>
        <v>565769.5126</v>
      </c>
      <c r="Y140" s="258">
        <f t="shared" si="22"/>
        <v>0.5657695126</v>
      </c>
      <c r="Z140" s="334">
        <f t="shared" si="23"/>
        <v>298696.3056</v>
      </c>
      <c r="AA140" s="258">
        <f t="shared" si="24"/>
        <v>0.2986963056</v>
      </c>
      <c r="AB140" s="320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9"/>
      <c r="AU140" s="299"/>
    </row>
    <row r="141" ht="19.5" customHeight="1">
      <c r="A141" s="276" t="s">
        <v>237</v>
      </c>
      <c r="B141" s="277">
        <v>45.43</v>
      </c>
      <c r="C141" s="278">
        <v>47.68</v>
      </c>
      <c r="D141" s="278">
        <v>42.639999</v>
      </c>
      <c r="E141" s="278">
        <v>42.709999</v>
      </c>
      <c r="F141" s="278">
        <v>37.567379</v>
      </c>
      <c r="G141" s="278">
        <v>2.0580886E9</v>
      </c>
      <c r="H141" s="283" t="s">
        <v>237</v>
      </c>
      <c r="I141" s="278">
        <v>1.795313</v>
      </c>
      <c r="J141" s="278">
        <v>1.973125</v>
      </c>
      <c r="K141" s="278">
        <v>1.573438</v>
      </c>
      <c r="L141" s="278">
        <v>1.58125</v>
      </c>
      <c r="M141" s="278">
        <v>1.553781</v>
      </c>
      <c r="N141" s="278">
        <v>5.6234048E9</v>
      </c>
      <c r="O141" s="278"/>
      <c r="P141" s="254">
        <f t="shared" si="26"/>
        <v>168871.2832</v>
      </c>
      <c r="Q141" s="254">
        <f t="shared" si="121"/>
        <v>197488.1811</v>
      </c>
      <c r="R141" s="254">
        <f t="shared" si="122"/>
        <v>208078.4079</v>
      </c>
      <c r="S141" s="254">
        <f t="shared" si="29"/>
        <v>-269852.6786</v>
      </c>
      <c r="T141" s="282"/>
      <c r="U141" s="257">
        <f t="shared" si="18"/>
        <v>1.396872149</v>
      </c>
      <c r="V141" s="254">
        <f t="shared" si="19"/>
        <v>317965.1698</v>
      </c>
      <c r="W141" s="254">
        <f t="shared" si="20"/>
        <v>48112.49114</v>
      </c>
      <c r="X141" s="254">
        <f t="shared" si="21"/>
        <v>574437.8721</v>
      </c>
      <c r="Y141" s="258">
        <f t="shared" si="22"/>
        <v>0.5744378721</v>
      </c>
      <c r="Z141" s="334">
        <f t="shared" si="23"/>
        <v>304585.1935</v>
      </c>
      <c r="AA141" s="258">
        <f t="shared" si="24"/>
        <v>0.3045851935</v>
      </c>
      <c r="AB141" s="320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  <c r="AP141" s="299"/>
      <c r="AQ141" s="299"/>
      <c r="AR141" s="299"/>
      <c r="AS141" s="299"/>
      <c r="AT141" s="299"/>
      <c r="AU141" s="299"/>
    </row>
    <row r="142" ht="19.5" customHeight="1">
      <c r="A142" s="276" t="s">
        <v>238</v>
      </c>
      <c r="B142" s="277">
        <v>42.84</v>
      </c>
      <c r="C142" s="278">
        <v>46.720001</v>
      </c>
      <c r="D142" s="278">
        <v>41.77</v>
      </c>
      <c r="E142" s="278">
        <v>45.810001</v>
      </c>
      <c r="F142" s="278">
        <v>40.449875</v>
      </c>
      <c r="G142" s="278">
        <v>1.7486736E9</v>
      </c>
      <c r="H142" s="283" t="s">
        <v>238</v>
      </c>
      <c r="I142" s="278">
        <v>1.58875</v>
      </c>
      <c r="J142" s="278">
        <v>1.8825</v>
      </c>
      <c r="K142" s="278">
        <v>1.510625</v>
      </c>
      <c r="L142" s="278">
        <v>1.810625</v>
      </c>
      <c r="M142" s="278">
        <v>1.779171</v>
      </c>
      <c r="N142" s="278">
        <v>4.884784E9</v>
      </c>
      <c r="O142" s="278"/>
      <c r="P142" s="254">
        <f t="shared" si="26"/>
        <v>165425.7426</v>
      </c>
      <c r="Q142" s="254">
        <f t="shared" si="121"/>
        <v>189604.2828</v>
      </c>
      <c r="R142" s="254">
        <f t="shared" si="122"/>
        <v>208078.4079</v>
      </c>
      <c r="S142" s="254">
        <f t="shared" si="29"/>
        <v>-272643.7314</v>
      </c>
      <c r="T142" s="282"/>
      <c r="U142" s="257">
        <f t="shared" si="18"/>
        <v>1.369934854</v>
      </c>
      <c r="V142" s="254">
        <f t="shared" si="19"/>
        <v>315553.2913</v>
      </c>
      <c r="W142" s="254">
        <f t="shared" si="20"/>
        <v>42909.5599</v>
      </c>
      <c r="X142" s="254">
        <f t="shared" si="21"/>
        <v>563108.4332</v>
      </c>
      <c r="Y142" s="258">
        <f t="shared" si="22"/>
        <v>0.5631084332</v>
      </c>
      <c r="Z142" s="334">
        <f t="shared" si="23"/>
        <v>290464.7018</v>
      </c>
      <c r="AA142" s="258">
        <f t="shared" si="24"/>
        <v>0.2904647018</v>
      </c>
      <c r="AB142" s="320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9"/>
      <c r="AU142" s="299"/>
    </row>
    <row r="143" ht="19.5" customHeight="1">
      <c r="A143" s="276" t="s">
        <v>239</v>
      </c>
      <c r="B143" s="277">
        <v>46.389999</v>
      </c>
      <c r="C143" s="278">
        <v>47.189999</v>
      </c>
      <c r="D143" s="278">
        <v>42.970001</v>
      </c>
      <c r="E143" s="278">
        <v>43.459999</v>
      </c>
      <c r="F143" s="278">
        <v>38.374847</v>
      </c>
      <c r="G143" s="278">
        <v>1.4832781E9</v>
      </c>
      <c r="H143" s="283" t="s">
        <v>239</v>
      </c>
      <c r="I143" s="278">
        <v>1.855</v>
      </c>
      <c r="J143" s="278">
        <v>1.91875</v>
      </c>
      <c r="K143" s="278">
        <v>1.586563</v>
      </c>
      <c r="L143" s="278">
        <v>1.625625</v>
      </c>
      <c r="M143" s="278">
        <v>1.597385</v>
      </c>
      <c r="N143" s="278">
        <v>4.2101088E9</v>
      </c>
      <c r="O143" s="278"/>
      <c r="P143" s="254">
        <f t="shared" si="26"/>
        <v>170178.2218</v>
      </c>
      <c r="Q143" s="254">
        <f t="shared" si="121"/>
        <v>199135.5497</v>
      </c>
      <c r="R143" s="254">
        <f t="shared" si="122"/>
        <v>208078.4079</v>
      </c>
      <c r="S143" s="254">
        <f t="shared" si="29"/>
        <v>-275446.4137</v>
      </c>
      <c r="T143" s="282"/>
      <c r="U143" s="257">
        <f t="shared" si="18"/>
        <v>1.373249427</v>
      </c>
      <c r="V143" s="254">
        <f t="shared" si="19"/>
        <v>318880.0268</v>
      </c>
      <c r="W143" s="254">
        <f t="shared" si="20"/>
        <v>43433.61313</v>
      </c>
      <c r="X143" s="254">
        <f t="shared" si="21"/>
        <v>577392.1793</v>
      </c>
      <c r="Y143" s="258">
        <f t="shared" si="22"/>
        <v>0.5773921793</v>
      </c>
      <c r="Z143" s="334">
        <f t="shared" si="23"/>
        <v>301945.7656</v>
      </c>
      <c r="AA143" s="258">
        <f t="shared" si="24"/>
        <v>0.3019457656</v>
      </c>
      <c r="AB143" s="320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299"/>
      <c r="AO143" s="299"/>
      <c r="AP143" s="299"/>
      <c r="AQ143" s="299"/>
      <c r="AR143" s="299"/>
      <c r="AS143" s="299"/>
      <c r="AT143" s="299"/>
      <c r="AU143" s="299"/>
    </row>
    <row r="144" ht="19.5" customHeight="1">
      <c r="A144" s="276" t="s">
        <v>240</v>
      </c>
      <c r="B144" s="277">
        <v>44.099998</v>
      </c>
      <c r="C144" s="278">
        <v>49.84</v>
      </c>
      <c r="D144" s="278">
        <v>44.07</v>
      </c>
      <c r="E144" s="278">
        <v>49.07</v>
      </c>
      <c r="F144" s="278">
        <v>43.328426</v>
      </c>
      <c r="G144" s="278">
        <v>1.5747432E9</v>
      </c>
      <c r="H144" s="283" t="s">
        <v>240</v>
      </c>
      <c r="I144" s="278">
        <v>1.67</v>
      </c>
      <c r="J144" s="278">
        <v>2.1375</v>
      </c>
      <c r="K144" s="278">
        <v>1.668438</v>
      </c>
      <c r="L144" s="278">
        <v>2.071563</v>
      </c>
      <c r="M144" s="278">
        <v>2.035576</v>
      </c>
      <c r="N144" s="278">
        <v>4.1785664E9</v>
      </c>
      <c r="O144" s="278"/>
      <c r="P144" s="254">
        <f t="shared" si="26"/>
        <v>174534.6535</v>
      </c>
      <c r="Q144" s="254">
        <f t="shared" si="121"/>
        <v>209411.992</v>
      </c>
      <c r="R144" s="254">
        <f t="shared" si="122"/>
        <v>208078.4079</v>
      </c>
      <c r="S144" s="254">
        <f t="shared" si="29"/>
        <v>-278260.7737</v>
      </c>
      <c r="T144" s="282"/>
      <c r="U144" s="257">
        <f t="shared" si="18"/>
        <v>1.375016163</v>
      </c>
      <c r="V144" s="254">
        <f t="shared" si="19"/>
        <v>321929.529</v>
      </c>
      <c r="W144" s="254">
        <f t="shared" si="20"/>
        <v>43668.75525</v>
      </c>
      <c r="X144" s="254">
        <f t="shared" si="21"/>
        <v>592025.0533</v>
      </c>
      <c r="Y144" s="258">
        <f t="shared" si="22"/>
        <v>0.5920250533</v>
      </c>
      <c r="Z144" s="334">
        <f t="shared" si="23"/>
        <v>313764.2796</v>
      </c>
      <c r="AA144" s="258">
        <f t="shared" si="24"/>
        <v>0.3137642796</v>
      </c>
      <c r="AB144" s="320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299"/>
      <c r="AM144" s="299"/>
      <c r="AN144" s="299"/>
      <c r="AO144" s="299"/>
      <c r="AP144" s="299"/>
      <c r="AQ144" s="299"/>
      <c r="AR144" s="299"/>
      <c r="AS144" s="299"/>
      <c r="AT144" s="299"/>
      <c r="AU144" s="299"/>
    </row>
    <row r="145" ht="19.5" customHeight="1">
      <c r="A145" s="276" t="s">
        <v>241</v>
      </c>
      <c r="B145" s="277">
        <v>49.48</v>
      </c>
      <c r="C145" s="278">
        <v>52.490002</v>
      </c>
      <c r="D145" s="278">
        <v>48.200001</v>
      </c>
      <c r="E145" s="278">
        <v>52.18</v>
      </c>
      <c r="F145" s="278">
        <v>46.182438</v>
      </c>
      <c r="G145" s="278">
        <v>1.5383548E9</v>
      </c>
      <c r="H145" s="283" t="s">
        <v>241</v>
      </c>
      <c r="I145" s="278">
        <v>2.105625</v>
      </c>
      <c r="J145" s="278">
        <v>2.364375</v>
      </c>
      <c r="K145" s="278">
        <v>1.99875</v>
      </c>
      <c r="L145" s="278">
        <v>2.339688</v>
      </c>
      <c r="M145" s="278">
        <v>2.299043</v>
      </c>
      <c r="N145" s="278">
        <v>3.9733408E9</v>
      </c>
      <c r="O145" s="278"/>
      <c r="P145" s="254">
        <f t="shared" si="26"/>
        <v>190891.0931</v>
      </c>
      <c r="Q145" s="254">
        <f t="shared" si="121"/>
        <v>250870.706</v>
      </c>
      <c r="R145" s="254">
        <f t="shared" si="122"/>
        <v>208078.4079</v>
      </c>
      <c r="S145" s="254">
        <f t="shared" si="29"/>
        <v>-281086.8603</v>
      </c>
      <c r="T145" s="282"/>
      <c r="U145" s="257">
        <f t="shared" si="18"/>
        <v>1.419381541</v>
      </c>
      <c r="V145" s="254">
        <f t="shared" si="19"/>
        <v>333379.0367</v>
      </c>
      <c r="W145" s="254">
        <f t="shared" si="20"/>
        <v>52292.17641</v>
      </c>
      <c r="X145" s="254">
        <f t="shared" si="21"/>
        <v>649840.2069</v>
      </c>
      <c r="Y145" s="258">
        <f t="shared" si="22"/>
        <v>0.6498402069</v>
      </c>
      <c r="Z145" s="334">
        <f t="shared" si="23"/>
        <v>368753.3466</v>
      </c>
      <c r="AA145" s="258">
        <f t="shared" si="24"/>
        <v>0.3687533466</v>
      </c>
      <c r="AB145" s="320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  <c r="AU145" s="299"/>
    </row>
    <row r="146" ht="19.5" customHeight="1">
      <c r="A146" s="276" t="s">
        <v>242</v>
      </c>
      <c r="B146" s="277">
        <v>52.369999</v>
      </c>
      <c r="C146" s="278">
        <v>54.040001</v>
      </c>
      <c r="D146" s="278">
        <v>50.849998</v>
      </c>
      <c r="E146" s="278">
        <v>52.09</v>
      </c>
      <c r="F146" s="278">
        <v>46.102768</v>
      </c>
      <c r="G146" s="278">
        <v>1.5649947E9</v>
      </c>
      <c r="H146" s="283" t="s">
        <v>242</v>
      </c>
      <c r="I146" s="278">
        <v>2.355</v>
      </c>
      <c r="J146" s="278">
        <v>2.505313</v>
      </c>
      <c r="K146" s="278">
        <v>2.249063</v>
      </c>
      <c r="L146" s="278">
        <v>2.32</v>
      </c>
      <c r="M146" s="278">
        <v>2.279697</v>
      </c>
      <c r="N146" s="278">
        <v>3.4569632E9</v>
      </c>
      <c r="O146" s="278"/>
      <c r="P146" s="254">
        <f t="shared" si="26"/>
        <v>201386.1307</v>
      </c>
      <c r="Q146" s="254">
        <f t="shared" si="121"/>
        <v>282288.4416</v>
      </c>
      <c r="R146" s="254">
        <f t="shared" si="122"/>
        <v>208078.4079</v>
      </c>
      <c r="S146" s="254">
        <f t="shared" si="29"/>
        <v>-283924.7222</v>
      </c>
      <c r="T146" s="282"/>
      <c r="U146" s="257">
        <f t="shared" si="18"/>
        <v>1.442158807</v>
      </c>
      <c r="V146" s="254">
        <f t="shared" si="19"/>
        <v>340725.563</v>
      </c>
      <c r="W146" s="254">
        <f t="shared" si="20"/>
        <v>56800.84083</v>
      </c>
      <c r="X146" s="254">
        <f t="shared" si="21"/>
        <v>691752.9801</v>
      </c>
      <c r="Y146" s="258">
        <f t="shared" si="22"/>
        <v>0.6917529801</v>
      </c>
      <c r="Z146" s="334">
        <f t="shared" si="23"/>
        <v>407828.2579</v>
      </c>
      <c r="AA146" s="258">
        <f t="shared" si="24"/>
        <v>0.4078282579</v>
      </c>
      <c r="AB146" s="320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9"/>
      <c r="AU146" s="299"/>
    </row>
    <row r="147" ht="19.5" customHeight="1">
      <c r="A147" s="276" t="s">
        <v>243</v>
      </c>
      <c r="B147" s="337">
        <v>52.860001</v>
      </c>
      <c r="C147" s="338">
        <v>54.959999</v>
      </c>
      <c r="D147" s="338">
        <v>52.84</v>
      </c>
      <c r="E147" s="338">
        <v>54.459999</v>
      </c>
      <c r="F147" s="338">
        <v>48.200367</v>
      </c>
      <c r="G147" s="338">
        <v>1.0067669E9</v>
      </c>
      <c r="H147" s="340" t="s">
        <v>243</v>
      </c>
      <c r="I147" s="338">
        <v>2.391563</v>
      </c>
      <c r="J147" s="338">
        <v>2.591563</v>
      </c>
      <c r="K147" s="338">
        <v>2.388438</v>
      </c>
      <c r="L147" s="338">
        <v>2.544688</v>
      </c>
      <c r="M147" s="338">
        <v>2.500482</v>
      </c>
      <c r="N147" s="338">
        <v>2.3484E9</v>
      </c>
      <c r="O147" s="338"/>
      <c r="P147" s="254">
        <f t="shared" si="26"/>
        <v>209267.3267</v>
      </c>
      <c r="Q147" s="254">
        <f t="shared" si="121"/>
        <v>299781.9273</v>
      </c>
      <c r="R147" s="254">
        <f t="shared" si="122"/>
        <v>208078.4079</v>
      </c>
      <c r="S147" s="254">
        <f t="shared" si="29"/>
        <v>-286774.4085</v>
      </c>
      <c r="T147" s="339">
        <f>(P147-P135)/P135</f>
        <v>0.2197599261</v>
      </c>
      <c r="U147" s="257">
        <f t="shared" si="18"/>
        <v>1.455310244</v>
      </c>
      <c r="V147" s="254">
        <f t="shared" si="19"/>
        <v>346242.4002</v>
      </c>
      <c r="W147" s="254">
        <f t="shared" si="20"/>
        <v>59467.99172</v>
      </c>
      <c r="X147" s="254">
        <f t="shared" si="21"/>
        <v>717127.6619</v>
      </c>
      <c r="Y147" s="258">
        <f t="shared" si="22"/>
        <v>0.7171276619</v>
      </c>
      <c r="Z147" s="334">
        <f t="shared" si="23"/>
        <v>430353.2534</v>
      </c>
      <c r="AA147" s="258">
        <f t="shared" si="24"/>
        <v>0.4303532534</v>
      </c>
      <c r="AB147" s="320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9"/>
      <c r="AU147" s="299"/>
    </row>
    <row r="148" ht="19.5" customHeight="1">
      <c r="A148" s="276" t="s">
        <v>244</v>
      </c>
      <c r="B148" s="277">
        <v>54.970001</v>
      </c>
      <c r="C148" s="278">
        <v>57.349998</v>
      </c>
      <c r="D148" s="278">
        <v>54.919998</v>
      </c>
      <c r="E148" s="278">
        <v>56.0</v>
      </c>
      <c r="F148" s="278">
        <v>49.661621</v>
      </c>
      <c r="G148" s="278">
        <v>1.2656086E9</v>
      </c>
      <c r="H148" s="283" t="s">
        <v>244</v>
      </c>
      <c r="I148" s="278">
        <v>2.59125</v>
      </c>
      <c r="J148" s="278">
        <v>2.815625</v>
      </c>
      <c r="K148" s="278">
        <v>2.586563</v>
      </c>
      <c r="L148" s="278">
        <v>2.684375</v>
      </c>
      <c r="M148" s="278">
        <v>2.637742</v>
      </c>
      <c r="N148" s="278">
        <v>2.50408E9</v>
      </c>
      <c r="O148" s="278"/>
      <c r="P148" s="254">
        <f t="shared" si="26"/>
        <v>217504.9426</v>
      </c>
      <c r="Q148" s="254">
        <f>((Q147+R147)/2)*K148/K147</f>
        <v>274994.1075</v>
      </c>
      <c r="R148" s="254">
        <f>(Q147+R147)/2</f>
        <v>253930.1676</v>
      </c>
      <c r="S148" s="254">
        <f t="shared" si="29"/>
        <v>-289635.9686</v>
      </c>
      <c r="T148" s="282"/>
      <c r="U148" s="257">
        <f t="shared" si="18"/>
        <v>1.627681508</v>
      </c>
      <c r="V148" s="254">
        <f t="shared" si="19"/>
        <v>396026.4207</v>
      </c>
      <c r="W148" s="254">
        <f t="shared" si="20"/>
        <v>106390.4521</v>
      </c>
      <c r="X148" s="254">
        <f t="shared" si="21"/>
        <v>746429.2176</v>
      </c>
      <c r="Y148" s="258">
        <f t="shared" si="22"/>
        <v>0.7464292176</v>
      </c>
      <c r="Z148" s="334">
        <f t="shared" si="23"/>
        <v>456793.2491</v>
      </c>
      <c r="AA148" s="258">
        <f t="shared" si="24"/>
        <v>0.4567932491</v>
      </c>
      <c r="AB148" s="320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299"/>
      <c r="AM148" s="299"/>
      <c r="AN148" s="299"/>
      <c r="AO148" s="299"/>
      <c r="AP148" s="299"/>
      <c r="AQ148" s="299"/>
      <c r="AR148" s="299"/>
      <c r="AS148" s="299"/>
      <c r="AT148" s="299"/>
      <c r="AU148" s="299"/>
    </row>
    <row r="149" ht="19.5" customHeight="1">
      <c r="A149" s="276" t="s">
        <v>245</v>
      </c>
      <c r="B149" s="277">
        <v>56.419998</v>
      </c>
      <c r="C149" s="278">
        <v>59.040001</v>
      </c>
      <c r="D149" s="278">
        <v>56.130001</v>
      </c>
      <c r="E149" s="278">
        <v>57.77</v>
      </c>
      <c r="F149" s="278">
        <v>51.231285</v>
      </c>
      <c r="G149" s="278">
        <v>1.1015619E9</v>
      </c>
      <c r="H149" s="283" t="s">
        <v>245</v>
      </c>
      <c r="I149" s="278">
        <v>2.722188</v>
      </c>
      <c r="J149" s="278">
        <v>2.979688</v>
      </c>
      <c r="K149" s="278">
        <v>2.68875</v>
      </c>
      <c r="L149" s="278">
        <v>2.850938</v>
      </c>
      <c r="M149" s="278">
        <v>2.801412</v>
      </c>
      <c r="N149" s="278">
        <v>2.4418272E9</v>
      </c>
      <c r="O149" s="278"/>
      <c r="P149" s="254">
        <f t="shared" si="26"/>
        <v>222297.0337</v>
      </c>
      <c r="Q149" s="254">
        <f t="shared" ref="Q149:Q159" si="123">Q148*K149/K148</f>
        <v>285858.2631</v>
      </c>
      <c r="R149" s="254">
        <f t="shared" ref="R149:R159" si="124">R148</f>
        <v>253930.1676</v>
      </c>
      <c r="S149" s="254">
        <f t="shared" si="29"/>
        <v>-292509.4518</v>
      </c>
      <c r="T149" s="282"/>
      <c r="U149" s="257">
        <f t="shared" si="18"/>
        <v>1.628074575</v>
      </c>
      <c r="V149" s="254">
        <f t="shared" si="19"/>
        <v>399380.8845</v>
      </c>
      <c r="W149" s="254">
        <f t="shared" si="20"/>
        <v>106871.4327</v>
      </c>
      <c r="X149" s="254">
        <f t="shared" si="21"/>
        <v>762085.4643</v>
      </c>
      <c r="Y149" s="258">
        <f t="shared" si="22"/>
        <v>0.7620854643</v>
      </c>
      <c r="Z149" s="334">
        <f t="shared" si="23"/>
        <v>469576.0125</v>
      </c>
      <c r="AA149" s="258">
        <f t="shared" si="24"/>
        <v>0.4695760125</v>
      </c>
      <c r="AB149" s="320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9"/>
      <c r="AU149" s="299"/>
    </row>
    <row r="150" ht="19.5" customHeight="1">
      <c r="A150" s="276" t="s">
        <v>246</v>
      </c>
      <c r="B150" s="277">
        <v>58.02</v>
      </c>
      <c r="C150" s="278">
        <v>58.369999</v>
      </c>
      <c r="D150" s="278">
        <v>53.77</v>
      </c>
      <c r="E150" s="278">
        <v>57.43</v>
      </c>
      <c r="F150" s="278">
        <v>50.929783</v>
      </c>
      <c r="G150" s="278">
        <v>1.7292433E9</v>
      </c>
      <c r="H150" s="283" t="s">
        <v>246</v>
      </c>
      <c r="I150" s="278">
        <v>2.87</v>
      </c>
      <c r="J150" s="278">
        <v>2.905</v>
      </c>
      <c r="K150" s="278">
        <v>2.460625</v>
      </c>
      <c r="L150" s="278">
        <v>2.811563</v>
      </c>
      <c r="M150" s="278">
        <v>2.762721</v>
      </c>
      <c r="N150" s="278">
        <v>3.536864E9</v>
      </c>
      <c r="O150" s="278"/>
      <c r="P150" s="254">
        <f t="shared" si="26"/>
        <v>212950.495</v>
      </c>
      <c r="Q150" s="254">
        <f t="shared" si="123"/>
        <v>261604.8307</v>
      </c>
      <c r="R150" s="254">
        <f t="shared" si="124"/>
        <v>253930.1676</v>
      </c>
      <c r="S150" s="254">
        <f t="shared" si="29"/>
        <v>-295394.9078</v>
      </c>
      <c r="T150" s="282"/>
      <c r="U150" s="257">
        <f t="shared" si="18"/>
        <v>1.580530504</v>
      </c>
      <c r="V150" s="254">
        <f t="shared" si="19"/>
        <v>392838.3074</v>
      </c>
      <c r="W150" s="254">
        <f t="shared" si="20"/>
        <v>97443.3996</v>
      </c>
      <c r="X150" s="254">
        <f t="shared" si="21"/>
        <v>728485.4933</v>
      </c>
      <c r="Y150" s="258">
        <f t="shared" si="22"/>
        <v>0.7284854933</v>
      </c>
      <c r="Z150" s="334">
        <f t="shared" si="23"/>
        <v>433090.5855</v>
      </c>
      <c r="AA150" s="258">
        <f t="shared" si="24"/>
        <v>0.4330905855</v>
      </c>
      <c r="AB150" s="320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9"/>
      <c r="AU150" s="299"/>
    </row>
    <row r="151" ht="19.5" customHeight="1">
      <c r="A151" s="276" t="s">
        <v>247</v>
      </c>
      <c r="B151" s="277">
        <v>57.720001</v>
      </c>
      <c r="C151" s="278">
        <v>59.290001</v>
      </c>
      <c r="D151" s="278">
        <v>55.32</v>
      </c>
      <c r="E151" s="278">
        <v>59.080002</v>
      </c>
      <c r="F151" s="278">
        <v>52.466946</v>
      </c>
      <c r="G151" s="278">
        <v>1.0328912E9</v>
      </c>
      <c r="H151" s="283" t="s">
        <v>247</v>
      </c>
      <c r="I151" s="278">
        <v>2.841563</v>
      </c>
      <c r="J151" s="278">
        <v>2.990938</v>
      </c>
      <c r="K151" s="278">
        <v>2.605938</v>
      </c>
      <c r="L151" s="278">
        <v>2.97375</v>
      </c>
      <c r="M151" s="278">
        <v>2.922091</v>
      </c>
      <c r="N151" s="278">
        <v>1.9320576E9</v>
      </c>
      <c r="O151" s="278"/>
      <c r="P151" s="254">
        <f t="shared" si="26"/>
        <v>219089.1089</v>
      </c>
      <c r="Q151" s="254">
        <f t="shared" si="123"/>
        <v>277053.988</v>
      </c>
      <c r="R151" s="254">
        <f t="shared" si="124"/>
        <v>253930.1676</v>
      </c>
      <c r="S151" s="254">
        <f t="shared" si="29"/>
        <v>-298292.3866</v>
      </c>
      <c r="T151" s="282"/>
      <c r="U151" s="257">
        <f t="shared" si="18"/>
        <v>1.585757122</v>
      </c>
      <c r="V151" s="254">
        <f t="shared" si="19"/>
        <v>397135.3371</v>
      </c>
      <c r="W151" s="254">
        <f t="shared" si="20"/>
        <v>98842.95052</v>
      </c>
      <c r="X151" s="254">
        <f t="shared" si="21"/>
        <v>750073.2645</v>
      </c>
      <c r="Y151" s="258">
        <f t="shared" si="22"/>
        <v>0.7500732645</v>
      </c>
      <c r="Z151" s="334">
        <f t="shared" si="23"/>
        <v>451780.8779</v>
      </c>
      <c r="AA151" s="258">
        <f t="shared" si="24"/>
        <v>0.4517808779</v>
      </c>
      <c r="AB151" s="320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299"/>
      <c r="AM151" s="299"/>
      <c r="AN151" s="299"/>
      <c r="AO151" s="299"/>
      <c r="AP151" s="299"/>
      <c r="AQ151" s="299"/>
      <c r="AR151" s="299"/>
      <c r="AS151" s="299"/>
      <c r="AT151" s="299"/>
      <c r="AU151" s="299"/>
    </row>
    <row r="152" ht="19.5" customHeight="1">
      <c r="A152" s="276" t="s">
        <v>248</v>
      </c>
      <c r="B152" s="277">
        <v>59.169998</v>
      </c>
      <c r="C152" s="278">
        <v>59.34</v>
      </c>
      <c r="D152" s="278">
        <v>56.470001</v>
      </c>
      <c r="E152" s="278">
        <v>58.360001</v>
      </c>
      <c r="F152" s="278">
        <v>51.827534</v>
      </c>
      <c r="G152" s="278">
        <v>1.0546225E9</v>
      </c>
      <c r="H152" s="283" t="s">
        <v>248</v>
      </c>
      <c r="I152" s="278">
        <v>2.980938</v>
      </c>
      <c r="J152" s="278">
        <v>2.996875</v>
      </c>
      <c r="K152" s="278">
        <v>2.708438</v>
      </c>
      <c r="L152" s="278">
        <v>2.889063</v>
      </c>
      <c r="M152" s="278">
        <v>2.838874</v>
      </c>
      <c r="N152" s="278">
        <v>2.5996992E9</v>
      </c>
      <c r="O152" s="278"/>
      <c r="P152" s="254">
        <f t="shared" si="26"/>
        <v>223643.5683</v>
      </c>
      <c r="Q152" s="254">
        <f t="shared" si="123"/>
        <v>287951.4207</v>
      </c>
      <c r="R152" s="254">
        <f t="shared" si="124"/>
        <v>253930.1676</v>
      </c>
      <c r="S152" s="254">
        <f t="shared" si="29"/>
        <v>-301201.9382</v>
      </c>
      <c r="T152" s="282"/>
      <c r="U152" s="257">
        <f t="shared" si="18"/>
        <v>1.585559969</v>
      </c>
      <c r="V152" s="254">
        <f t="shared" si="19"/>
        <v>400323.4587</v>
      </c>
      <c r="W152" s="254">
        <f t="shared" si="20"/>
        <v>99121.5205</v>
      </c>
      <c r="X152" s="254">
        <f t="shared" si="21"/>
        <v>765525.1566</v>
      </c>
      <c r="Y152" s="258">
        <f t="shared" si="22"/>
        <v>0.7655251566</v>
      </c>
      <c r="Z152" s="334">
        <f t="shared" si="23"/>
        <v>464323.2184</v>
      </c>
      <c r="AA152" s="258">
        <f t="shared" si="24"/>
        <v>0.4643232184</v>
      </c>
      <c r="AB152" s="320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299"/>
      <c r="AM152" s="299"/>
      <c r="AN152" s="299"/>
      <c r="AO152" s="299"/>
      <c r="AP152" s="299"/>
      <c r="AQ152" s="299"/>
      <c r="AR152" s="299"/>
      <c r="AS152" s="299"/>
      <c r="AT152" s="299"/>
      <c r="AU152" s="299"/>
    </row>
    <row r="153" ht="19.5" customHeight="1">
      <c r="A153" s="276" t="s">
        <v>249</v>
      </c>
      <c r="B153" s="277">
        <v>58.220001</v>
      </c>
      <c r="C153" s="278">
        <v>58.360001</v>
      </c>
      <c r="D153" s="278">
        <v>53.619999</v>
      </c>
      <c r="E153" s="278">
        <v>57.049999</v>
      </c>
      <c r="F153" s="278">
        <v>50.664169</v>
      </c>
      <c r="G153" s="278">
        <v>1.1556285E9</v>
      </c>
      <c r="H153" s="283" t="s">
        <v>249</v>
      </c>
      <c r="I153" s="278">
        <v>2.877813</v>
      </c>
      <c r="J153" s="278">
        <v>2.891563</v>
      </c>
      <c r="K153" s="278">
        <v>2.435</v>
      </c>
      <c r="L153" s="278">
        <v>2.763438</v>
      </c>
      <c r="M153" s="278">
        <v>2.715432</v>
      </c>
      <c r="N153" s="278">
        <v>2.6717856E9</v>
      </c>
      <c r="O153" s="278"/>
      <c r="P153" s="254">
        <f t="shared" si="26"/>
        <v>212356.4317</v>
      </c>
      <c r="Q153" s="254">
        <f t="shared" si="123"/>
        <v>258880.4725</v>
      </c>
      <c r="R153" s="254">
        <f t="shared" si="124"/>
        <v>253930.1676</v>
      </c>
      <c r="S153" s="254">
        <f t="shared" si="29"/>
        <v>-304123.613</v>
      </c>
      <c r="T153" s="282"/>
      <c r="U153" s="257">
        <f t="shared" si="18"/>
        <v>1.53321406</v>
      </c>
      <c r="V153" s="254">
        <f t="shared" si="19"/>
        <v>392422.4631</v>
      </c>
      <c r="W153" s="254">
        <f t="shared" si="20"/>
        <v>88298.85011</v>
      </c>
      <c r="X153" s="254">
        <f t="shared" si="21"/>
        <v>725167.0718</v>
      </c>
      <c r="Y153" s="258">
        <f t="shared" si="22"/>
        <v>0.7251670718</v>
      </c>
      <c r="Z153" s="334">
        <f t="shared" si="23"/>
        <v>421043.4589</v>
      </c>
      <c r="AA153" s="258">
        <f t="shared" si="24"/>
        <v>0.4210434589</v>
      </c>
      <c r="AB153" s="320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299"/>
      <c r="AM153" s="299"/>
      <c r="AN153" s="299"/>
      <c r="AO153" s="299"/>
      <c r="AP153" s="299"/>
      <c r="AQ153" s="299"/>
      <c r="AR153" s="299"/>
      <c r="AS153" s="299"/>
      <c r="AT153" s="299"/>
      <c r="AU153" s="299"/>
    </row>
    <row r="154" ht="19.5" customHeight="1">
      <c r="A154" s="276" t="s">
        <v>250</v>
      </c>
      <c r="B154" s="277">
        <v>57.080002</v>
      </c>
      <c r="C154" s="278">
        <v>59.830002</v>
      </c>
      <c r="D154" s="278">
        <v>56.869999</v>
      </c>
      <c r="E154" s="278">
        <v>58.0</v>
      </c>
      <c r="F154" s="278">
        <v>51.623325</v>
      </c>
      <c r="G154" s="278">
        <v>1.2774184E9</v>
      </c>
      <c r="H154" s="283" t="s">
        <v>250</v>
      </c>
      <c r="I154" s="278">
        <v>2.769063</v>
      </c>
      <c r="J154" s="278">
        <v>3.03375</v>
      </c>
      <c r="K154" s="278">
        <v>2.74375</v>
      </c>
      <c r="L154" s="278">
        <v>2.847188</v>
      </c>
      <c r="M154" s="278">
        <v>2.797728</v>
      </c>
      <c r="N154" s="278">
        <v>2.3166816E9</v>
      </c>
      <c r="O154" s="278"/>
      <c r="P154" s="254">
        <f t="shared" si="26"/>
        <v>225227.7188</v>
      </c>
      <c r="Q154" s="254">
        <f t="shared" si="123"/>
        <v>291705.6659</v>
      </c>
      <c r="R154" s="254">
        <f t="shared" si="124"/>
        <v>253930.1676</v>
      </c>
      <c r="S154" s="254">
        <f t="shared" si="29"/>
        <v>-307057.4613</v>
      </c>
      <c r="T154" s="282"/>
      <c r="U154" s="257">
        <f t="shared" si="18"/>
        <v>1.560482798</v>
      </c>
      <c r="V154" s="254">
        <f t="shared" si="19"/>
        <v>401432.3641</v>
      </c>
      <c r="W154" s="254">
        <f t="shared" si="20"/>
        <v>94374.90271</v>
      </c>
      <c r="X154" s="254">
        <f t="shared" si="21"/>
        <v>770863.5523</v>
      </c>
      <c r="Y154" s="258">
        <f t="shared" si="22"/>
        <v>0.7708635523</v>
      </c>
      <c r="Z154" s="334">
        <f t="shared" si="23"/>
        <v>463806.091</v>
      </c>
      <c r="AA154" s="258">
        <f t="shared" si="24"/>
        <v>0.463806091</v>
      </c>
      <c r="AB154" s="320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9"/>
      <c r="AU154" s="299"/>
    </row>
    <row r="155" ht="19.5" customHeight="1">
      <c r="A155" s="276" t="s">
        <v>251</v>
      </c>
      <c r="B155" s="277">
        <v>58.700001</v>
      </c>
      <c r="C155" s="278">
        <v>58.82</v>
      </c>
      <c r="D155" s="278">
        <v>49.93</v>
      </c>
      <c r="E155" s="278">
        <v>55.060001</v>
      </c>
      <c r="F155" s="278">
        <v>49.006561</v>
      </c>
      <c r="G155" s="278">
        <v>2.5261456E9</v>
      </c>
      <c r="H155" s="283" t="s">
        <v>251</v>
      </c>
      <c r="I155" s="278">
        <v>2.91375</v>
      </c>
      <c r="J155" s="278">
        <v>2.928438</v>
      </c>
      <c r="K155" s="278">
        <v>2.080625</v>
      </c>
      <c r="L155" s="278">
        <v>2.51625</v>
      </c>
      <c r="M155" s="278">
        <v>2.472538</v>
      </c>
      <c r="N155" s="278">
        <v>5.567472E9</v>
      </c>
      <c r="O155" s="278"/>
      <c r="P155" s="254">
        <f t="shared" si="26"/>
        <v>197742.5743</v>
      </c>
      <c r="Q155" s="254">
        <f t="shared" si="123"/>
        <v>221204.5927</v>
      </c>
      <c r="R155" s="254">
        <f t="shared" si="124"/>
        <v>253930.1676</v>
      </c>
      <c r="S155" s="254">
        <f t="shared" si="29"/>
        <v>-310003.5341</v>
      </c>
      <c r="T155" s="282"/>
      <c r="U155" s="257">
        <f t="shared" si="18"/>
        <v>1.456992235</v>
      </c>
      <c r="V155" s="254">
        <f t="shared" si="19"/>
        <v>382192.7629</v>
      </c>
      <c r="W155" s="254">
        <f t="shared" si="20"/>
        <v>72189.22877</v>
      </c>
      <c r="X155" s="254">
        <f t="shared" si="21"/>
        <v>672877.3345</v>
      </c>
      <c r="Y155" s="258">
        <f t="shared" si="22"/>
        <v>0.6728773345</v>
      </c>
      <c r="Z155" s="334">
        <f t="shared" si="23"/>
        <v>362873.8004</v>
      </c>
      <c r="AA155" s="258">
        <f t="shared" si="24"/>
        <v>0.3628738004</v>
      </c>
      <c r="AB155" s="320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/>
      <c r="AO155" s="299"/>
      <c r="AP155" s="299"/>
      <c r="AQ155" s="299"/>
      <c r="AR155" s="299"/>
      <c r="AS155" s="299"/>
      <c r="AT155" s="299"/>
      <c r="AU155" s="299"/>
    </row>
    <row r="156" ht="19.5" customHeight="1">
      <c r="A156" s="276" t="s">
        <v>252</v>
      </c>
      <c r="B156" s="277">
        <v>55.200001</v>
      </c>
      <c r="C156" s="278">
        <v>57.349998</v>
      </c>
      <c r="D156" s="278">
        <v>51.91</v>
      </c>
      <c r="E156" s="278">
        <v>52.490002</v>
      </c>
      <c r="F156" s="278">
        <v>46.71912</v>
      </c>
      <c r="G156" s="278">
        <v>1.6668778E9</v>
      </c>
      <c r="H156" s="283" t="s">
        <v>252</v>
      </c>
      <c r="I156" s="278">
        <v>2.527188</v>
      </c>
      <c r="J156" s="278">
        <v>2.728438</v>
      </c>
      <c r="K156" s="278">
        <v>2.231563</v>
      </c>
      <c r="L156" s="278">
        <v>2.279688</v>
      </c>
      <c r="M156" s="278">
        <v>2.240086</v>
      </c>
      <c r="N156" s="278">
        <v>4.3196224E9</v>
      </c>
      <c r="O156" s="278"/>
      <c r="P156" s="254">
        <f t="shared" si="26"/>
        <v>205584.1584</v>
      </c>
      <c r="Q156" s="254">
        <f t="shared" si="123"/>
        <v>237251.7799</v>
      </c>
      <c r="R156" s="254">
        <f t="shared" si="124"/>
        <v>253930.1676</v>
      </c>
      <c r="S156" s="254">
        <f t="shared" si="29"/>
        <v>-312961.8822</v>
      </c>
      <c r="T156" s="282"/>
      <c r="U156" s="257">
        <f t="shared" si="18"/>
        <v>1.468275698</v>
      </c>
      <c r="V156" s="254">
        <f t="shared" si="19"/>
        <v>387681.8718</v>
      </c>
      <c r="W156" s="254">
        <f t="shared" si="20"/>
        <v>74719.98962</v>
      </c>
      <c r="X156" s="254">
        <f t="shared" si="21"/>
        <v>696766.1059</v>
      </c>
      <c r="Y156" s="258">
        <f t="shared" si="22"/>
        <v>0.6967661059</v>
      </c>
      <c r="Z156" s="334">
        <f t="shared" si="23"/>
        <v>383804.2237</v>
      </c>
      <c r="AA156" s="258">
        <f t="shared" si="24"/>
        <v>0.3838042237</v>
      </c>
      <c r="AB156" s="320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299"/>
      <c r="AM156" s="299"/>
      <c r="AN156" s="299"/>
      <c r="AO156" s="299"/>
      <c r="AP156" s="299"/>
      <c r="AQ156" s="299"/>
      <c r="AR156" s="299"/>
      <c r="AS156" s="299"/>
      <c r="AT156" s="299"/>
      <c r="AU156" s="299"/>
    </row>
    <row r="157" ht="19.5" customHeight="1">
      <c r="A157" s="276" t="s">
        <v>253</v>
      </c>
      <c r="B157" s="277">
        <v>52.02</v>
      </c>
      <c r="C157" s="278">
        <v>59.200001</v>
      </c>
      <c r="D157" s="278">
        <v>50.099998</v>
      </c>
      <c r="E157" s="278">
        <v>57.950001</v>
      </c>
      <c r="F157" s="278">
        <v>51.6745</v>
      </c>
      <c r="G157" s="278">
        <v>1.6167851E9</v>
      </c>
      <c r="H157" s="283" t="s">
        <v>253</v>
      </c>
      <c r="I157" s="278">
        <v>2.23875</v>
      </c>
      <c r="J157" s="278">
        <v>2.8775</v>
      </c>
      <c r="K157" s="278">
        <v>2.074063</v>
      </c>
      <c r="L157" s="278">
        <v>2.758438</v>
      </c>
      <c r="M157" s="278">
        <v>2.710519</v>
      </c>
      <c r="N157" s="278">
        <v>3.3797888E9</v>
      </c>
      <c r="O157" s="278"/>
      <c r="P157" s="254">
        <f t="shared" si="26"/>
        <v>198415.8337</v>
      </c>
      <c r="Q157" s="254">
        <f t="shared" si="123"/>
        <v>220506.9444</v>
      </c>
      <c r="R157" s="254">
        <f t="shared" si="124"/>
        <v>253930.1676</v>
      </c>
      <c r="S157" s="254">
        <f t="shared" si="29"/>
        <v>-315932.5567</v>
      </c>
      <c r="T157" s="282"/>
      <c r="U157" s="257">
        <f t="shared" si="18"/>
        <v>1.43178027</v>
      </c>
      <c r="V157" s="254">
        <f t="shared" si="19"/>
        <v>382664.0445</v>
      </c>
      <c r="W157" s="254">
        <f t="shared" si="20"/>
        <v>66731.48779</v>
      </c>
      <c r="X157" s="254">
        <f t="shared" si="21"/>
        <v>672852.9456</v>
      </c>
      <c r="Y157" s="258">
        <f t="shared" si="22"/>
        <v>0.6728529456</v>
      </c>
      <c r="Z157" s="334">
        <f t="shared" si="23"/>
        <v>356920.389</v>
      </c>
      <c r="AA157" s="258">
        <f t="shared" si="24"/>
        <v>0.356920389</v>
      </c>
      <c r="AB157" s="320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299"/>
      <c r="AM157" s="299"/>
      <c r="AN157" s="299"/>
      <c r="AO157" s="299"/>
      <c r="AP157" s="299"/>
      <c r="AQ157" s="299"/>
      <c r="AR157" s="299"/>
      <c r="AS157" s="299"/>
      <c r="AT157" s="299"/>
      <c r="AU157" s="299"/>
    </row>
    <row r="158" ht="19.5" customHeight="1">
      <c r="A158" s="276" t="s">
        <v>254</v>
      </c>
      <c r="B158" s="277">
        <v>56.52</v>
      </c>
      <c r="C158" s="278">
        <v>58.98</v>
      </c>
      <c r="D158" s="278">
        <v>52.869999</v>
      </c>
      <c r="E158" s="278">
        <v>56.389999</v>
      </c>
      <c r="F158" s="278">
        <v>50.283432</v>
      </c>
      <c r="G158" s="278">
        <v>1.2950705E9</v>
      </c>
      <c r="H158" s="283" t="s">
        <v>254</v>
      </c>
      <c r="I158" s="278">
        <v>2.627188</v>
      </c>
      <c r="J158" s="278">
        <v>2.851875</v>
      </c>
      <c r="K158" s="278">
        <v>2.282188</v>
      </c>
      <c r="L158" s="278">
        <v>2.587813</v>
      </c>
      <c r="M158" s="278">
        <v>2.542858</v>
      </c>
      <c r="N158" s="278">
        <v>2.5101696E9</v>
      </c>
      <c r="O158" s="278"/>
      <c r="P158" s="254">
        <f t="shared" si="26"/>
        <v>209386.1347</v>
      </c>
      <c r="Q158" s="254">
        <f t="shared" si="123"/>
        <v>242634.0484</v>
      </c>
      <c r="R158" s="254">
        <f t="shared" si="124"/>
        <v>253930.1676</v>
      </c>
      <c r="S158" s="254">
        <f t="shared" si="29"/>
        <v>-318915.609</v>
      </c>
      <c r="T158" s="282"/>
      <c r="U158" s="257">
        <f t="shared" si="18"/>
        <v>1.452786534</v>
      </c>
      <c r="V158" s="254">
        <f t="shared" si="19"/>
        <v>390343.2551</v>
      </c>
      <c r="W158" s="254">
        <f t="shared" si="20"/>
        <v>71427.64616</v>
      </c>
      <c r="X158" s="254">
        <f t="shared" si="21"/>
        <v>705950.3507</v>
      </c>
      <c r="Y158" s="258">
        <f t="shared" si="22"/>
        <v>0.7059503507</v>
      </c>
      <c r="Z158" s="334">
        <f t="shared" si="23"/>
        <v>387034.7417</v>
      </c>
      <c r="AA158" s="258">
        <f t="shared" si="24"/>
        <v>0.3870347417</v>
      </c>
      <c r="AB158" s="320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299"/>
      <c r="AM158" s="299"/>
      <c r="AN158" s="299"/>
      <c r="AO158" s="299"/>
      <c r="AP158" s="299"/>
      <c r="AQ158" s="299"/>
      <c r="AR158" s="299"/>
      <c r="AS158" s="299"/>
      <c r="AT158" s="299"/>
      <c r="AU158" s="299"/>
    </row>
    <row r="159" ht="19.5" customHeight="1">
      <c r="A159" s="276" t="s">
        <v>255</v>
      </c>
      <c r="B159" s="337">
        <v>56.380001</v>
      </c>
      <c r="C159" s="338">
        <v>57.619999</v>
      </c>
      <c r="D159" s="338">
        <v>54.169998</v>
      </c>
      <c r="E159" s="338">
        <v>55.830002</v>
      </c>
      <c r="F159" s="338">
        <v>49.784069</v>
      </c>
      <c r="G159" s="338">
        <v>1.0043616E9</v>
      </c>
      <c r="H159" s="340" t="s">
        <v>255</v>
      </c>
      <c r="I159" s="338">
        <v>2.5875</v>
      </c>
      <c r="J159" s="338">
        <v>2.701563</v>
      </c>
      <c r="K159" s="338">
        <v>2.399063</v>
      </c>
      <c r="L159" s="338">
        <v>2.545625</v>
      </c>
      <c r="M159" s="338">
        <v>2.501403</v>
      </c>
      <c r="N159" s="338">
        <v>1.9215488E9</v>
      </c>
      <c r="O159" s="338"/>
      <c r="P159" s="254">
        <f t="shared" si="26"/>
        <v>214534.6455</v>
      </c>
      <c r="Q159" s="254">
        <f t="shared" si="123"/>
        <v>255059.7795</v>
      </c>
      <c r="R159" s="254">
        <f t="shared" si="124"/>
        <v>253930.1676</v>
      </c>
      <c r="S159" s="254">
        <f t="shared" si="29"/>
        <v>-321911.0907</v>
      </c>
      <c r="T159" s="339">
        <f>(P159-P147)/P147</f>
        <v>0.02517028766</v>
      </c>
      <c r="U159" s="257">
        <f t="shared" si="18"/>
        <v>1.455261489</v>
      </c>
      <c r="V159" s="254">
        <f t="shared" si="19"/>
        <v>393947.2128</v>
      </c>
      <c r="W159" s="254">
        <f t="shared" si="20"/>
        <v>72036.12208</v>
      </c>
      <c r="X159" s="254">
        <f t="shared" si="21"/>
        <v>723524.5926</v>
      </c>
      <c r="Y159" s="258">
        <f t="shared" si="22"/>
        <v>0.7235245926</v>
      </c>
      <c r="Z159" s="334">
        <f t="shared" si="23"/>
        <v>401613.502</v>
      </c>
      <c r="AA159" s="258">
        <f t="shared" si="24"/>
        <v>0.401613502</v>
      </c>
      <c r="AB159" s="320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299"/>
      <c r="AM159" s="299"/>
      <c r="AN159" s="299"/>
      <c r="AO159" s="299"/>
      <c r="AP159" s="299"/>
      <c r="AQ159" s="299"/>
      <c r="AR159" s="299"/>
      <c r="AS159" s="299"/>
      <c r="AT159" s="299"/>
      <c r="AU159" s="299"/>
    </row>
    <row r="160" ht="19.5" customHeight="1">
      <c r="A160" s="276" t="s">
        <v>256</v>
      </c>
      <c r="B160" s="277">
        <v>56.91</v>
      </c>
      <c r="C160" s="278">
        <v>60.860001</v>
      </c>
      <c r="D160" s="278">
        <v>56.560001</v>
      </c>
      <c r="E160" s="278">
        <v>60.529999</v>
      </c>
      <c r="F160" s="278">
        <v>54.181671</v>
      </c>
      <c r="G160" s="278">
        <v>8.288839E8</v>
      </c>
      <c r="H160" s="283" t="s">
        <v>256</v>
      </c>
      <c r="I160" s="278">
        <v>2.642188</v>
      </c>
      <c r="J160" s="278">
        <v>3.017813</v>
      </c>
      <c r="K160" s="278">
        <v>2.610625</v>
      </c>
      <c r="L160" s="278">
        <v>2.985313</v>
      </c>
      <c r="M160" s="278">
        <v>2.933453</v>
      </c>
      <c r="N160" s="278">
        <v>1.9026016E9</v>
      </c>
      <c r="O160" s="278"/>
      <c r="P160" s="254">
        <f t="shared" si="26"/>
        <v>224000.004</v>
      </c>
      <c r="Q160" s="254">
        <f>((Q159+R159)/2)*K160/K159</f>
        <v>276937.6796</v>
      </c>
      <c r="R160" s="254">
        <f>(Q159+R159)/2</f>
        <v>254494.9735</v>
      </c>
      <c r="S160" s="254">
        <f t="shared" si="29"/>
        <v>-324919.0536</v>
      </c>
      <c r="T160" s="282"/>
      <c r="U160" s="257">
        <f t="shared" si="18"/>
        <v>1.472659028</v>
      </c>
      <c r="V160" s="254">
        <f t="shared" si="19"/>
        <v>401115.1774</v>
      </c>
      <c r="W160" s="254">
        <f t="shared" si="20"/>
        <v>76196.12381</v>
      </c>
      <c r="X160" s="254">
        <f t="shared" si="21"/>
        <v>755432.6571</v>
      </c>
      <c r="Y160" s="258">
        <f t="shared" si="22"/>
        <v>0.7554326571</v>
      </c>
      <c r="Z160" s="334">
        <f t="shared" si="23"/>
        <v>430513.6035</v>
      </c>
      <c r="AA160" s="258">
        <f t="shared" si="24"/>
        <v>0.4305136035</v>
      </c>
      <c r="AB160" s="320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299"/>
      <c r="AM160" s="299"/>
      <c r="AN160" s="299"/>
      <c r="AO160" s="299"/>
      <c r="AP160" s="299"/>
      <c r="AQ160" s="299"/>
      <c r="AR160" s="299"/>
      <c r="AS160" s="299"/>
      <c r="AT160" s="299"/>
      <c r="AU160" s="299"/>
    </row>
    <row r="161" ht="19.5" customHeight="1">
      <c r="A161" s="276" t="s">
        <v>257</v>
      </c>
      <c r="B161" s="277">
        <v>60.880001</v>
      </c>
      <c r="C161" s="278">
        <v>64.959999</v>
      </c>
      <c r="D161" s="278">
        <v>60.66</v>
      </c>
      <c r="E161" s="278">
        <v>64.410004</v>
      </c>
      <c r="F161" s="278">
        <v>57.654736</v>
      </c>
      <c r="G161" s="278">
        <v>1.0186025E9</v>
      </c>
      <c r="H161" s="283" t="s">
        <v>257</v>
      </c>
      <c r="I161" s="278">
        <v>3.016563</v>
      </c>
      <c r="J161" s="278">
        <v>3.433438</v>
      </c>
      <c r="K161" s="278">
        <v>2.99875</v>
      </c>
      <c r="L161" s="278">
        <v>3.376563</v>
      </c>
      <c r="M161" s="278">
        <v>3.317907</v>
      </c>
      <c r="N161" s="278">
        <v>2.1716416E9</v>
      </c>
      <c r="O161" s="278"/>
      <c r="P161" s="254">
        <f t="shared" si="26"/>
        <v>240237.6238</v>
      </c>
      <c r="Q161" s="254">
        <f t="shared" ref="Q161:Q171" si="125">Q160*K161/K160</f>
        <v>318110.3631</v>
      </c>
      <c r="R161" s="254">
        <f t="shared" ref="R161:R171" si="126">R160</f>
        <v>254494.9735</v>
      </c>
      <c r="S161" s="254">
        <f t="shared" si="29"/>
        <v>-327939.5496</v>
      </c>
      <c r="T161" s="282"/>
      <c r="U161" s="257">
        <f t="shared" si="18"/>
        <v>1.508609126</v>
      </c>
      <c r="V161" s="254">
        <f t="shared" si="19"/>
        <v>412481.5112</v>
      </c>
      <c r="W161" s="254">
        <f t="shared" si="20"/>
        <v>84541.96162</v>
      </c>
      <c r="X161" s="254">
        <f t="shared" si="21"/>
        <v>812842.9604</v>
      </c>
      <c r="Y161" s="258">
        <f t="shared" si="22"/>
        <v>0.8128429604</v>
      </c>
      <c r="Z161" s="334">
        <f t="shared" si="23"/>
        <v>484903.4107</v>
      </c>
      <c r="AA161" s="258">
        <f t="shared" si="24"/>
        <v>0.4849034107</v>
      </c>
      <c r="AB161" s="320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299"/>
      <c r="AM161" s="299"/>
      <c r="AN161" s="299"/>
      <c r="AO161" s="299"/>
      <c r="AP161" s="299"/>
      <c r="AQ161" s="299"/>
      <c r="AR161" s="299"/>
      <c r="AS161" s="299"/>
      <c r="AT161" s="299"/>
      <c r="AU161" s="299"/>
    </row>
    <row r="162" ht="19.5" customHeight="1">
      <c r="A162" s="276" t="s">
        <v>258</v>
      </c>
      <c r="B162" s="277">
        <v>64.650002</v>
      </c>
      <c r="C162" s="278">
        <v>68.510002</v>
      </c>
      <c r="D162" s="278">
        <v>63.23</v>
      </c>
      <c r="E162" s="278">
        <v>67.550003</v>
      </c>
      <c r="F162" s="278">
        <v>60.465412</v>
      </c>
      <c r="G162" s="278">
        <v>1.0700543E9</v>
      </c>
      <c r="H162" s="283" t="s">
        <v>258</v>
      </c>
      <c r="I162" s="278">
        <v>3.400625</v>
      </c>
      <c r="J162" s="278">
        <v>3.824688</v>
      </c>
      <c r="K162" s="278">
        <v>3.251875</v>
      </c>
      <c r="L162" s="278">
        <v>3.717188</v>
      </c>
      <c r="M162" s="278">
        <v>3.652614</v>
      </c>
      <c r="N162" s="278">
        <v>2.2573664E9</v>
      </c>
      <c r="O162" s="278"/>
      <c r="P162" s="254">
        <f t="shared" si="26"/>
        <v>250415.8416</v>
      </c>
      <c r="Q162" s="254">
        <f t="shared" si="125"/>
        <v>344962.1132</v>
      </c>
      <c r="R162" s="254">
        <f t="shared" si="126"/>
        <v>254494.9735</v>
      </c>
      <c r="S162" s="254">
        <f t="shared" si="29"/>
        <v>-330972.6311</v>
      </c>
      <c r="T162" s="282"/>
      <c r="U162" s="257">
        <f t="shared" si="18"/>
        <v>1.525536457</v>
      </c>
      <c r="V162" s="254">
        <f t="shared" si="19"/>
        <v>419606.2637</v>
      </c>
      <c r="W162" s="254">
        <f t="shared" si="20"/>
        <v>88633.63264</v>
      </c>
      <c r="X162" s="254">
        <f t="shared" si="21"/>
        <v>849872.9283</v>
      </c>
      <c r="Y162" s="258">
        <f t="shared" si="22"/>
        <v>0.8498729283</v>
      </c>
      <c r="Z162" s="334">
        <f t="shared" si="23"/>
        <v>518900.2972</v>
      </c>
      <c r="AA162" s="258">
        <f t="shared" si="24"/>
        <v>0.5189002972</v>
      </c>
      <c r="AB162" s="320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299"/>
      <c r="AM162" s="299"/>
      <c r="AN162" s="299"/>
      <c r="AO162" s="299"/>
      <c r="AP162" s="299"/>
      <c r="AQ162" s="299"/>
      <c r="AR162" s="299"/>
      <c r="AS162" s="299"/>
      <c r="AT162" s="299"/>
      <c r="AU162" s="299"/>
    </row>
    <row r="163" ht="19.5" customHeight="1">
      <c r="A163" s="276" t="s">
        <v>259</v>
      </c>
      <c r="B163" s="277">
        <v>67.480003</v>
      </c>
      <c r="C163" s="278">
        <v>68.550003</v>
      </c>
      <c r="D163" s="278">
        <v>64.449997</v>
      </c>
      <c r="E163" s="278">
        <v>66.760002</v>
      </c>
      <c r="F163" s="278">
        <v>59.859676</v>
      </c>
      <c r="G163" s="278">
        <v>1.0561849E9</v>
      </c>
      <c r="H163" s="283" t="s">
        <v>259</v>
      </c>
      <c r="I163" s="278">
        <v>3.70875</v>
      </c>
      <c r="J163" s="278">
        <v>3.8275</v>
      </c>
      <c r="K163" s="278">
        <v>3.377188</v>
      </c>
      <c r="L163" s="278">
        <v>3.621563</v>
      </c>
      <c r="M163" s="278">
        <v>3.55865</v>
      </c>
      <c r="N163" s="278">
        <v>2.2638368E9</v>
      </c>
      <c r="O163" s="278"/>
      <c r="P163" s="254">
        <f t="shared" si="26"/>
        <v>255247.5129</v>
      </c>
      <c r="Q163" s="254">
        <f t="shared" si="125"/>
        <v>358255.44</v>
      </c>
      <c r="R163" s="254">
        <f t="shared" si="126"/>
        <v>254494.9735</v>
      </c>
      <c r="S163" s="254">
        <f t="shared" si="29"/>
        <v>-334018.3504</v>
      </c>
      <c r="T163" s="282"/>
      <c r="U163" s="257">
        <f t="shared" si="18"/>
        <v>1.526091264</v>
      </c>
      <c r="V163" s="254">
        <f t="shared" si="19"/>
        <v>422988.4336</v>
      </c>
      <c r="W163" s="254">
        <f t="shared" si="20"/>
        <v>88970.08324</v>
      </c>
      <c r="X163" s="254">
        <f t="shared" si="21"/>
        <v>867997.9265</v>
      </c>
      <c r="Y163" s="258">
        <f t="shared" si="22"/>
        <v>0.8679979265</v>
      </c>
      <c r="Z163" s="334">
        <f t="shared" si="23"/>
        <v>533979.5761</v>
      </c>
      <c r="AA163" s="258">
        <f t="shared" si="24"/>
        <v>0.5339795761</v>
      </c>
      <c r="AB163" s="320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299"/>
      <c r="AM163" s="299"/>
      <c r="AN163" s="299"/>
      <c r="AO163" s="299"/>
      <c r="AP163" s="299"/>
      <c r="AQ163" s="299"/>
      <c r="AR163" s="299"/>
      <c r="AS163" s="299"/>
      <c r="AT163" s="299"/>
      <c r="AU163" s="299"/>
    </row>
    <row r="164" ht="19.5" customHeight="1">
      <c r="A164" s="276" t="s">
        <v>260</v>
      </c>
      <c r="B164" s="277">
        <v>66.690002</v>
      </c>
      <c r="C164" s="278">
        <v>67.629997</v>
      </c>
      <c r="D164" s="278">
        <v>60.759998</v>
      </c>
      <c r="E164" s="278">
        <v>62.060001</v>
      </c>
      <c r="F164" s="278">
        <v>55.645493</v>
      </c>
      <c r="G164" s="278">
        <v>1.3003288E9</v>
      </c>
      <c r="H164" s="283" t="s">
        <v>260</v>
      </c>
      <c r="I164" s="278">
        <v>3.610938</v>
      </c>
      <c r="J164" s="278">
        <v>3.712813</v>
      </c>
      <c r="K164" s="278">
        <v>2.908125</v>
      </c>
      <c r="L164" s="278">
        <v>3.116875</v>
      </c>
      <c r="M164" s="278">
        <v>3.062729</v>
      </c>
      <c r="N164" s="278">
        <v>1.6379808E9</v>
      </c>
      <c r="O164" s="278"/>
      <c r="P164" s="254">
        <f t="shared" si="26"/>
        <v>240633.6554</v>
      </c>
      <c r="Q164" s="254">
        <f t="shared" si="125"/>
        <v>308496.7735</v>
      </c>
      <c r="R164" s="254">
        <f t="shared" si="126"/>
        <v>254494.9735</v>
      </c>
      <c r="S164" s="254">
        <f t="shared" si="29"/>
        <v>-337076.7602</v>
      </c>
      <c r="T164" s="282"/>
      <c r="U164" s="257">
        <f t="shared" si="18"/>
        <v>1.468889842</v>
      </c>
      <c r="V164" s="254">
        <f t="shared" si="19"/>
        <v>412758.7334</v>
      </c>
      <c r="W164" s="254">
        <f t="shared" si="20"/>
        <v>75681.97325</v>
      </c>
      <c r="X164" s="254">
        <f t="shared" si="21"/>
        <v>803625.4025</v>
      </c>
      <c r="Y164" s="258">
        <f t="shared" si="22"/>
        <v>0.8036254025</v>
      </c>
      <c r="Z164" s="334">
        <f t="shared" si="23"/>
        <v>466548.6423</v>
      </c>
      <c r="AA164" s="258">
        <f t="shared" si="24"/>
        <v>0.4665486423</v>
      </c>
      <c r="AB164" s="320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299"/>
      <c r="AM164" s="299"/>
      <c r="AN164" s="299"/>
      <c r="AO164" s="299"/>
      <c r="AP164" s="299"/>
      <c r="AQ164" s="299"/>
      <c r="AR164" s="299"/>
      <c r="AS164" s="299"/>
      <c r="AT164" s="299"/>
      <c r="AU164" s="299"/>
    </row>
    <row r="165" ht="19.5" customHeight="1">
      <c r="A165" s="276" t="s">
        <v>261</v>
      </c>
      <c r="B165" s="277">
        <v>60.939999</v>
      </c>
      <c r="C165" s="278">
        <v>64.57</v>
      </c>
      <c r="D165" s="278">
        <v>60.040001</v>
      </c>
      <c r="E165" s="278">
        <v>64.160004</v>
      </c>
      <c r="F165" s="278">
        <v>57.528454</v>
      </c>
      <c r="G165" s="278">
        <v>9.738152E8</v>
      </c>
      <c r="H165" s="283" t="s">
        <v>261</v>
      </c>
      <c r="I165" s="278">
        <v>3.0075</v>
      </c>
      <c r="J165" s="278">
        <v>3.379375</v>
      </c>
      <c r="K165" s="278">
        <v>2.91375</v>
      </c>
      <c r="L165" s="278">
        <v>3.3275</v>
      </c>
      <c r="M165" s="278">
        <v>3.269695</v>
      </c>
      <c r="N165" s="278">
        <v>1.1723376E9</v>
      </c>
      <c r="O165" s="278"/>
      <c r="P165" s="254">
        <f t="shared" si="26"/>
        <v>237782.1822</v>
      </c>
      <c r="Q165" s="254">
        <f t="shared" si="125"/>
        <v>309093.4791</v>
      </c>
      <c r="R165" s="254">
        <f t="shared" si="126"/>
        <v>254494.9735</v>
      </c>
      <c r="S165" s="254">
        <f t="shared" si="29"/>
        <v>-340147.9133</v>
      </c>
      <c r="T165" s="282"/>
      <c r="U165" s="257">
        <f t="shared" si="18"/>
        <v>1.447244379</v>
      </c>
      <c r="V165" s="254">
        <f t="shared" si="19"/>
        <v>410762.7021</v>
      </c>
      <c r="W165" s="254">
        <f t="shared" si="20"/>
        <v>70614.7888</v>
      </c>
      <c r="X165" s="254">
        <f t="shared" si="21"/>
        <v>801370.6348</v>
      </c>
      <c r="Y165" s="258">
        <f t="shared" si="22"/>
        <v>0.8013706348</v>
      </c>
      <c r="Z165" s="334">
        <f t="shared" si="23"/>
        <v>461222.7215</v>
      </c>
      <c r="AA165" s="258">
        <f t="shared" si="24"/>
        <v>0.4612227215</v>
      </c>
      <c r="AB165" s="320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299"/>
      <c r="AM165" s="299"/>
      <c r="AN165" s="299"/>
      <c r="AO165" s="299"/>
      <c r="AP165" s="299"/>
      <c r="AQ165" s="299"/>
      <c r="AR165" s="299"/>
      <c r="AS165" s="299"/>
      <c r="AT165" s="299"/>
      <c r="AU165" s="299"/>
    </row>
    <row r="166" ht="19.5" customHeight="1">
      <c r="A166" s="276" t="s">
        <v>262</v>
      </c>
      <c r="B166" s="277">
        <v>64.25</v>
      </c>
      <c r="C166" s="278">
        <v>65.309998</v>
      </c>
      <c r="D166" s="278">
        <v>61.860001</v>
      </c>
      <c r="E166" s="278">
        <v>64.800003</v>
      </c>
      <c r="F166" s="278">
        <v>58.235828</v>
      </c>
      <c r="G166" s="278">
        <v>8.608051E8</v>
      </c>
      <c r="H166" s="283" t="s">
        <v>262</v>
      </c>
      <c r="I166" s="278">
        <v>3.3375</v>
      </c>
      <c r="J166" s="278">
        <v>3.443125</v>
      </c>
      <c r="K166" s="278">
        <v>3.091875</v>
      </c>
      <c r="L166" s="278">
        <v>3.381875</v>
      </c>
      <c r="M166" s="278">
        <v>3.323126</v>
      </c>
      <c r="N166" s="278">
        <v>1.2018048E9</v>
      </c>
      <c r="O166" s="278"/>
      <c r="P166" s="254">
        <f t="shared" si="26"/>
        <v>244990.103</v>
      </c>
      <c r="Q166" s="254">
        <f t="shared" si="125"/>
        <v>327989.1551</v>
      </c>
      <c r="R166" s="254">
        <f t="shared" si="126"/>
        <v>254494.9735</v>
      </c>
      <c r="S166" s="254">
        <f t="shared" si="29"/>
        <v>-343231.863</v>
      </c>
      <c r="T166" s="282"/>
      <c r="U166" s="257">
        <f t="shared" si="18"/>
        <v>1.455240991</v>
      </c>
      <c r="V166" s="254">
        <f t="shared" si="19"/>
        <v>415808.2467</v>
      </c>
      <c r="W166" s="254">
        <f t="shared" si="20"/>
        <v>72576.38371</v>
      </c>
      <c r="X166" s="254">
        <f t="shared" si="21"/>
        <v>827474.2316</v>
      </c>
      <c r="Y166" s="258">
        <f t="shared" si="22"/>
        <v>0.8274742316</v>
      </c>
      <c r="Z166" s="334">
        <f t="shared" si="23"/>
        <v>484242.3686</v>
      </c>
      <c r="AA166" s="258">
        <f t="shared" si="24"/>
        <v>0.4842423686</v>
      </c>
      <c r="AB166" s="320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299"/>
      <c r="AM166" s="299"/>
      <c r="AN166" s="299"/>
      <c r="AO166" s="299"/>
      <c r="AP166" s="299"/>
      <c r="AQ166" s="299"/>
      <c r="AR166" s="299"/>
      <c r="AS166" s="299"/>
      <c r="AT166" s="299"/>
      <c r="AU166" s="299"/>
    </row>
    <row r="167" ht="19.5" customHeight="1">
      <c r="A167" s="276" t="s">
        <v>263</v>
      </c>
      <c r="B167" s="277">
        <v>65.260002</v>
      </c>
      <c r="C167" s="278">
        <v>68.879997</v>
      </c>
      <c r="D167" s="278">
        <v>63.91</v>
      </c>
      <c r="E167" s="278">
        <v>68.160004</v>
      </c>
      <c r="F167" s="278">
        <v>61.255489</v>
      </c>
      <c r="G167" s="278">
        <v>6.798662E8</v>
      </c>
      <c r="H167" s="283" t="s">
        <v>263</v>
      </c>
      <c r="I167" s="278">
        <v>3.43375</v>
      </c>
      <c r="J167" s="278">
        <v>3.820625</v>
      </c>
      <c r="K167" s="278">
        <v>3.293125</v>
      </c>
      <c r="L167" s="278">
        <v>3.741875</v>
      </c>
      <c r="M167" s="278">
        <v>3.676871</v>
      </c>
      <c r="N167" s="278">
        <v>9.327584E8</v>
      </c>
      <c r="O167" s="278"/>
      <c r="P167" s="254">
        <f t="shared" si="26"/>
        <v>253108.9109</v>
      </c>
      <c r="Q167" s="254">
        <f t="shared" si="125"/>
        <v>349337.9539</v>
      </c>
      <c r="R167" s="254">
        <f t="shared" si="126"/>
        <v>254494.9735</v>
      </c>
      <c r="S167" s="254">
        <f t="shared" si="29"/>
        <v>-346328.6624</v>
      </c>
      <c r="T167" s="282"/>
      <c r="U167" s="257">
        <f t="shared" si="18"/>
        <v>1.465671022</v>
      </c>
      <c r="V167" s="254">
        <f t="shared" si="19"/>
        <v>421491.4122</v>
      </c>
      <c r="W167" s="254">
        <f t="shared" si="20"/>
        <v>75162.74983</v>
      </c>
      <c r="X167" s="254">
        <f t="shared" si="21"/>
        <v>856941.8384</v>
      </c>
      <c r="Y167" s="258">
        <f t="shared" si="22"/>
        <v>0.8569418384</v>
      </c>
      <c r="Z167" s="334">
        <f t="shared" si="23"/>
        <v>510613.176</v>
      </c>
      <c r="AA167" s="258">
        <f t="shared" si="24"/>
        <v>0.510613176</v>
      </c>
      <c r="AB167" s="320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299"/>
      <c r="AM167" s="299"/>
      <c r="AN167" s="299"/>
      <c r="AO167" s="299"/>
      <c r="AP167" s="299"/>
      <c r="AQ167" s="299"/>
      <c r="AR167" s="299"/>
      <c r="AS167" s="299"/>
      <c r="AT167" s="299"/>
      <c r="AU167" s="299"/>
    </row>
    <row r="168" ht="19.5" customHeight="1">
      <c r="A168" s="276" t="s">
        <v>264</v>
      </c>
      <c r="B168" s="277">
        <v>68.029999</v>
      </c>
      <c r="C168" s="278">
        <v>70.580002</v>
      </c>
      <c r="D168" s="278">
        <v>67.419998</v>
      </c>
      <c r="E168" s="278">
        <v>68.57</v>
      </c>
      <c r="F168" s="278">
        <v>61.623928</v>
      </c>
      <c r="G168" s="278">
        <v>6.395219E8</v>
      </c>
      <c r="H168" s="283" t="s">
        <v>264</v>
      </c>
      <c r="I168" s="278">
        <v>3.729375</v>
      </c>
      <c r="J168" s="278">
        <v>4.0225</v>
      </c>
      <c r="K168" s="278">
        <v>3.65875</v>
      </c>
      <c r="L168" s="278">
        <v>3.801875</v>
      </c>
      <c r="M168" s="278">
        <v>3.735829</v>
      </c>
      <c r="N168" s="278">
        <v>6.999328E8</v>
      </c>
      <c r="O168" s="278"/>
      <c r="P168" s="254">
        <f t="shared" si="26"/>
        <v>267009.8931</v>
      </c>
      <c r="Q168" s="254">
        <f t="shared" si="125"/>
        <v>388123.8152</v>
      </c>
      <c r="R168" s="254">
        <f t="shared" si="126"/>
        <v>254494.9735</v>
      </c>
      <c r="S168" s="254">
        <f t="shared" si="29"/>
        <v>-349438.3652</v>
      </c>
      <c r="T168" s="282"/>
      <c r="U168" s="257">
        <f t="shared" si="18"/>
        <v>1.49240873</v>
      </c>
      <c r="V168" s="254">
        <f t="shared" si="19"/>
        <v>431222.0998</v>
      </c>
      <c r="W168" s="254">
        <f t="shared" si="20"/>
        <v>81783.73459</v>
      </c>
      <c r="X168" s="254">
        <f t="shared" si="21"/>
        <v>909628.6818</v>
      </c>
      <c r="Y168" s="258">
        <f t="shared" si="22"/>
        <v>0.9096286818</v>
      </c>
      <c r="Z168" s="334">
        <f t="shared" si="23"/>
        <v>560190.3167</v>
      </c>
      <c r="AA168" s="258">
        <f t="shared" si="24"/>
        <v>0.5601903167</v>
      </c>
      <c r="AB168" s="320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299"/>
      <c r="AM168" s="299"/>
      <c r="AN168" s="299"/>
      <c r="AO168" s="299"/>
      <c r="AP168" s="299"/>
      <c r="AQ168" s="299"/>
      <c r="AR168" s="299"/>
      <c r="AS168" s="299"/>
      <c r="AT168" s="299"/>
      <c r="AU168" s="299"/>
    </row>
    <row r="169" ht="19.5" customHeight="1">
      <c r="A169" s="276" t="s">
        <v>265</v>
      </c>
      <c r="B169" s="277">
        <v>68.900002</v>
      </c>
      <c r="C169" s="278">
        <v>69.800003</v>
      </c>
      <c r="D169" s="278">
        <v>64.650002</v>
      </c>
      <c r="E169" s="278">
        <v>64.949997</v>
      </c>
      <c r="F169" s="278">
        <v>58.537086</v>
      </c>
      <c r="G169" s="278">
        <v>8.631242E8</v>
      </c>
      <c r="H169" s="283" t="s">
        <v>265</v>
      </c>
      <c r="I169" s="278">
        <v>3.8375</v>
      </c>
      <c r="J169" s="278">
        <v>3.93375</v>
      </c>
      <c r="K169" s="278">
        <v>3.369375</v>
      </c>
      <c r="L169" s="278">
        <v>3.398125</v>
      </c>
      <c r="M169" s="278">
        <v>3.339093</v>
      </c>
      <c r="N169" s="278">
        <v>1.0152896E9</v>
      </c>
      <c r="O169" s="278"/>
      <c r="P169" s="254">
        <f t="shared" si="26"/>
        <v>256039.6119</v>
      </c>
      <c r="Q169" s="254">
        <f t="shared" si="125"/>
        <v>357426.6293</v>
      </c>
      <c r="R169" s="254">
        <f t="shared" si="126"/>
        <v>254494.9735</v>
      </c>
      <c r="S169" s="254">
        <f t="shared" si="29"/>
        <v>-352561.025</v>
      </c>
      <c r="T169" s="282"/>
      <c r="U169" s="257">
        <f t="shared" si="18"/>
        <v>1.448074374</v>
      </c>
      <c r="V169" s="254">
        <f t="shared" si="19"/>
        <v>423542.9029</v>
      </c>
      <c r="W169" s="254">
        <f t="shared" si="20"/>
        <v>70981.87791</v>
      </c>
      <c r="X169" s="254">
        <f t="shared" si="21"/>
        <v>867961.2147</v>
      </c>
      <c r="Y169" s="258">
        <f t="shared" si="22"/>
        <v>0.8679612147</v>
      </c>
      <c r="Z169" s="334">
        <f t="shared" si="23"/>
        <v>515400.1897</v>
      </c>
      <c r="AA169" s="258">
        <f t="shared" si="24"/>
        <v>0.5154001897</v>
      </c>
      <c r="AB169" s="320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299"/>
      <c r="AM169" s="299"/>
      <c r="AN169" s="299"/>
      <c r="AO169" s="299"/>
      <c r="AP169" s="299"/>
      <c r="AQ169" s="299"/>
      <c r="AR169" s="299"/>
      <c r="AS169" s="299"/>
      <c r="AT169" s="299"/>
      <c r="AU169" s="299"/>
    </row>
    <row r="170" ht="19.5" customHeight="1">
      <c r="A170" s="276" t="s">
        <v>266</v>
      </c>
      <c r="B170" s="277">
        <v>65.360001</v>
      </c>
      <c r="C170" s="278">
        <v>66.209999</v>
      </c>
      <c r="D170" s="278">
        <v>61.310001</v>
      </c>
      <c r="E170" s="278">
        <v>65.800003</v>
      </c>
      <c r="F170" s="278">
        <v>59.303185</v>
      </c>
      <c r="G170" s="278">
        <v>9.017839E8</v>
      </c>
      <c r="H170" s="283" t="s">
        <v>266</v>
      </c>
      <c r="I170" s="278">
        <v>3.439375</v>
      </c>
      <c r="J170" s="278">
        <v>3.53125</v>
      </c>
      <c r="K170" s="278">
        <v>3.02125</v>
      </c>
      <c r="L170" s="278">
        <v>3.48</v>
      </c>
      <c r="M170" s="278">
        <v>3.419546</v>
      </c>
      <c r="N170" s="278">
        <v>1.1633408E9</v>
      </c>
      <c r="O170" s="278"/>
      <c r="P170" s="254">
        <f t="shared" si="26"/>
        <v>242811.8851</v>
      </c>
      <c r="Q170" s="254">
        <f t="shared" si="125"/>
        <v>320497.1853</v>
      </c>
      <c r="R170" s="254">
        <f t="shared" si="126"/>
        <v>254494.9735</v>
      </c>
      <c r="S170" s="254">
        <f t="shared" si="29"/>
        <v>-355696.696</v>
      </c>
      <c r="T170" s="282"/>
      <c r="U170" s="257">
        <f t="shared" si="18"/>
        <v>1.398120546</v>
      </c>
      <c r="V170" s="254">
        <f t="shared" si="19"/>
        <v>414283.4942</v>
      </c>
      <c r="W170" s="254">
        <f t="shared" si="20"/>
        <v>58586.79825</v>
      </c>
      <c r="X170" s="254">
        <f t="shared" si="21"/>
        <v>817804.044</v>
      </c>
      <c r="Y170" s="258">
        <f t="shared" si="22"/>
        <v>0.817804044</v>
      </c>
      <c r="Z170" s="334">
        <f t="shared" si="23"/>
        <v>462107.348</v>
      </c>
      <c r="AA170" s="258">
        <f t="shared" si="24"/>
        <v>0.462107348</v>
      </c>
      <c r="AB170" s="320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299"/>
      <c r="AM170" s="299"/>
      <c r="AN170" s="299"/>
      <c r="AO170" s="299"/>
      <c r="AP170" s="299"/>
      <c r="AQ170" s="299"/>
      <c r="AR170" s="299"/>
      <c r="AS170" s="299"/>
      <c r="AT170" s="299"/>
      <c r="AU170" s="299"/>
    </row>
    <row r="171" ht="19.5" customHeight="1">
      <c r="A171" s="276" t="s">
        <v>267</v>
      </c>
      <c r="B171" s="337">
        <v>66.309998</v>
      </c>
      <c r="C171" s="338">
        <v>66.760002</v>
      </c>
      <c r="D171" s="338">
        <v>63.580002</v>
      </c>
      <c r="E171" s="338">
        <v>65.129997</v>
      </c>
      <c r="F171" s="338">
        <v>58.699341</v>
      </c>
      <c r="G171" s="338">
        <v>8.15856E8</v>
      </c>
      <c r="H171" s="340" t="s">
        <v>267</v>
      </c>
      <c r="I171" s="338">
        <v>3.5325</v>
      </c>
      <c r="J171" s="338">
        <v>3.575</v>
      </c>
      <c r="K171" s="338">
        <v>3.271875</v>
      </c>
      <c r="L171" s="338">
        <v>3.425625</v>
      </c>
      <c r="M171" s="338">
        <v>3.366116</v>
      </c>
      <c r="N171" s="338">
        <v>9.62888E8</v>
      </c>
      <c r="O171" s="338"/>
      <c r="P171" s="254">
        <f t="shared" si="26"/>
        <v>251801.9881</v>
      </c>
      <c r="Q171" s="254">
        <f t="shared" si="125"/>
        <v>347083.7329</v>
      </c>
      <c r="R171" s="254">
        <f t="shared" si="126"/>
        <v>254494.9735</v>
      </c>
      <c r="S171" s="254">
        <f t="shared" si="29"/>
        <v>-358845.4322</v>
      </c>
      <c r="T171" s="339">
        <f>(P171-P159)/P159</f>
        <v>0.1737124672</v>
      </c>
      <c r="U171" s="257">
        <f t="shared" si="18"/>
        <v>1.41090541</v>
      </c>
      <c r="V171" s="254">
        <f t="shared" si="19"/>
        <v>420576.5663</v>
      </c>
      <c r="W171" s="254">
        <f t="shared" si="20"/>
        <v>61731.1341</v>
      </c>
      <c r="X171" s="254">
        <f t="shared" si="21"/>
        <v>853380.6946</v>
      </c>
      <c r="Y171" s="258">
        <f t="shared" si="22"/>
        <v>0.8533806946</v>
      </c>
      <c r="Z171" s="334">
        <f t="shared" si="23"/>
        <v>494535.2624</v>
      </c>
      <c r="AA171" s="258">
        <f t="shared" si="24"/>
        <v>0.4945352624</v>
      </c>
      <c r="AB171" s="320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299"/>
      <c r="AM171" s="299"/>
      <c r="AN171" s="299"/>
      <c r="AO171" s="299"/>
      <c r="AP171" s="299"/>
      <c r="AQ171" s="299"/>
      <c r="AR171" s="299"/>
      <c r="AS171" s="299"/>
      <c r="AT171" s="299"/>
      <c r="AU171" s="299"/>
    </row>
    <row r="172" ht="19.5" customHeight="1">
      <c r="A172" s="276" t="s">
        <v>268</v>
      </c>
      <c r="B172" s="277">
        <v>66.730003</v>
      </c>
      <c r="C172" s="278">
        <v>67.790001</v>
      </c>
      <c r="D172" s="278">
        <v>66.169998</v>
      </c>
      <c r="E172" s="278">
        <v>66.870003</v>
      </c>
      <c r="F172" s="278">
        <v>60.603191</v>
      </c>
      <c r="G172" s="278">
        <v>7.418367E8</v>
      </c>
      <c r="H172" s="283" t="s">
        <v>268</v>
      </c>
      <c r="I172" s="278">
        <v>3.596875</v>
      </c>
      <c r="J172" s="278">
        <v>3.71</v>
      </c>
      <c r="K172" s="278">
        <v>3.53875</v>
      </c>
      <c r="L172" s="278">
        <v>3.6075</v>
      </c>
      <c r="M172" s="278">
        <v>3.550136</v>
      </c>
      <c r="N172" s="278">
        <v>8.87544E8</v>
      </c>
      <c r="O172" s="278"/>
      <c r="P172" s="254">
        <f t="shared" si="26"/>
        <v>262059.398</v>
      </c>
      <c r="Q172" s="254">
        <f>((Q171+R171)/2)*K172/K171</f>
        <v>325323.652</v>
      </c>
      <c r="R172" s="254">
        <f>(Q171+R171)/2</f>
        <v>300789.3532</v>
      </c>
      <c r="S172" s="254">
        <f t="shared" si="29"/>
        <v>-362007.2882</v>
      </c>
      <c r="T172" s="282"/>
      <c r="U172" s="257">
        <f t="shared" si="18"/>
        <v>1.554799502</v>
      </c>
      <c r="V172" s="254">
        <f t="shared" si="19"/>
        <v>472199.3577</v>
      </c>
      <c r="W172" s="254">
        <f t="shared" si="20"/>
        <v>110192.0696</v>
      </c>
      <c r="X172" s="254">
        <f t="shared" si="21"/>
        <v>888172.4032</v>
      </c>
      <c r="Y172" s="258">
        <f t="shared" si="22"/>
        <v>0.8881724032</v>
      </c>
      <c r="Z172" s="334">
        <f t="shared" si="23"/>
        <v>526165.1151</v>
      </c>
      <c r="AA172" s="258">
        <f t="shared" si="24"/>
        <v>0.5261651151</v>
      </c>
      <c r="AB172" s="320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299"/>
      <c r="AR172" s="299"/>
      <c r="AS172" s="299"/>
      <c r="AT172" s="299"/>
      <c r="AU172" s="299"/>
    </row>
    <row r="173" ht="19.5" customHeight="1">
      <c r="A173" s="276" t="s">
        <v>269</v>
      </c>
      <c r="B173" s="277">
        <v>67.339996</v>
      </c>
      <c r="C173" s="278">
        <v>68.260002</v>
      </c>
      <c r="D173" s="278">
        <v>65.959999</v>
      </c>
      <c r="E173" s="278">
        <v>67.099998</v>
      </c>
      <c r="F173" s="278">
        <v>60.811634</v>
      </c>
      <c r="G173" s="278">
        <v>6.565621E8</v>
      </c>
      <c r="H173" s="283" t="s">
        <v>269</v>
      </c>
      <c r="I173" s="278">
        <v>3.66</v>
      </c>
      <c r="J173" s="278">
        <v>3.754375</v>
      </c>
      <c r="K173" s="278">
        <v>3.504375</v>
      </c>
      <c r="L173" s="278">
        <v>3.625</v>
      </c>
      <c r="M173" s="278">
        <v>3.567357</v>
      </c>
      <c r="N173" s="278">
        <v>7.831952E8</v>
      </c>
      <c r="O173" s="278"/>
      <c r="P173" s="254">
        <f t="shared" si="26"/>
        <v>261227.7188</v>
      </c>
      <c r="Q173" s="254">
        <f t="shared" ref="Q173:Q183" si="127">Q172*K173/K172</f>
        <v>322163.4964</v>
      </c>
      <c r="R173" s="254">
        <f t="shared" ref="R173:R183" si="128">R172</f>
        <v>300789.3532</v>
      </c>
      <c r="S173" s="254">
        <f t="shared" si="29"/>
        <v>-365182.3185</v>
      </c>
      <c r="T173" s="282"/>
      <c r="U173" s="257">
        <f t="shared" si="18"/>
        <v>1.539004063</v>
      </c>
      <c r="V173" s="254">
        <f t="shared" si="19"/>
        <v>471617.1823</v>
      </c>
      <c r="W173" s="254">
        <f t="shared" si="20"/>
        <v>106434.8638</v>
      </c>
      <c r="X173" s="254">
        <f t="shared" si="21"/>
        <v>884180.5684</v>
      </c>
      <c r="Y173" s="258">
        <f t="shared" si="22"/>
        <v>0.8841805684</v>
      </c>
      <c r="Z173" s="334">
        <f t="shared" si="23"/>
        <v>518998.2499</v>
      </c>
      <c r="AA173" s="258">
        <f t="shared" si="24"/>
        <v>0.5189982499</v>
      </c>
      <c r="AB173" s="320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299"/>
      <c r="AR173" s="299"/>
      <c r="AS173" s="299"/>
      <c r="AT173" s="299"/>
      <c r="AU173" s="299"/>
    </row>
    <row r="174" ht="19.5" customHeight="1">
      <c r="A174" s="276" t="s">
        <v>270</v>
      </c>
      <c r="B174" s="277">
        <v>66.870003</v>
      </c>
      <c r="C174" s="278">
        <v>69.059998</v>
      </c>
      <c r="D174" s="278">
        <v>66.540001</v>
      </c>
      <c r="E174" s="278">
        <v>68.970001</v>
      </c>
      <c r="F174" s="278">
        <v>62.506378</v>
      </c>
      <c r="G174" s="278">
        <v>5.579793E8</v>
      </c>
      <c r="H174" s="283" t="s">
        <v>270</v>
      </c>
      <c r="I174" s="278">
        <v>3.600625</v>
      </c>
      <c r="J174" s="278">
        <v>3.843125</v>
      </c>
      <c r="K174" s="278">
        <v>3.565</v>
      </c>
      <c r="L174" s="278">
        <v>3.836875</v>
      </c>
      <c r="M174" s="278">
        <v>3.775863</v>
      </c>
      <c r="N174" s="278">
        <v>6.32136E8</v>
      </c>
      <c r="O174" s="278"/>
      <c r="P174" s="254">
        <f t="shared" si="26"/>
        <v>263524.7564</v>
      </c>
      <c r="Q174" s="254">
        <f t="shared" si="127"/>
        <v>327736.8617</v>
      </c>
      <c r="R174" s="254">
        <f t="shared" si="128"/>
        <v>300789.3532</v>
      </c>
      <c r="S174" s="254">
        <f t="shared" si="29"/>
        <v>-368370.5782</v>
      </c>
      <c r="T174" s="282"/>
      <c r="U174" s="257">
        <f t="shared" si="18"/>
        <v>1.531919602</v>
      </c>
      <c r="V174" s="254">
        <f t="shared" si="19"/>
        <v>473225.1086</v>
      </c>
      <c r="W174" s="254">
        <f t="shared" si="20"/>
        <v>104854.5304</v>
      </c>
      <c r="X174" s="254">
        <f t="shared" si="21"/>
        <v>892050.9714</v>
      </c>
      <c r="Y174" s="258">
        <f t="shared" si="22"/>
        <v>0.8920509714</v>
      </c>
      <c r="Z174" s="334">
        <f t="shared" si="23"/>
        <v>523680.3932</v>
      </c>
      <c r="AA174" s="258">
        <f t="shared" si="24"/>
        <v>0.5236803932</v>
      </c>
      <c r="AB174" s="320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299"/>
      <c r="AR174" s="299"/>
      <c r="AS174" s="299"/>
      <c r="AT174" s="299"/>
      <c r="AU174" s="299"/>
    </row>
    <row r="175" ht="19.5" customHeight="1">
      <c r="A175" s="276" t="s">
        <v>271</v>
      </c>
      <c r="B175" s="277">
        <v>69.019997</v>
      </c>
      <c r="C175" s="278">
        <v>70.730003</v>
      </c>
      <c r="D175" s="278">
        <v>66.879997</v>
      </c>
      <c r="E175" s="278">
        <v>70.720001</v>
      </c>
      <c r="F175" s="278">
        <v>64.2407</v>
      </c>
      <c r="G175" s="278">
        <v>8.355377E8</v>
      </c>
      <c r="H175" s="283" t="s">
        <v>271</v>
      </c>
      <c r="I175" s="278">
        <v>3.84</v>
      </c>
      <c r="J175" s="278">
        <v>4.019375</v>
      </c>
      <c r="K175" s="278">
        <v>3.59625</v>
      </c>
      <c r="L175" s="278">
        <v>4.015625</v>
      </c>
      <c r="M175" s="278">
        <v>3.960384</v>
      </c>
      <c r="N175" s="278">
        <v>8.536224E8</v>
      </c>
      <c r="O175" s="278"/>
      <c r="P175" s="254">
        <f t="shared" si="26"/>
        <v>264871.2752</v>
      </c>
      <c r="Q175" s="254">
        <f t="shared" si="127"/>
        <v>330609.7304</v>
      </c>
      <c r="R175" s="254">
        <f t="shared" si="128"/>
        <v>300789.3532</v>
      </c>
      <c r="S175" s="254">
        <f t="shared" si="29"/>
        <v>-371572.1223</v>
      </c>
      <c r="T175" s="282"/>
      <c r="U175" s="257">
        <f t="shared" si="18"/>
        <v>1.522344101</v>
      </c>
      <c r="V175" s="254">
        <f t="shared" si="19"/>
        <v>474167.6718</v>
      </c>
      <c r="W175" s="254">
        <f t="shared" si="20"/>
        <v>102595.5495</v>
      </c>
      <c r="X175" s="254">
        <f t="shared" si="21"/>
        <v>896270.3589</v>
      </c>
      <c r="Y175" s="258">
        <f t="shared" si="22"/>
        <v>0.8962703589</v>
      </c>
      <c r="Z175" s="334">
        <f t="shared" si="23"/>
        <v>524698.2366</v>
      </c>
      <c r="AA175" s="258">
        <f t="shared" si="24"/>
        <v>0.5246982366</v>
      </c>
      <c r="AB175" s="320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299"/>
      <c r="AM175" s="299"/>
      <c r="AN175" s="299"/>
      <c r="AO175" s="299"/>
      <c r="AP175" s="299"/>
      <c r="AQ175" s="299"/>
      <c r="AR175" s="299"/>
      <c r="AS175" s="299"/>
      <c r="AT175" s="299"/>
      <c r="AU175" s="299"/>
    </row>
    <row r="176" ht="19.5" customHeight="1">
      <c r="A176" s="276" t="s">
        <v>272</v>
      </c>
      <c r="B176" s="277">
        <v>70.739998</v>
      </c>
      <c r="C176" s="278">
        <v>74.949997</v>
      </c>
      <c r="D176" s="278">
        <v>70.25</v>
      </c>
      <c r="E176" s="278">
        <v>73.25</v>
      </c>
      <c r="F176" s="278">
        <v>66.538933</v>
      </c>
      <c r="G176" s="278">
        <v>6.804142E8</v>
      </c>
      <c r="H176" s="283" t="s">
        <v>272</v>
      </c>
      <c r="I176" s="278">
        <v>4.019375</v>
      </c>
      <c r="J176" s="278">
        <v>4.5075</v>
      </c>
      <c r="K176" s="278">
        <v>3.965</v>
      </c>
      <c r="L176" s="278">
        <v>4.30125</v>
      </c>
      <c r="M176" s="278">
        <v>4.242079</v>
      </c>
      <c r="N176" s="278">
        <v>7.738592E8</v>
      </c>
      <c r="O176" s="278"/>
      <c r="P176" s="254">
        <f t="shared" si="26"/>
        <v>278217.8218</v>
      </c>
      <c r="Q176" s="254">
        <f t="shared" si="127"/>
        <v>364509.5811</v>
      </c>
      <c r="R176" s="254">
        <f t="shared" si="128"/>
        <v>300789.3532</v>
      </c>
      <c r="S176" s="254">
        <f t="shared" si="29"/>
        <v>-374787.0061</v>
      </c>
      <c r="T176" s="282"/>
      <c r="U176" s="257">
        <f t="shared" si="18"/>
        <v>1.54489661</v>
      </c>
      <c r="V176" s="254">
        <f t="shared" si="19"/>
        <v>483510.2544</v>
      </c>
      <c r="W176" s="254">
        <f t="shared" si="20"/>
        <v>108723.2483</v>
      </c>
      <c r="X176" s="254">
        <f t="shared" si="21"/>
        <v>943516.7561</v>
      </c>
      <c r="Y176" s="258">
        <f t="shared" si="22"/>
        <v>0.9435167561</v>
      </c>
      <c r="Z176" s="334">
        <f t="shared" si="23"/>
        <v>568729.75</v>
      </c>
      <c r="AA176" s="258">
        <f t="shared" si="24"/>
        <v>0.56872975</v>
      </c>
      <c r="AB176" s="320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299"/>
      <c r="AM176" s="299"/>
      <c r="AN176" s="299"/>
      <c r="AO176" s="299"/>
      <c r="AP176" s="299"/>
      <c r="AQ176" s="299"/>
      <c r="AR176" s="299"/>
      <c r="AS176" s="299"/>
      <c r="AT176" s="299"/>
      <c r="AU176" s="299"/>
    </row>
    <row r="177" ht="19.5" customHeight="1">
      <c r="A177" s="276" t="s">
        <v>273</v>
      </c>
      <c r="B177" s="277">
        <v>73.260002</v>
      </c>
      <c r="C177" s="278">
        <v>73.82</v>
      </c>
      <c r="D177" s="278">
        <v>69.150002</v>
      </c>
      <c r="E177" s="278">
        <v>71.269997</v>
      </c>
      <c r="F177" s="278">
        <v>64.740334</v>
      </c>
      <c r="G177" s="278">
        <v>7.485616E8</v>
      </c>
      <c r="H177" s="283" t="s">
        <v>273</v>
      </c>
      <c r="I177" s="278">
        <v>4.30875</v>
      </c>
      <c r="J177" s="278">
        <v>4.37</v>
      </c>
      <c r="K177" s="278">
        <v>3.84875</v>
      </c>
      <c r="L177" s="278">
        <v>4.07875</v>
      </c>
      <c r="M177" s="278">
        <v>4.022641</v>
      </c>
      <c r="N177" s="278">
        <v>8.854848E8</v>
      </c>
      <c r="O177" s="278"/>
      <c r="P177" s="254">
        <f t="shared" si="26"/>
        <v>273861.3941</v>
      </c>
      <c r="Q177" s="254">
        <f t="shared" si="127"/>
        <v>353822.5095</v>
      </c>
      <c r="R177" s="254">
        <f t="shared" si="128"/>
        <v>300789.3532</v>
      </c>
      <c r="S177" s="254">
        <f t="shared" si="29"/>
        <v>-378015.2853</v>
      </c>
      <c r="T177" s="282"/>
      <c r="U177" s="257">
        <f t="shared" si="18"/>
        <v>1.5201786</v>
      </c>
      <c r="V177" s="254">
        <f t="shared" si="19"/>
        <v>480460.755</v>
      </c>
      <c r="W177" s="254">
        <f t="shared" si="20"/>
        <v>102445.4697</v>
      </c>
      <c r="X177" s="254">
        <f t="shared" si="21"/>
        <v>928473.2568</v>
      </c>
      <c r="Y177" s="258">
        <f t="shared" si="22"/>
        <v>0.9284732568</v>
      </c>
      <c r="Z177" s="334">
        <f t="shared" si="23"/>
        <v>550457.9715</v>
      </c>
      <c r="AA177" s="258">
        <f t="shared" si="24"/>
        <v>0.5504579715</v>
      </c>
      <c r="AB177" s="320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299"/>
      <c r="AM177" s="299"/>
      <c r="AN177" s="299"/>
      <c r="AO177" s="299"/>
      <c r="AP177" s="299"/>
      <c r="AQ177" s="299"/>
      <c r="AR177" s="299"/>
      <c r="AS177" s="299"/>
      <c r="AT177" s="299"/>
      <c r="AU177" s="299"/>
    </row>
    <row r="178" ht="19.5" customHeight="1">
      <c r="A178" s="276" t="s">
        <v>274</v>
      </c>
      <c r="B178" s="277">
        <v>71.75</v>
      </c>
      <c r="C178" s="278">
        <v>76.209999</v>
      </c>
      <c r="D178" s="278">
        <v>71.349998</v>
      </c>
      <c r="E178" s="278">
        <v>75.769997</v>
      </c>
      <c r="F178" s="278">
        <v>69.045784</v>
      </c>
      <c r="G178" s="278">
        <v>5.816957E8</v>
      </c>
      <c r="H178" s="283" t="s">
        <v>274</v>
      </c>
      <c r="I178" s="278">
        <v>4.141875</v>
      </c>
      <c r="J178" s="278">
        <v>4.66375</v>
      </c>
      <c r="K178" s="278">
        <v>4.09625</v>
      </c>
      <c r="L178" s="278">
        <v>4.61125</v>
      </c>
      <c r="M178" s="278">
        <v>4.547815</v>
      </c>
      <c r="N178" s="278">
        <v>5.136864E8</v>
      </c>
      <c r="O178" s="278"/>
      <c r="P178" s="254">
        <f t="shared" si="26"/>
        <v>282574.2495</v>
      </c>
      <c r="Q178" s="254">
        <f t="shared" si="127"/>
        <v>376575.6296</v>
      </c>
      <c r="R178" s="254">
        <f t="shared" si="128"/>
        <v>300789.3532</v>
      </c>
      <c r="S178" s="254">
        <f t="shared" si="29"/>
        <v>-381257.0157</v>
      </c>
      <c r="T178" s="282"/>
      <c r="U178" s="257">
        <f t="shared" si="18"/>
        <v>1.530105883</v>
      </c>
      <c r="V178" s="254">
        <f t="shared" si="19"/>
        <v>486559.7538</v>
      </c>
      <c r="W178" s="254">
        <f t="shared" si="20"/>
        <v>105302.7381</v>
      </c>
      <c r="X178" s="254">
        <f t="shared" si="21"/>
        <v>959939.2324</v>
      </c>
      <c r="Y178" s="258">
        <f t="shared" si="22"/>
        <v>0.9599392324</v>
      </c>
      <c r="Z178" s="334">
        <f t="shared" si="23"/>
        <v>578682.2167</v>
      </c>
      <c r="AA178" s="258">
        <f t="shared" si="24"/>
        <v>0.5786822167</v>
      </c>
      <c r="AB178" s="320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299"/>
      <c r="AM178" s="299"/>
      <c r="AN178" s="299"/>
      <c r="AO178" s="299"/>
      <c r="AP178" s="299"/>
      <c r="AQ178" s="299"/>
      <c r="AR178" s="299"/>
      <c r="AS178" s="299"/>
      <c r="AT178" s="299"/>
      <c r="AU178" s="299"/>
    </row>
    <row r="179" ht="19.5" customHeight="1">
      <c r="A179" s="276" t="s">
        <v>275</v>
      </c>
      <c r="B179" s="277">
        <v>76.290001</v>
      </c>
      <c r="C179" s="278">
        <v>77.279999</v>
      </c>
      <c r="D179" s="278">
        <v>74.959999</v>
      </c>
      <c r="E179" s="278">
        <v>75.470001</v>
      </c>
      <c r="F179" s="278">
        <v>68.772423</v>
      </c>
      <c r="G179" s="278">
        <v>5.292455E8</v>
      </c>
      <c r="H179" s="283" t="s">
        <v>275</v>
      </c>
      <c r="I179" s="278">
        <v>4.674375</v>
      </c>
      <c r="J179" s="278">
        <v>4.793125</v>
      </c>
      <c r="K179" s="278">
        <v>4.505</v>
      </c>
      <c r="L179" s="278">
        <v>4.563125</v>
      </c>
      <c r="M179" s="278">
        <v>4.500352</v>
      </c>
      <c r="N179" s="278">
        <v>6.56376E8</v>
      </c>
      <c r="O179" s="278"/>
      <c r="P179" s="254">
        <f t="shared" si="26"/>
        <v>296871.2832</v>
      </c>
      <c r="Q179" s="254">
        <f t="shared" si="127"/>
        <v>414152.7523</v>
      </c>
      <c r="R179" s="254">
        <f t="shared" si="128"/>
        <v>300789.3532</v>
      </c>
      <c r="S179" s="254">
        <f t="shared" si="29"/>
        <v>-384512.2532</v>
      </c>
      <c r="T179" s="282"/>
      <c r="U179" s="257">
        <f t="shared" si="18"/>
        <v>1.554334436</v>
      </c>
      <c r="V179" s="254">
        <f t="shared" si="19"/>
        <v>496567.6773</v>
      </c>
      <c r="W179" s="254">
        <f t="shared" si="20"/>
        <v>112055.4241</v>
      </c>
      <c r="X179" s="254">
        <f t="shared" si="21"/>
        <v>1011813.389</v>
      </c>
      <c r="Y179" s="258">
        <f t="shared" si="22"/>
        <v>1.011813389</v>
      </c>
      <c r="Z179" s="334">
        <f t="shared" si="23"/>
        <v>627301.1355</v>
      </c>
      <c r="AA179" s="258">
        <f t="shared" si="24"/>
        <v>0.6273011355</v>
      </c>
      <c r="AB179" s="320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299"/>
      <c r="AU179" s="299"/>
    </row>
    <row r="180" ht="19.5" customHeight="1">
      <c r="A180" s="276" t="s">
        <v>276</v>
      </c>
      <c r="B180" s="277">
        <v>76.089996</v>
      </c>
      <c r="C180" s="278">
        <v>79.690002</v>
      </c>
      <c r="D180" s="278">
        <v>75.540001</v>
      </c>
      <c r="E180" s="278">
        <v>78.879997</v>
      </c>
      <c r="F180" s="278">
        <v>71.879791</v>
      </c>
      <c r="G180" s="278">
        <v>5.039888E8</v>
      </c>
      <c r="H180" s="283" t="s">
        <v>276</v>
      </c>
      <c r="I180" s="278">
        <v>4.640625</v>
      </c>
      <c r="J180" s="278">
        <v>5.09375</v>
      </c>
      <c r="K180" s="278">
        <v>4.575</v>
      </c>
      <c r="L180" s="278">
        <v>4.999375</v>
      </c>
      <c r="M180" s="278">
        <v>4.9306</v>
      </c>
      <c r="N180" s="278">
        <v>5.019808E8</v>
      </c>
      <c r="O180" s="278"/>
      <c r="P180" s="254">
        <f t="shared" si="26"/>
        <v>299168.3208</v>
      </c>
      <c r="Q180" s="254">
        <f t="shared" si="127"/>
        <v>420587.9782</v>
      </c>
      <c r="R180" s="254">
        <f t="shared" si="128"/>
        <v>300789.3532</v>
      </c>
      <c r="S180" s="254">
        <f t="shared" si="29"/>
        <v>-387781.0543</v>
      </c>
      <c r="T180" s="282"/>
      <c r="U180" s="257">
        <f t="shared" si="18"/>
        <v>1.547155714</v>
      </c>
      <c r="V180" s="254">
        <f t="shared" si="19"/>
        <v>498175.6037</v>
      </c>
      <c r="W180" s="254">
        <f t="shared" si="20"/>
        <v>110394.5494</v>
      </c>
      <c r="X180" s="254">
        <f t="shared" si="21"/>
        <v>1020545.652</v>
      </c>
      <c r="Y180" s="258">
        <f t="shared" si="22"/>
        <v>1.020545652</v>
      </c>
      <c r="Z180" s="334">
        <f t="shared" si="23"/>
        <v>632764.5979</v>
      </c>
      <c r="AA180" s="258">
        <f t="shared" si="24"/>
        <v>0.6327645979</v>
      </c>
      <c r="AB180" s="320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299"/>
      <c r="AM180" s="299"/>
      <c r="AN180" s="299"/>
      <c r="AO180" s="299"/>
      <c r="AP180" s="299"/>
      <c r="AQ180" s="299"/>
      <c r="AR180" s="299"/>
      <c r="AS180" s="299"/>
      <c r="AT180" s="299"/>
      <c r="AU180" s="299"/>
    </row>
    <row r="181" ht="19.5" customHeight="1">
      <c r="A181" s="276" t="s">
        <v>277</v>
      </c>
      <c r="B181" s="277">
        <v>78.889999</v>
      </c>
      <c r="C181" s="278">
        <v>83.489998</v>
      </c>
      <c r="D181" s="278">
        <v>76.349998</v>
      </c>
      <c r="E181" s="278">
        <v>82.790001</v>
      </c>
      <c r="F181" s="278">
        <v>75.669327</v>
      </c>
      <c r="G181" s="278">
        <v>8.173537E8</v>
      </c>
      <c r="H181" s="283" t="s">
        <v>277</v>
      </c>
      <c r="I181" s="278">
        <v>5.01</v>
      </c>
      <c r="J181" s="278">
        <v>5.595</v>
      </c>
      <c r="K181" s="278">
        <v>4.68875</v>
      </c>
      <c r="L181" s="278">
        <v>5.5025</v>
      </c>
      <c r="M181" s="278">
        <v>5.426805</v>
      </c>
      <c r="N181" s="278">
        <v>9.615136E8</v>
      </c>
      <c r="O181" s="278"/>
      <c r="P181" s="254">
        <f t="shared" si="26"/>
        <v>302376.2297</v>
      </c>
      <c r="Q181" s="254">
        <f t="shared" si="127"/>
        <v>431045.2203</v>
      </c>
      <c r="R181" s="254">
        <f t="shared" si="128"/>
        <v>300789.3532</v>
      </c>
      <c r="S181" s="254">
        <f t="shared" si="29"/>
        <v>-391063.4753</v>
      </c>
      <c r="T181" s="282"/>
      <c r="U181" s="257">
        <f t="shared" si="18"/>
        <v>1.542372584</v>
      </c>
      <c r="V181" s="254">
        <f t="shared" si="19"/>
        <v>500421.1399</v>
      </c>
      <c r="W181" s="254">
        <f t="shared" si="20"/>
        <v>109357.6646</v>
      </c>
      <c r="X181" s="254">
        <f t="shared" si="21"/>
        <v>1034210.803</v>
      </c>
      <c r="Y181" s="258">
        <f t="shared" si="22"/>
        <v>1.034210803</v>
      </c>
      <c r="Z181" s="334">
        <f t="shared" si="23"/>
        <v>643147.3279</v>
      </c>
      <c r="AA181" s="258">
        <f t="shared" si="24"/>
        <v>0.6431473279</v>
      </c>
      <c r="AB181" s="320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299"/>
      <c r="AM181" s="299"/>
      <c r="AN181" s="299"/>
      <c r="AO181" s="299"/>
      <c r="AP181" s="299"/>
      <c r="AQ181" s="299"/>
      <c r="AR181" s="299"/>
      <c r="AS181" s="299"/>
      <c r="AT181" s="299"/>
      <c r="AU181" s="299"/>
    </row>
    <row r="182" ht="19.5" customHeight="1">
      <c r="A182" s="276" t="s">
        <v>278</v>
      </c>
      <c r="B182" s="277">
        <v>83.07</v>
      </c>
      <c r="C182" s="278">
        <v>85.839996</v>
      </c>
      <c r="D182" s="278">
        <v>81.370003</v>
      </c>
      <c r="E182" s="278">
        <v>85.730003</v>
      </c>
      <c r="F182" s="278">
        <v>78.356483</v>
      </c>
      <c r="G182" s="278">
        <v>5.423394E8</v>
      </c>
      <c r="H182" s="283" t="s">
        <v>278</v>
      </c>
      <c r="I182" s="278">
        <v>5.535</v>
      </c>
      <c r="J182" s="278">
        <v>5.905625</v>
      </c>
      <c r="K182" s="278">
        <v>5.31375</v>
      </c>
      <c r="L182" s="278">
        <v>5.8825</v>
      </c>
      <c r="M182" s="278">
        <v>5.801578</v>
      </c>
      <c r="N182" s="278">
        <v>9.258976E8</v>
      </c>
      <c r="O182" s="278"/>
      <c r="P182" s="254">
        <f t="shared" si="26"/>
        <v>322257.4376</v>
      </c>
      <c r="Q182" s="254">
        <f t="shared" si="127"/>
        <v>488502.5943</v>
      </c>
      <c r="R182" s="254">
        <f t="shared" si="128"/>
        <v>300789.3532</v>
      </c>
      <c r="S182" s="254">
        <f t="shared" si="29"/>
        <v>-394359.5731</v>
      </c>
      <c r="T182" s="282"/>
      <c r="U182" s="257">
        <f t="shared" si="18"/>
        <v>1.579895185</v>
      </c>
      <c r="V182" s="254">
        <f t="shared" si="19"/>
        <v>514337.9854</v>
      </c>
      <c r="W182" s="254">
        <f t="shared" si="20"/>
        <v>119978.4123</v>
      </c>
      <c r="X182" s="254">
        <f t="shared" si="21"/>
        <v>1111549.385</v>
      </c>
      <c r="Y182" s="258">
        <f t="shared" si="22"/>
        <v>1.111549385</v>
      </c>
      <c r="Z182" s="334">
        <f t="shared" si="23"/>
        <v>717189.812</v>
      </c>
      <c r="AA182" s="258">
        <f t="shared" si="24"/>
        <v>0.717189812</v>
      </c>
      <c r="AB182" s="320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299"/>
      <c r="AM182" s="299"/>
      <c r="AN182" s="299"/>
      <c r="AO182" s="299"/>
      <c r="AP182" s="299"/>
      <c r="AQ182" s="299"/>
      <c r="AR182" s="299"/>
      <c r="AS182" s="299"/>
      <c r="AT182" s="299"/>
      <c r="AU182" s="299"/>
    </row>
    <row r="183" ht="19.5" customHeight="1">
      <c r="A183" s="276" t="s">
        <v>279</v>
      </c>
      <c r="B183" s="337">
        <v>85.830002</v>
      </c>
      <c r="C183" s="338">
        <v>87.959999</v>
      </c>
      <c r="D183" s="338">
        <v>84.050003</v>
      </c>
      <c r="E183" s="338">
        <v>87.959999</v>
      </c>
      <c r="F183" s="338">
        <v>80.394691</v>
      </c>
      <c r="G183" s="338">
        <v>6.516492E8</v>
      </c>
      <c r="H183" s="340" t="s">
        <v>279</v>
      </c>
      <c r="I183" s="338">
        <v>5.90375</v>
      </c>
      <c r="J183" s="338">
        <v>6.225</v>
      </c>
      <c r="K183" s="338">
        <v>5.65125</v>
      </c>
      <c r="L183" s="338">
        <v>6.225</v>
      </c>
      <c r="M183" s="338">
        <v>6.139365</v>
      </c>
      <c r="N183" s="338">
        <v>8.507456E8</v>
      </c>
      <c r="O183" s="338"/>
      <c r="P183" s="254">
        <f t="shared" si="26"/>
        <v>332871.299</v>
      </c>
      <c r="Q183" s="254">
        <f t="shared" si="127"/>
        <v>519529.5763</v>
      </c>
      <c r="R183" s="254">
        <f t="shared" si="128"/>
        <v>300789.3532</v>
      </c>
      <c r="S183" s="254">
        <f t="shared" si="29"/>
        <v>-397669.4047</v>
      </c>
      <c r="T183" s="339">
        <f>(P183-P171)/P171</f>
        <v>0.3219565957</v>
      </c>
      <c r="U183" s="257">
        <f t="shared" si="18"/>
        <v>1.593435765</v>
      </c>
      <c r="V183" s="254">
        <f t="shared" si="19"/>
        <v>521767.6884</v>
      </c>
      <c r="W183" s="254">
        <f t="shared" si="20"/>
        <v>124098.2837</v>
      </c>
      <c r="X183" s="254">
        <f t="shared" si="21"/>
        <v>1153190.229</v>
      </c>
      <c r="Y183" s="258">
        <f t="shared" si="22"/>
        <v>1.153190229</v>
      </c>
      <c r="Z183" s="334">
        <f t="shared" si="23"/>
        <v>755520.8239</v>
      </c>
      <c r="AA183" s="258">
        <f t="shared" si="24"/>
        <v>0.7555208239</v>
      </c>
      <c r="AB183" s="320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299"/>
      <c r="AM183" s="299"/>
      <c r="AN183" s="299"/>
      <c r="AO183" s="299"/>
      <c r="AP183" s="299"/>
      <c r="AQ183" s="299"/>
      <c r="AR183" s="299"/>
      <c r="AS183" s="299"/>
      <c r="AT183" s="299"/>
      <c r="AU183" s="299"/>
    </row>
    <row r="184" ht="19.5" customHeight="1">
      <c r="A184" s="276" t="s">
        <v>280</v>
      </c>
      <c r="B184" s="277">
        <v>87.550003</v>
      </c>
      <c r="C184" s="278">
        <v>89.0</v>
      </c>
      <c r="D184" s="278">
        <v>84.760002</v>
      </c>
      <c r="E184" s="278">
        <v>86.269997</v>
      </c>
      <c r="F184" s="278">
        <v>79.100487</v>
      </c>
      <c r="G184" s="278">
        <v>8.317327E8</v>
      </c>
      <c r="H184" s="283" t="s">
        <v>280</v>
      </c>
      <c r="I184" s="278">
        <v>6.17</v>
      </c>
      <c r="J184" s="278">
        <v>6.363125</v>
      </c>
      <c r="K184" s="278">
        <v>5.766875</v>
      </c>
      <c r="L184" s="278">
        <v>5.97125</v>
      </c>
      <c r="M184" s="278">
        <v>5.889106</v>
      </c>
      <c r="N184" s="278">
        <v>1.1935552E9</v>
      </c>
      <c r="O184" s="278"/>
      <c r="P184" s="254">
        <f t="shared" si="26"/>
        <v>335683.1762</v>
      </c>
      <c r="Q184" s="254">
        <f>((Q183+R183)/2)*K184/K183</f>
        <v>418551.3583</v>
      </c>
      <c r="R184" s="254">
        <f>(Q183+R183)/2</f>
        <v>410159.4648</v>
      </c>
      <c r="S184" s="254">
        <f t="shared" si="29"/>
        <v>-400993.0272</v>
      </c>
      <c r="T184" s="282"/>
      <c r="U184" s="257">
        <f t="shared" si="18"/>
        <v>1.859989053</v>
      </c>
      <c r="V184" s="254">
        <f t="shared" si="19"/>
        <v>628731.3096</v>
      </c>
      <c r="W184" s="254">
        <f t="shared" si="20"/>
        <v>227738.2823</v>
      </c>
      <c r="X184" s="254">
        <f t="shared" si="21"/>
        <v>1164393.999</v>
      </c>
      <c r="Y184" s="258">
        <f t="shared" si="22"/>
        <v>1.164393999</v>
      </c>
      <c r="Z184" s="334">
        <f t="shared" si="23"/>
        <v>763400.9721</v>
      </c>
      <c r="AA184" s="258">
        <f t="shared" si="24"/>
        <v>0.7634009721</v>
      </c>
      <c r="AB184" s="320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299"/>
      <c r="AM184" s="299"/>
      <c r="AN184" s="299"/>
      <c r="AO184" s="299"/>
      <c r="AP184" s="299"/>
      <c r="AQ184" s="299"/>
      <c r="AR184" s="299"/>
      <c r="AS184" s="299"/>
      <c r="AT184" s="299"/>
      <c r="AU184" s="299"/>
    </row>
    <row r="185" ht="19.5" customHeight="1">
      <c r="A185" s="276" t="s">
        <v>281</v>
      </c>
      <c r="B185" s="277">
        <v>86.110001</v>
      </c>
      <c r="C185" s="278">
        <v>90.959999</v>
      </c>
      <c r="D185" s="278">
        <v>83.739998</v>
      </c>
      <c r="E185" s="278">
        <v>90.339996</v>
      </c>
      <c r="F185" s="278">
        <v>82.832245</v>
      </c>
      <c r="G185" s="278">
        <v>7.135587E8</v>
      </c>
      <c r="H185" s="283" t="s">
        <v>281</v>
      </c>
      <c r="I185" s="278">
        <v>5.953125</v>
      </c>
      <c r="J185" s="278">
        <v>6.67625</v>
      </c>
      <c r="K185" s="278">
        <v>5.620625</v>
      </c>
      <c r="L185" s="278">
        <v>6.58375</v>
      </c>
      <c r="M185" s="278">
        <v>6.493181</v>
      </c>
      <c r="N185" s="278">
        <v>9.816912E8</v>
      </c>
      <c r="O185" s="278"/>
      <c r="P185" s="254">
        <f t="shared" si="26"/>
        <v>331643.5564</v>
      </c>
      <c r="Q185" s="254">
        <f t="shared" ref="Q185:Q195" si="129">Q184*K185/K184</f>
        <v>407936.747</v>
      </c>
      <c r="R185" s="254">
        <f t="shared" ref="R185:R195" si="130">R184</f>
        <v>410159.4648</v>
      </c>
      <c r="S185" s="254">
        <f t="shared" si="29"/>
        <v>-404330.4982</v>
      </c>
      <c r="T185" s="282"/>
      <c r="U185" s="257">
        <f t="shared" si="18"/>
        <v>1.834645233</v>
      </c>
      <c r="V185" s="254">
        <f t="shared" si="19"/>
        <v>625903.5757</v>
      </c>
      <c r="W185" s="254">
        <f t="shared" si="20"/>
        <v>221573.0775</v>
      </c>
      <c r="X185" s="254">
        <f t="shared" si="21"/>
        <v>1149739.768</v>
      </c>
      <c r="Y185" s="258">
        <f t="shared" si="22"/>
        <v>1.149739768</v>
      </c>
      <c r="Z185" s="334">
        <f t="shared" si="23"/>
        <v>745409.2701</v>
      </c>
      <c r="AA185" s="258">
        <f t="shared" si="24"/>
        <v>0.7454092701</v>
      </c>
      <c r="AB185" s="320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299"/>
      <c r="AM185" s="299"/>
      <c r="AN185" s="299"/>
      <c r="AO185" s="299"/>
      <c r="AP185" s="299"/>
      <c r="AQ185" s="299"/>
      <c r="AR185" s="299"/>
      <c r="AS185" s="299"/>
      <c r="AT185" s="299"/>
      <c r="AU185" s="299"/>
    </row>
    <row r="186" ht="19.5" customHeight="1">
      <c r="A186" s="276" t="s">
        <v>282</v>
      </c>
      <c r="B186" s="277">
        <v>89.489998</v>
      </c>
      <c r="C186" s="278">
        <v>91.360001</v>
      </c>
      <c r="D186" s="278">
        <v>86.400002</v>
      </c>
      <c r="E186" s="278">
        <v>87.669998</v>
      </c>
      <c r="F186" s="278">
        <v>80.717819</v>
      </c>
      <c r="G186" s="278">
        <v>8.093454E8</v>
      </c>
      <c r="H186" s="283" t="s">
        <v>282</v>
      </c>
      <c r="I186" s="278">
        <v>6.45875</v>
      </c>
      <c r="J186" s="278">
        <v>6.731875</v>
      </c>
      <c r="K186" s="278">
        <v>6.040625</v>
      </c>
      <c r="L186" s="278">
        <v>6.215625</v>
      </c>
      <c r="M186" s="278">
        <v>6.130119</v>
      </c>
      <c r="N186" s="278">
        <v>1.3196624E9</v>
      </c>
      <c r="O186" s="278"/>
      <c r="P186" s="254">
        <f t="shared" si="26"/>
        <v>342178.2257</v>
      </c>
      <c r="Q186" s="254">
        <f t="shared" si="129"/>
        <v>438419.7331</v>
      </c>
      <c r="R186" s="254">
        <f t="shared" si="130"/>
        <v>410159.4648</v>
      </c>
      <c r="S186" s="254">
        <f t="shared" si="29"/>
        <v>-407681.8752</v>
      </c>
      <c r="T186" s="282"/>
      <c r="U186" s="257">
        <f t="shared" si="18"/>
        <v>1.845403821</v>
      </c>
      <c r="V186" s="254">
        <f t="shared" si="19"/>
        <v>633277.8442</v>
      </c>
      <c r="W186" s="254">
        <f t="shared" si="20"/>
        <v>225595.969</v>
      </c>
      <c r="X186" s="254">
        <f t="shared" si="21"/>
        <v>1190757.424</v>
      </c>
      <c r="Y186" s="258">
        <f t="shared" si="22"/>
        <v>1.190757424</v>
      </c>
      <c r="Z186" s="334">
        <f t="shared" si="23"/>
        <v>783075.5484</v>
      </c>
      <c r="AA186" s="258">
        <f t="shared" si="24"/>
        <v>0.7830755484</v>
      </c>
      <c r="AB186" s="320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299"/>
      <c r="AM186" s="299"/>
      <c r="AN186" s="299"/>
      <c r="AO186" s="299"/>
      <c r="AP186" s="299"/>
      <c r="AQ186" s="299"/>
      <c r="AR186" s="299"/>
      <c r="AS186" s="299"/>
      <c r="AT186" s="299"/>
      <c r="AU186" s="299"/>
    </row>
    <row r="187" ht="19.5" customHeight="1">
      <c r="A187" s="276" t="s">
        <v>283</v>
      </c>
      <c r="B187" s="277">
        <v>88.099998</v>
      </c>
      <c r="C187" s="278">
        <v>89.68</v>
      </c>
      <c r="D187" s="278">
        <v>83.279999</v>
      </c>
      <c r="E187" s="278">
        <v>87.389999</v>
      </c>
      <c r="F187" s="278">
        <v>80.64402</v>
      </c>
      <c r="G187" s="278">
        <v>1.1413982E9</v>
      </c>
      <c r="H187" s="283" t="s">
        <v>283</v>
      </c>
      <c r="I187" s="278">
        <v>6.275</v>
      </c>
      <c r="J187" s="278">
        <v>6.50125</v>
      </c>
      <c r="K187" s="278">
        <v>5.5875</v>
      </c>
      <c r="L187" s="278">
        <v>6.148125</v>
      </c>
      <c r="M187" s="278">
        <v>6.063548</v>
      </c>
      <c r="N187" s="278">
        <v>1.2642224E9</v>
      </c>
      <c r="O187" s="278"/>
      <c r="P187" s="254">
        <f t="shared" si="26"/>
        <v>329821.7782</v>
      </c>
      <c r="Q187" s="254">
        <f t="shared" si="129"/>
        <v>405532.583</v>
      </c>
      <c r="R187" s="254">
        <f t="shared" si="130"/>
        <v>410159.4648</v>
      </c>
      <c r="S187" s="254">
        <f t="shared" si="29"/>
        <v>-411047.2164</v>
      </c>
      <c r="T187" s="282"/>
      <c r="U187" s="257">
        <f t="shared" si="18"/>
        <v>1.800234167</v>
      </c>
      <c r="V187" s="254">
        <f t="shared" si="19"/>
        <v>624628.3309</v>
      </c>
      <c r="W187" s="254">
        <f t="shared" si="20"/>
        <v>213581.1146</v>
      </c>
      <c r="X187" s="254">
        <f t="shared" si="21"/>
        <v>1145513.826</v>
      </c>
      <c r="Y187" s="258">
        <f t="shared" si="22"/>
        <v>1.145513826</v>
      </c>
      <c r="Z187" s="334">
        <f t="shared" si="23"/>
        <v>734466.6096</v>
      </c>
      <c r="AA187" s="258">
        <f t="shared" si="24"/>
        <v>0.7344666096</v>
      </c>
      <c r="AB187" s="320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299"/>
      <c r="AM187" s="299"/>
      <c r="AN187" s="299"/>
      <c r="AO187" s="299"/>
      <c r="AP187" s="299"/>
      <c r="AQ187" s="299"/>
      <c r="AR187" s="299"/>
      <c r="AS187" s="299"/>
      <c r="AT187" s="299"/>
      <c r="AU187" s="299"/>
    </row>
    <row r="188" ht="19.5" customHeight="1">
      <c r="A188" s="276" t="s">
        <v>284</v>
      </c>
      <c r="B188" s="277">
        <v>87.529999</v>
      </c>
      <c r="C188" s="278">
        <v>91.449997</v>
      </c>
      <c r="D188" s="278">
        <v>85.529999</v>
      </c>
      <c r="E188" s="278">
        <v>91.309998</v>
      </c>
      <c r="F188" s="278">
        <v>84.261452</v>
      </c>
      <c r="G188" s="278">
        <v>7.891937E8</v>
      </c>
      <c r="H188" s="283" t="s">
        <v>284</v>
      </c>
      <c r="I188" s="278">
        <v>6.163125</v>
      </c>
      <c r="J188" s="278">
        <v>6.72125</v>
      </c>
      <c r="K188" s="278">
        <v>5.8875</v>
      </c>
      <c r="L188" s="278">
        <v>6.700625</v>
      </c>
      <c r="M188" s="278">
        <v>6.608448</v>
      </c>
      <c r="N188" s="278">
        <v>6.280752E8</v>
      </c>
      <c r="O188" s="278"/>
      <c r="P188" s="254">
        <f t="shared" si="26"/>
        <v>338732.6693</v>
      </c>
      <c r="Q188" s="254">
        <f t="shared" si="129"/>
        <v>427306.1445</v>
      </c>
      <c r="R188" s="254">
        <f t="shared" si="130"/>
        <v>410159.4648</v>
      </c>
      <c r="S188" s="254">
        <f t="shared" si="29"/>
        <v>-414426.5798</v>
      </c>
      <c r="T188" s="282"/>
      <c r="U188" s="257">
        <f t="shared" si="18"/>
        <v>1.807056233</v>
      </c>
      <c r="V188" s="254">
        <f t="shared" si="19"/>
        <v>630865.9547</v>
      </c>
      <c r="W188" s="254">
        <f t="shared" si="20"/>
        <v>216439.3749</v>
      </c>
      <c r="X188" s="254">
        <f t="shared" si="21"/>
        <v>1176198.279</v>
      </c>
      <c r="Y188" s="258">
        <f t="shared" si="22"/>
        <v>1.176198279</v>
      </c>
      <c r="Z188" s="334">
        <f t="shared" si="23"/>
        <v>761771.6988</v>
      </c>
      <c r="AA188" s="258">
        <f t="shared" si="24"/>
        <v>0.7617716988</v>
      </c>
      <c r="AB188" s="320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299"/>
      <c r="AM188" s="299"/>
      <c r="AN188" s="299"/>
      <c r="AO188" s="299"/>
      <c r="AP188" s="299"/>
      <c r="AQ188" s="299"/>
      <c r="AR188" s="299"/>
      <c r="AS188" s="299"/>
      <c r="AT188" s="299"/>
      <c r="AU188" s="299"/>
    </row>
    <row r="189" ht="19.5" customHeight="1">
      <c r="A189" s="276" t="s">
        <v>285</v>
      </c>
      <c r="B189" s="277">
        <v>91.419998</v>
      </c>
      <c r="C189" s="278">
        <v>94.139999</v>
      </c>
      <c r="D189" s="278">
        <v>90.639999</v>
      </c>
      <c r="E189" s="278">
        <v>93.910004</v>
      </c>
      <c r="F189" s="278">
        <v>86.660728</v>
      </c>
      <c r="G189" s="278">
        <v>5.670129E8</v>
      </c>
      <c r="H189" s="283" t="s">
        <v>285</v>
      </c>
      <c r="I189" s="278">
        <v>6.715625</v>
      </c>
      <c r="J189" s="278">
        <v>7.139375</v>
      </c>
      <c r="K189" s="278">
        <v>6.601875</v>
      </c>
      <c r="L189" s="278">
        <v>7.10625</v>
      </c>
      <c r="M189" s="278">
        <v>7.008492</v>
      </c>
      <c r="N189" s="278">
        <v>3.869664E8</v>
      </c>
      <c r="O189" s="278"/>
      <c r="P189" s="254">
        <f t="shared" si="26"/>
        <v>358970.2931</v>
      </c>
      <c r="Q189" s="254">
        <f t="shared" si="129"/>
        <v>479154.4378</v>
      </c>
      <c r="R189" s="254">
        <f t="shared" si="130"/>
        <v>410159.4648</v>
      </c>
      <c r="S189" s="254">
        <f t="shared" si="29"/>
        <v>-417820.0239</v>
      </c>
      <c r="T189" s="282"/>
      <c r="U189" s="257">
        <f t="shared" si="18"/>
        <v>1.840815935</v>
      </c>
      <c r="V189" s="254">
        <f t="shared" si="19"/>
        <v>645032.2913</v>
      </c>
      <c r="W189" s="254">
        <f t="shared" si="20"/>
        <v>227212.2675</v>
      </c>
      <c r="X189" s="254">
        <f t="shared" si="21"/>
        <v>1248284.196</v>
      </c>
      <c r="Y189" s="258">
        <f t="shared" si="22"/>
        <v>1.248284196</v>
      </c>
      <c r="Z189" s="334">
        <f t="shared" si="23"/>
        <v>830464.1718</v>
      </c>
      <c r="AA189" s="258">
        <f t="shared" si="24"/>
        <v>0.8304641718</v>
      </c>
      <c r="AB189" s="320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299"/>
      <c r="AM189" s="299"/>
      <c r="AN189" s="299"/>
      <c r="AO189" s="299"/>
      <c r="AP189" s="299"/>
      <c r="AQ189" s="299"/>
      <c r="AR189" s="299"/>
      <c r="AS189" s="299"/>
      <c r="AT189" s="299"/>
      <c r="AU189" s="299"/>
    </row>
    <row r="190" ht="19.5" customHeight="1">
      <c r="A190" s="276" t="s">
        <v>286</v>
      </c>
      <c r="B190" s="277">
        <v>94.239998</v>
      </c>
      <c r="C190" s="278">
        <v>97.510002</v>
      </c>
      <c r="D190" s="278">
        <v>93.629997</v>
      </c>
      <c r="E190" s="278">
        <v>95.019997</v>
      </c>
      <c r="F190" s="278">
        <v>87.920654</v>
      </c>
      <c r="G190" s="278">
        <v>6.615304E8</v>
      </c>
      <c r="H190" s="283" t="s">
        <v>286</v>
      </c>
      <c r="I190" s="278">
        <v>7.150625</v>
      </c>
      <c r="J190" s="278">
        <v>7.64625</v>
      </c>
      <c r="K190" s="278">
        <v>7.05625</v>
      </c>
      <c r="L190" s="278">
        <v>7.255</v>
      </c>
      <c r="M190" s="278">
        <v>7.166822</v>
      </c>
      <c r="N190" s="278">
        <v>4.590912E8</v>
      </c>
      <c r="O190" s="278"/>
      <c r="P190" s="254">
        <f t="shared" si="26"/>
        <v>370811.8693</v>
      </c>
      <c r="Q190" s="254">
        <f t="shared" si="129"/>
        <v>512132.3111</v>
      </c>
      <c r="R190" s="254">
        <f t="shared" si="130"/>
        <v>410159.4648</v>
      </c>
      <c r="S190" s="254">
        <f t="shared" si="29"/>
        <v>-421227.6073</v>
      </c>
      <c r="T190" s="282"/>
      <c r="U190" s="257">
        <f t="shared" si="18"/>
        <v>1.854036441</v>
      </c>
      <c r="V190" s="254">
        <f t="shared" si="19"/>
        <v>653321.3947</v>
      </c>
      <c r="W190" s="254">
        <f t="shared" si="20"/>
        <v>232093.7874</v>
      </c>
      <c r="X190" s="254">
        <f t="shared" si="21"/>
        <v>1293103.645</v>
      </c>
      <c r="Y190" s="258">
        <f t="shared" si="22"/>
        <v>1.293103645</v>
      </c>
      <c r="Z190" s="334">
        <f t="shared" si="23"/>
        <v>871876.0379</v>
      </c>
      <c r="AA190" s="258">
        <f t="shared" si="24"/>
        <v>0.8718760379</v>
      </c>
      <c r="AB190" s="320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299"/>
      <c r="AM190" s="299"/>
      <c r="AN190" s="299"/>
      <c r="AO190" s="299"/>
      <c r="AP190" s="299"/>
      <c r="AQ190" s="299"/>
      <c r="AR190" s="299"/>
      <c r="AS190" s="299"/>
      <c r="AT190" s="299"/>
      <c r="AU190" s="299"/>
    </row>
    <row r="191" ht="19.5" customHeight="1">
      <c r="A191" s="276" t="s">
        <v>287</v>
      </c>
      <c r="B191" s="277">
        <v>94.82</v>
      </c>
      <c r="C191" s="278">
        <v>99.910004</v>
      </c>
      <c r="D191" s="278">
        <v>93.889999</v>
      </c>
      <c r="E191" s="278">
        <v>99.779999</v>
      </c>
      <c r="F191" s="278">
        <v>92.324989</v>
      </c>
      <c r="G191" s="278">
        <v>6.459047E8</v>
      </c>
      <c r="H191" s="283" t="s">
        <v>287</v>
      </c>
      <c r="I191" s="278">
        <v>7.2275</v>
      </c>
      <c r="J191" s="278">
        <v>7.991875</v>
      </c>
      <c r="K191" s="278">
        <v>7.080625</v>
      </c>
      <c r="L191" s="278">
        <v>7.99125</v>
      </c>
      <c r="M191" s="278">
        <v>7.894124</v>
      </c>
      <c r="N191" s="278">
        <v>3.72584E8</v>
      </c>
      <c r="O191" s="278"/>
      <c r="P191" s="254">
        <f t="shared" si="26"/>
        <v>371841.5802</v>
      </c>
      <c r="Q191" s="254">
        <f t="shared" si="129"/>
        <v>513901.413</v>
      </c>
      <c r="R191" s="254">
        <f t="shared" si="130"/>
        <v>410159.4648</v>
      </c>
      <c r="S191" s="254">
        <f t="shared" si="29"/>
        <v>-424649.389</v>
      </c>
      <c r="T191" s="282"/>
      <c r="U191" s="257">
        <f t="shared" si="18"/>
        <v>1.841521653</v>
      </c>
      <c r="V191" s="254">
        <f t="shared" si="19"/>
        <v>654042.1923</v>
      </c>
      <c r="W191" s="254">
        <f t="shared" si="20"/>
        <v>229392.8033</v>
      </c>
      <c r="X191" s="254">
        <f t="shared" si="21"/>
        <v>1295902.458</v>
      </c>
      <c r="Y191" s="258">
        <f t="shared" si="22"/>
        <v>1.295902458</v>
      </c>
      <c r="Z191" s="334">
        <f t="shared" si="23"/>
        <v>871253.069</v>
      </c>
      <c r="AA191" s="258">
        <f t="shared" si="24"/>
        <v>0.871253069</v>
      </c>
      <c r="AB191" s="320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  <c r="AU191" s="299"/>
    </row>
    <row r="192" ht="19.5" customHeight="1">
      <c r="A192" s="276" t="s">
        <v>288</v>
      </c>
      <c r="B192" s="277">
        <v>100.019997</v>
      </c>
      <c r="C192" s="278">
        <v>100.559998</v>
      </c>
      <c r="D192" s="278">
        <v>97.699997</v>
      </c>
      <c r="E192" s="278">
        <v>98.790001</v>
      </c>
      <c r="F192" s="278">
        <v>91.408981</v>
      </c>
      <c r="G192" s="278">
        <v>7.559587E8</v>
      </c>
      <c r="H192" s="283" t="s">
        <v>288</v>
      </c>
      <c r="I192" s="278">
        <v>8.030625</v>
      </c>
      <c r="J192" s="278">
        <v>8.130625</v>
      </c>
      <c r="K192" s="278">
        <v>7.683125</v>
      </c>
      <c r="L192" s="278">
        <v>7.8575</v>
      </c>
      <c r="M192" s="278">
        <v>7.762</v>
      </c>
      <c r="N192" s="278">
        <v>5.165328E8</v>
      </c>
      <c r="O192" s="278"/>
      <c r="P192" s="254">
        <f t="shared" si="26"/>
        <v>386930.6812</v>
      </c>
      <c r="Q192" s="254">
        <f t="shared" si="129"/>
        <v>557629.9824</v>
      </c>
      <c r="R192" s="254">
        <f t="shared" si="130"/>
        <v>410159.4648</v>
      </c>
      <c r="S192" s="254">
        <f t="shared" si="29"/>
        <v>-428085.4281</v>
      </c>
      <c r="T192" s="282"/>
      <c r="U192" s="257">
        <f t="shared" si="18"/>
        <v>1.861988504</v>
      </c>
      <c r="V192" s="254">
        <f t="shared" si="19"/>
        <v>664604.563</v>
      </c>
      <c r="W192" s="254">
        <f t="shared" si="20"/>
        <v>236519.1349</v>
      </c>
      <c r="X192" s="254">
        <f t="shared" si="21"/>
        <v>1354720.128</v>
      </c>
      <c r="Y192" s="258">
        <f t="shared" si="22"/>
        <v>1.354720128</v>
      </c>
      <c r="Z192" s="334">
        <f t="shared" si="23"/>
        <v>926634.7002</v>
      </c>
      <c r="AA192" s="258">
        <f t="shared" si="24"/>
        <v>0.9266347002</v>
      </c>
      <c r="AB192" s="320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299"/>
      <c r="AM192" s="299"/>
      <c r="AN192" s="299"/>
      <c r="AO192" s="299"/>
      <c r="AP192" s="299"/>
      <c r="AQ192" s="299"/>
      <c r="AR192" s="299"/>
      <c r="AS192" s="299"/>
      <c r="AT192" s="299"/>
      <c r="AU192" s="299"/>
    </row>
    <row r="193" ht="19.5" customHeight="1">
      <c r="A193" s="276" t="s">
        <v>289</v>
      </c>
      <c r="B193" s="277">
        <v>98.510002</v>
      </c>
      <c r="C193" s="278">
        <v>101.75</v>
      </c>
      <c r="D193" s="278">
        <v>90.239998</v>
      </c>
      <c r="E193" s="278">
        <v>101.400002</v>
      </c>
      <c r="F193" s="278">
        <v>94.047188</v>
      </c>
      <c r="G193" s="278">
        <v>1.2850375E9</v>
      </c>
      <c r="H193" s="283" t="s">
        <v>289</v>
      </c>
      <c r="I193" s="278">
        <v>7.8125</v>
      </c>
      <c r="J193" s="278">
        <v>8.284375</v>
      </c>
      <c r="K193" s="278">
        <v>6.528125</v>
      </c>
      <c r="L193" s="278">
        <v>8.22875</v>
      </c>
      <c r="M193" s="278">
        <v>8.128737</v>
      </c>
      <c r="N193" s="278">
        <v>1.031152E9</v>
      </c>
      <c r="O193" s="278"/>
      <c r="P193" s="254">
        <f t="shared" si="26"/>
        <v>357386.1307</v>
      </c>
      <c r="Q193" s="254">
        <f t="shared" si="129"/>
        <v>473801.7706</v>
      </c>
      <c r="R193" s="254">
        <f t="shared" si="130"/>
        <v>410159.4648</v>
      </c>
      <c r="S193" s="254">
        <f t="shared" si="29"/>
        <v>-431535.7841</v>
      </c>
      <c r="T193" s="282"/>
      <c r="U193" s="257">
        <f t="shared" si="18"/>
        <v>1.778637193</v>
      </c>
      <c r="V193" s="254">
        <f t="shared" si="19"/>
        <v>643923.3777</v>
      </c>
      <c r="W193" s="254">
        <f t="shared" si="20"/>
        <v>212387.5936</v>
      </c>
      <c r="X193" s="254">
        <f t="shared" si="21"/>
        <v>1241347.366</v>
      </c>
      <c r="Y193" s="258">
        <f t="shared" si="22"/>
        <v>1.241347366</v>
      </c>
      <c r="Z193" s="334">
        <f t="shared" si="23"/>
        <v>809811.582</v>
      </c>
      <c r="AA193" s="258">
        <f t="shared" si="24"/>
        <v>0.809811582</v>
      </c>
      <c r="AB193" s="320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299"/>
      <c r="AM193" s="299"/>
      <c r="AN193" s="299"/>
      <c r="AO193" s="299"/>
      <c r="AP193" s="299"/>
      <c r="AQ193" s="299"/>
      <c r="AR193" s="299"/>
      <c r="AS193" s="299"/>
      <c r="AT193" s="299"/>
      <c r="AU193" s="299"/>
    </row>
    <row r="194" ht="19.5" customHeight="1">
      <c r="A194" s="276" t="s">
        <v>290</v>
      </c>
      <c r="B194" s="277">
        <v>101.580002</v>
      </c>
      <c r="C194" s="278">
        <v>106.25</v>
      </c>
      <c r="D194" s="278">
        <v>100.669998</v>
      </c>
      <c r="E194" s="278">
        <v>106.010002</v>
      </c>
      <c r="F194" s="278">
        <v>98.322922</v>
      </c>
      <c r="G194" s="278">
        <v>4.349901E8</v>
      </c>
      <c r="H194" s="283" t="s">
        <v>290</v>
      </c>
      <c r="I194" s="278">
        <v>8.245</v>
      </c>
      <c r="J194" s="278">
        <v>9.02625</v>
      </c>
      <c r="K194" s="278">
        <v>8.11</v>
      </c>
      <c r="L194" s="278">
        <v>8.985</v>
      </c>
      <c r="M194" s="278">
        <v>8.875795</v>
      </c>
      <c r="N194" s="278">
        <v>3.266832E8</v>
      </c>
      <c r="O194" s="278"/>
      <c r="P194" s="254">
        <f t="shared" si="26"/>
        <v>398693.0614</v>
      </c>
      <c r="Q194" s="254">
        <f t="shared" si="129"/>
        <v>588611.9459</v>
      </c>
      <c r="R194" s="254">
        <f t="shared" si="130"/>
        <v>410159.4648</v>
      </c>
      <c r="S194" s="254">
        <f t="shared" si="29"/>
        <v>-435000.5165</v>
      </c>
      <c r="T194" s="282"/>
      <c r="U194" s="257">
        <f t="shared" si="18"/>
        <v>1.859428887</v>
      </c>
      <c r="V194" s="254">
        <f t="shared" si="19"/>
        <v>672838.2292</v>
      </c>
      <c r="W194" s="254">
        <f t="shared" si="20"/>
        <v>237837.7126</v>
      </c>
      <c r="X194" s="254">
        <f t="shared" si="21"/>
        <v>1397464.472</v>
      </c>
      <c r="Y194" s="258">
        <f t="shared" si="22"/>
        <v>1.397464472</v>
      </c>
      <c r="Z194" s="334">
        <f t="shared" si="23"/>
        <v>962463.9556</v>
      </c>
      <c r="AA194" s="258">
        <f t="shared" si="24"/>
        <v>0.9624639556</v>
      </c>
      <c r="AB194" s="320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299"/>
      <c r="AM194" s="299"/>
      <c r="AN194" s="299"/>
      <c r="AO194" s="299"/>
      <c r="AP194" s="299"/>
      <c r="AQ194" s="299"/>
      <c r="AR194" s="299"/>
      <c r="AS194" s="299"/>
      <c r="AT194" s="299"/>
      <c r="AU194" s="299"/>
    </row>
    <row r="195" ht="19.5" customHeight="1">
      <c r="A195" s="276" t="s">
        <v>291</v>
      </c>
      <c r="B195" s="337">
        <v>105.720001</v>
      </c>
      <c r="C195" s="338">
        <v>105.919998</v>
      </c>
      <c r="D195" s="338">
        <v>99.919998</v>
      </c>
      <c r="E195" s="338">
        <v>103.25</v>
      </c>
      <c r="F195" s="338">
        <v>95.763062</v>
      </c>
      <c r="G195" s="338">
        <v>8.157022E8</v>
      </c>
      <c r="H195" s="340" t="s">
        <v>291</v>
      </c>
      <c r="I195" s="338">
        <v>8.93625</v>
      </c>
      <c r="J195" s="338">
        <v>8.96875</v>
      </c>
      <c r="K195" s="338">
        <v>7.96875</v>
      </c>
      <c r="L195" s="338">
        <v>8.54625</v>
      </c>
      <c r="M195" s="338">
        <v>8.44238</v>
      </c>
      <c r="N195" s="338">
        <v>4.611296E8</v>
      </c>
      <c r="O195" s="338"/>
      <c r="P195" s="254">
        <f t="shared" si="26"/>
        <v>395722.7644</v>
      </c>
      <c r="Q195" s="254">
        <f t="shared" si="129"/>
        <v>578360.2274</v>
      </c>
      <c r="R195" s="254">
        <f t="shared" si="130"/>
        <v>410159.4648</v>
      </c>
      <c r="S195" s="254">
        <f t="shared" si="29"/>
        <v>-438479.6853</v>
      </c>
      <c r="T195" s="339">
        <f>(P195-P183)/P183</f>
        <v>0.1888161146</v>
      </c>
      <c r="U195" s="257">
        <f t="shared" si="18"/>
        <v>1.837900948</v>
      </c>
      <c r="V195" s="254">
        <f t="shared" si="19"/>
        <v>670759.0212</v>
      </c>
      <c r="W195" s="254">
        <f t="shared" si="20"/>
        <v>232279.3359</v>
      </c>
      <c r="X195" s="254">
        <f t="shared" si="21"/>
        <v>1384242.457</v>
      </c>
      <c r="Y195" s="258">
        <f t="shared" si="22"/>
        <v>1.384242457</v>
      </c>
      <c r="Z195" s="334">
        <f t="shared" si="23"/>
        <v>945762.7712</v>
      </c>
      <c r="AA195" s="258">
        <f t="shared" si="24"/>
        <v>0.9457627712</v>
      </c>
      <c r="AB195" s="320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299"/>
      <c r="AM195" s="299"/>
      <c r="AN195" s="299"/>
      <c r="AO195" s="299"/>
      <c r="AP195" s="299"/>
      <c r="AQ195" s="299"/>
      <c r="AR195" s="299"/>
      <c r="AS195" s="299"/>
      <c r="AT195" s="299"/>
      <c r="AU195" s="299"/>
    </row>
    <row r="196" ht="19.5" customHeight="1">
      <c r="A196" s="276" t="s">
        <v>292</v>
      </c>
      <c r="B196" s="277">
        <v>103.760002</v>
      </c>
      <c r="C196" s="278">
        <v>104.580002</v>
      </c>
      <c r="D196" s="278">
        <v>99.360001</v>
      </c>
      <c r="E196" s="278">
        <v>101.099998</v>
      </c>
      <c r="F196" s="278">
        <v>94.118324</v>
      </c>
      <c r="G196" s="278">
        <v>8.262916E8</v>
      </c>
      <c r="H196" s="283" t="s">
        <v>292</v>
      </c>
      <c r="I196" s="278">
        <v>8.63125</v>
      </c>
      <c r="J196" s="278">
        <v>8.75125</v>
      </c>
      <c r="K196" s="278">
        <v>7.908125</v>
      </c>
      <c r="L196" s="278">
        <v>8.174375</v>
      </c>
      <c r="M196" s="278">
        <v>8.079652</v>
      </c>
      <c r="N196" s="278">
        <v>5.83728E8</v>
      </c>
      <c r="O196" s="278"/>
      <c r="P196" s="254">
        <f t="shared" si="26"/>
        <v>393504.9545</v>
      </c>
      <c r="Q196" s="254">
        <f>((Q195+R195)/2)*K196/K195</f>
        <v>490499.5947</v>
      </c>
      <c r="R196" s="254">
        <f>(Q195+R195)/2</f>
        <v>494259.8461</v>
      </c>
      <c r="S196" s="254">
        <f t="shared" si="29"/>
        <v>-441973.3507</v>
      </c>
      <c r="T196" s="282"/>
      <c r="U196" s="257">
        <f t="shared" si="18"/>
        <v>2.008638754</v>
      </c>
      <c r="V196" s="254">
        <f t="shared" si="19"/>
        <v>749942.9204</v>
      </c>
      <c r="W196" s="254">
        <f t="shared" si="20"/>
        <v>307969.5697</v>
      </c>
      <c r="X196" s="254">
        <f t="shared" si="21"/>
        <v>1378264.395</v>
      </c>
      <c r="Y196" s="258">
        <f t="shared" si="22"/>
        <v>1.378264395</v>
      </c>
      <c r="Z196" s="334">
        <f t="shared" si="23"/>
        <v>936291.0445</v>
      </c>
      <c r="AA196" s="258">
        <f t="shared" si="24"/>
        <v>0.9362910445</v>
      </c>
      <c r="AB196" s="320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299"/>
      <c r="AM196" s="299"/>
      <c r="AN196" s="299"/>
      <c r="AO196" s="299"/>
      <c r="AP196" s="299"/>
      <c r="AQ196" s="299"/>
      <c r="AR196" s="299"/>
      <c r="AS196" s="299"/>
      <c r="AT196" s="299"/>
      <c r="AU196" s="299"/>
    </row>
    <row r="197" ht="19.5" customHeight="1">
      <c r="A197" s="276" t="s">
        <v>293</v>
      </c>
      <c r="B197" s="277">
        <v>101.330002</v>
      </c>
      <c r="C197" s="278">
        <v>108.940002</v>
      </c>
      <c r="D197" s="278">
        <v>99.75</v>
      </c>
      <c r="E197" s="278">
        <v>108.400002</v>
      </c>
      <c r="F197" s="278">
        <v>100.91423</v>
      </c>
      <c r="G197" s="278">
        <v>4.724565E8</v>
      </c>
      <c r="H197" s="283" t="s">
        <v>293</v>
      </c>
      <c r="I197" s="278">
        <v>8.204375</v>
      </c>
      <c r="J197" s="278">
        <v>9.47</v>
      </c>
      <c r="K197" s="278">
        <v>7.955625</v>
      </c>
      <c r="L197" s="278">
        <v>9.37875</v>
      </c>
      <c r="M197" s="278">
        <v>9.270071</v>
      </c>
      <c r="N197" s="278">
        <v>3.683216E8</v>
      </c>
      <c r="O197" s="278"/>
      <c r="P197" s="254">
        <f t="shared" si="26"/>
        <v>395049.505</v>
      </c>
      <c r="Q197" s="254">
        <f t="shared" ref="Q197:Q207" si="131">Q196*K197/K196</f>
        <v>493445.771</v>
      </c>
      <c r="R197" s="254">
        <f t="shared" ref="R197:R207" si="132">R196</f>
        <v>494259.8461</v>
      </c>
      <c r="S197" s="254">
        <f t="shared" si="29"/>
        <v>-445481.573</v>
      </c>
      <c r="T197" s="282"/>
      <c r="U197" s="257">
        <f t="shared" si="18"/>
        <v>1.996287624</v>
      </c>
      <c r="V197" s="254">
        <f t="shared" si="19"/>
        <v>751024.1057</v>
      </c>
      <c r="W197" s="254">
        <f t="shared" si="20"/>
        <v>305542.5327</v>
      </c>
      <c r="X197" s="254">
        <f t="shared" si="21"/>
        <v>1382755.122</v>
      </c>
      <c r="Y197" s="258">
        <f t="shared" si="22"/>
        <v>1.382755122</v>
      </c>
      <c r="Z197" s="334">
        <f t="shared" si="23"/>
        <v>937273.5491</v>
      </c>
      <c r="AA197" s="258">
        <f t="shared" si="24"/>
        <v>0.9372735491</v>
      </c>
      <c r="AB197" s="320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299"/>
      <c r="AM197" s="299"/>
      <c r="AN197" s="299"/>
      <c r="AO197" s="299"/>
      <c r="AP197" s="299"/>
      <c r="AQ197" s="299"/>
      <c r="AR197" s="299"/>
      <c r="AS197" s="299"/>
      <c r="AT197" s="299"/>
      <c r="AU197" s="299"/>
    </row>
    <row r="198" ht="19.5" customHeight="1">
      <c r="A198" s="276" t="s">
        <v>294</v>
      </c>
      <c r="B198" s="277">
        <v>108.610001</v>
      </c>
      <c r="C198" s="278">
        <v>109.419998</v>
      </c>
      <c r="D198" s="278">
        <v>104.239998</v>
      </c>
      <c r="E198" s="278">
        <v>105.599998</v>
      </c>
      <c r="F198" s="278">
        <v>98.307579</v>
      </c>
      <c r="G198" s="278">
        <v>6.336356E8</v>
      </c>
      <c r="H198" s="283" t="s">
        <v>294</v>
      </c>
      <c r="I198" s="278">
        <v>9.410625</v>
      </c>
      <c r="J198" s="278">
        <v>9.5525</v>
      </c>
      <c r="K198" s="278">
        <v>8.685625</v>
      </c>
      <c r="L198" s="278">
        <v>8.909375</v>
      </c>
      <c r="M198" s="278">
        <v>8.806135</v>
      </c>
      <c r="N198" s="278">
        <v>4.663744E8</v>
      </c>
      <c r="O198" s="278"/>
      <c r="P198" s="254">
        <f t="shared" si="26"/>
        <v>412831.6752</v>
      </c>
      <c r="Q198" s="254">
        <f t="shared" si="131"/>
        <v>538723.8495</v>
      </c>
      <c r="R198" s="254">
        <f t="shared" si="132"/>
        <v>494259.8461</v>
      </c>
      <c r="S198" s="254">
        <f t="shared" si="29"/>
        <v>-449004.4129</v>
      </c>
      <c r="T198" s="282"/>
      <c r="U198" s="257">
        <f t="shared" si="18"/>
        <v>2.020228522</v>
      </c>
      <c r="V198" s="254">
        <f t="shared" si="19"/>
        <v>763471.6249</v>
      </c>
      <c r="W198" s="254">
        <f t="shared" si="20"/>
        <v>314467.212</v>
      </c>
      <c r="X198" s="254">
        <f t="shared" si="21"/>
        <v>1445815.371</v>
      </c>
      <c r="Y198" s="258">
        <f t="shared" si="22"/>
        <v>1.445815371</v>
      </c>
      <c r="Z198" s="334">
        <f t="shared" si="23"/>
        <v>996810.9579</v>
      </c>
      <c r="AA198" s="258">
        <f t="shared" si="24"/>
        <v>0.9968109579</v>
      </c>
      <c r="AB198" s="320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299"/>
      <c r="AM198" s="299"/>
      <c r="AN198" s="299"/>
      <c r="AO198" s="299"/>
      <c r="AP198" s="299"/>
      <c r="AQ198" s="299"/>
      <c r="AR198" s="299"/>
      <c r="AS198" s="299"/>
      <c r="AT198" s="299"/>
      <c r="AU198" s="299"/>
    </row>
    <row r="199" ht="19.5" customHeight="1">
      <c r="A199" s="276" t="s">
        <v>295</v>
      </c>
      <c r="B199" s="277">
        <v>105.599998</v>
      </c>
      <c r="C199" s="278">
        <v>111.160004</v>
      </c>
      <c r="D199" s="278">
        <v>104.339996</v>
      </c>
      <c r="E199" s="278">
        <v>107.629997</v>
      </c>
      <c r="F199" s="278">
        <v>100.427818</v>
      </c>
      <c r="G199" s="278">
        <v>5.686993E8</v>
      </c>
      <c r="H199" s="283" t="s">
        <v>295</v>
      </c>
      <c r="I199" s="278">
        <v>8.90625</v>
      </c>
      <c r="J199" s="278">
        <v>9.8525</v>
      </c>
      <c r="K199" s="278">
        <v>8.6975</v>
      </c>
      <c r="L199" s="278">
        <v>9.22875</v>
      </c>
      <c r="M199" s="278">
        <v>9.126643</v>
      </c>
      <c r="N199" s="278">
        <v>4.135088E8</v>
      </c>
      <c r="O199" s="278"/>
      <c r="P199" s="254">
        <f t="shared" si="26"/>
        <v>413227.7069</v>
      </c>
      <c r="Q199" s="254">
        <f t="shared" si="131"/>
        <v>539460.3936</v>
      </c>
      <c r="R199" s="254">
        <f t="shared" si="132"/>
        <v>494259.8461</v>
      </c>
      <c r="S199" s="254">
        <f t="shared" si="29"/>
        <v>-452541.9312</v>
      </c>
      <c r="T199" s="282"/>
      <c r="U199" s="257">
        <f t="shared" si="18"/>
        <v>2.005311531</v>
      </c>
      <c r="V199" s="254">
        <f t="shared" si="19"/>
        <v>763748.8471</v>
      </c>
      <c r="W199" s="254">
        <f t="shared" si="20"/>
        <v>311206.9158</v>
      </c>
      <c r="X199" s="254">
        <f t="shared" si="21"/>
        <v>1446947.947</v>
      </c>
      <c r="Y199" s="258">
        <f t="shared" si="22"/>
        <v>1.446947947</v>
      </c>
      <c r="Z199" s="334">
        <f t="shared" si="23"/>
        <v>994406.0153</v>
      </c>
      <c r="AA199" s="258">
        <f t="shared" si="24"/>
        <v>0.9944060153</v>
      </c>
      <c r="AB199" s="320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299"/>
      <c r="AM199" s="299"/>
      <c r="AN199" s="299"/>
      <c r="AO199" s="299"/>
      <c r="AP199" s="299"/>
      <c r="AQ199" s="299"/>
      <c r="AR199" s="299"/>
      <c r="AS199" s="299"/>
      <c r="AT199" s="299"/>
      <c r="AU199" s="299"/>
    </row>
    <row r="200" ht="19.5" customHeight="1">
      <c r="A200" s="276" t="s">
        <v>296</v>
      </c>
      <c r="B200" s="277">
        <v>108.050003</v>
      </c>
      <c r="C200" s="278">
        <v>111.080002</v>
      </c>
      <c r="D200" s="278">
        <v>106.0</v>
      </c>
      <c r="E200" s="278">
        <v>110.050003</v>
      </c>
      <c r="F200" s="278">
        <v>102.685875</v>
      </c>
      <c r="G200" s="278">
        <v>5.182335E8</v>
      </c>
      <c r="H200" s="283" t="s">
        <v>296</v>
      </c>
      <c r="I200" s="278">
        <v>9.304375</v>
      </c>
      <c r="J200" s="278">
        <v>9.81125</v>
      </c>
      <c r="K200" s="278">
        <v>8.948125</v>
      </c>
      <c r="L200" s="278">
        <v>9.6375</v>
      </c>
      <c r="M200" s="278">
        <v>9.530869</v>
      </c>
      <c r="N200" s="278">
        <v>3.268368E8</v>
      </c>
      <c r="O200" s="278"/>
      <c r="P200" s="254">
        <f t="shared" si="26"/>
        <v>419801.9802</v>
      </c>
      <c r="Q200" s="254">
        <f t="shared" si="131"/>
        <v>555005.3503</v>
      </c>
      <c r="R200" s="254">
        <f t="shared" si="132"/>
        <v>494259.8461</v>
      </c>
      <c r="S200" s="254">
        <f t="shared" si="29"/>
        <v>-456094.1893</v>
      </c>
      <c r="T200" s="282"/>
      <c r="U200" s="257">
        <f t="shared" si="18"/>
        <v>2.004107589</v>
      </c>
      <c r="V200" s="254">
        <f t="shared" si="19"/>
        <v>768350.8384</v>
      </c>
      <c r="W200" s="254">
        <f t="shared" si="20"/>
        <v>312256.6491</v>
      </c>
      <c r="X200" s="254">
        <f t="shared" si="21"/>
        <v>1469067.177</v>
      </c>
      <c r="Y200" s="258">
        <f t="shared" si="22"/>
        <v>1.469067177</v>
      </c>
      <c r="Z200" s="334">
        <f t="shared" si="23"/>
        <v>1012972.987</v>
      </c>
      <c r="AA200" s="258">
        <f t="shared" si="24"/>
        <v>1.012972987</v>
      </c>
      <c r="AB200" s="320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299"/>
      <c r="AM200" s="299"/>
      <c r="AN200" s="299"/>
      <c r="AO200" s="299"/>
      <c r="AP200" s="299"/>
      <c r="AQ200" s="299"/>
      <c r="AR200" s="299"/>
      <c r="AS200" s="299"/>
      <c r="AT200" s="299"/>
      <c r="AU200" s="299"/>
    </row>
    <row r="201" ht="19.5" customHeight="1">
      <c r="A201" s="276" t="s">
        <v>297</v>
      </c>
      <c r="B201" s="277">
        <v>110.639999</v>
      </c>
      <c r="C201" s="278">
        <v>111.129997</v>
      </c>
      <c r="D201" s="278">
        <v>106.639999</v>
      </c>
      <c r="E201" s="278">
        <v>107.07</v>
      </c>
      <c r="F201" s="278">
        <v>99.905289</v>
      </c>
      <c r="G201" s="278">
        <v>5.770306E8</v>
      </c>
      <c r="H201" s="283" t="s">
        <v>297</v>
      </c>
      <c r="I201" s="278">
        <v>9.73125</v>
      </c>
      <c r="J201" s="278">
        <v>9.84875</v>
      </c>
      <c r="K201" s="278">
        <v>9.06625</v>
      </c>
      <c r="L201" s="278">
        <v>9.14375</v>
      </c>
      <c r="M201" s="278">
        <v>9.042585</v>
      </c>
      <c r="N201" s="278">
        <v>3.028272E8</v>
      </c>
      <c r="O201" s="278"/>
      <c r="P201" s="254">
        <f t="shared" si="26"/>
        <v>422336.6297</v>
      </c>
      <c r="Q201" s="254">
        <f t="shared" si="131"/>
        <v>562332.0257</v>
      </c>
      <c r="R201" s="254">
        <f t="shared" si="132"/>
        <v>494259.8461</v>
      </c>
      <c r="S201" s="254">
        <f t="shared" si="29"/>
        <v>-459661.2484</v>
      </c>
      <c r="T201" s="282"/>
      <c r="U201" s="257">
        <f t="shared" si="18"/>
        <v>1.9940695</v>
      </c>
      <c r="V201" s="254">
        <f t="shared" si="19"/>
        <v>770125.093</v>
      </c>
      <c r="W201" s="254">
        <f t="shared" si="20"/>
        <v>310463.8446</v>
      </c>
      <c r="X201" s="254">
        <f t="shared" si="21"/>
        <v>1478928.501</v>
      </c>
      <c r="Y201" s="258">
        <f t="shared" si="22"/>
        <v>1.478928501</v>
      </c>
      <c r="Z201" s="334">
        <f t="shared" si="23"/>
        <v>1019267.253</v>
      </c>
      <c r="AA201" s="258">
        <f t="shared" si="24"/>
        <v>1.019267253</v>
      </c>
      <c r="AB201" s="320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299"/>
      <c r="AM201" s="299"/>
      <c r="AN201" s="299"/>
      <c r="AO201" s="299"/>
      <c r="AP201" s="299"/>
      <c r="AQ201" s="299"/>
      <c r="AR201" s="299"/>
      <c r="AS201" s="299"/>
      <c r="AT201" s="299"/>
      <c r="AU201" s="299"/>
    </row>
    <row r="202" ht="19.5" customHeight="1">
      <c r="A202" s="276" t="s">
        <v>298</v>
      </c>
      <c r="B202" s="277">
        <v>108.129997</v>
      </c>
      <c r="C202" s="278">
        <v>114.389999</v>
      </c>
      <c r="D202" s="278">
        <v>105.830002</v>
      </c>
      <c r="E202" s="278">
        <v>111.949997</v>
      </c>
      <c r="F202" s="278">
        <v>104.698997</v>
      </c>
      <c r="G202" s="278">
        <v>6.448857E8</v>
      </c>
      <c r="H202" s="283" t="s">
        <v>298</v>
      </c>
      <c r="I202" s="278">
        <v>9.32125</v>
      </c>
      <c r="J202" s="278">
        <v>10.4075</v>
      </c>
      <c r="K202" s="278">
        <v>8.9225</v>
      </c>
      <c r="L202" s="278">
        <v>9.95875</v>
      </c>
      <c r="M202" s="278">
        <v>9.848567</v>
      </c>
      <c r="N202" s="278">
        <v>3.287216E8</v>
      </c>
      <c r="O202" s="278"/>
      <c r="P202" s="254">
        <f t="shared" si="26"/>
        <v>419128.7208</v>
      </c>
      <c r="Q202" s="254">
        <f t="shared" si="131"/>
        <v>553415.9657</v>
      </c>
      <c r="R202" s="254">
        <f t="shared" si="132"/>
        <v>494259.8461</v>
      </c>
      <c r="S202" s="254">
        <f t="shared" si="29"/>
        <v>-463243.1703</v>
      </c>
      <c r="T202" s="282"/>
      <c r="U202" s="257">
        <f t="shared" si="18"/>
        <v>1.971725922</v>
      </c>
      <c r="V202" s="254">
        <f t="shared" si="19"/>
        <v>767879.5568</v>
      </c>
      <c r="W202" s="254">
        <f t="shared" si="20"/>
        <v>304636.3865</v>
      </c>
      <c r="X202" s="254">
        <f t="shared" si="21"/>
        <v>1466804.533</v>
      </c>
      <c r="Y202" s="258">
        <f t="shared" si="22"/>
        <v>1.466804533</v>
      </c>
      <c r="Z202" s="334">
        <f t="shared" si="23"/>
        <v>1003561.362</v>
      </c>
      <c r="AA202" s="258">
        <f t="shared" si="24"/>
        <v>1.003561362</v>
      </c>
      <c r="AB202" s="320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299"/>
      <c r="AT202" s="299"/>
      <c r="AU202" s="299"/>
    </row>
    <row r="203" ht="19.5" customHeight="1">
      <c r="A203" s="276" t="s">
        <v>299</v>
      </c>
      <c r="B203" s="277">
        <v>111.970001</v>
      </c>
      <c r="C203" s="278">
        <v>113.0</v>
      </c>
      <c r="D203" s="278">
        <v>84.739998</v>
      </c>
      <c r="E203" s="278">
        <v>104.309998</v>
      </c>
      <c r="F203" s="278">
        <v>97.553833</v>
      </c>
      <c r="G203" s="278">
        <v>1.0103048E9</v>
      </c>
      <c r="H203" s="283" t="s">
        <v>299</v>
      </c>
      <c r="I203" s="278">
        <v>9.96125</v>
      </c>
      <c r="J203" s="278">
        <v>10.14125</v>
      </c>
      <c r="K203" s="278">
        <v>6.875</v>
      </c>
      <c r="L203" s="278">
        <v>8.56375</v>
      </c>
      <c r="M203" s="278">
        <v>8.469001</v>
      </c>
      <c r="N203" s="278">
        <v>4.280792E8</v>
      </c>
      <c r="O203" s="278"/>
      <c r="P203" s="254">
        <f t="shared" si="26"/>
        <v>335603.9525</v>
      </c>
      <c r="Q203" s="254">
        <f t="shared" si="131"/>
        <v>426420.2594</v>
      </c>
      <c r="R203" s="254">
        <f t="shared" si="132"/>
        <v>494259.8461</v>
      </c>
      <c r="S203" s="254">
        <f t="shared" si="29"/>
        <v>-466840.0168</v>
      </c>
      <c r="T203" s="282"/>
      <c r="U203" s="257">
        <f t="shared" si="18"/>
        <v>1.777619246</v>
      </c>
      <c r="V203" s="254">
        <f t="shared" si="19"/>
        <v>709412.219</v>
      </c>
      <c r="W203" s="254">
        <f t="shared" si="20"/>
        <v>242572.2021</v>
      </c>
      <c r="X203" s="254">
        <f t="shared" si="21"/>
        <v>1256284.058</v>
      </c>
      <c r="Y203" s="258">
        <f t="shared" si="22"/>
        <v>1.256284058</v>
      </c>
      <c r="Z203" s="334">
        <f t="shared" si="23"/>
        <v>789444.0411</v>
      </c>
      <c r="AA203" s="258">
        <f t="shared" si="24"/>
        <v>0.7894440411</v>
      </c>
      <c r="AB203" s="320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299"/>
      <c r="AT203" s="299"/>
      <c r="AU203" s="299"/>
    </row>
    <row r="204" ht="19.5" customHeight="1">
      <c r="A204" s="276" t="s">
        <v>300</v>
      </c>
      <c r="B204" s="277">
        <v>101.709999</v>
      </c>
      <c r="C204" s="278">
        <v>108.730003</v>
      </c>
      <c r="D204" s="278">
        <v>98.75</v>
      </c>
      <c r="E204" s="278">
        <v>101.760002</v>
      </c>
      <c r="F204" s="278">
        <v>95.169006</v>
      </c>
      <c r="G204" s="278">
        <v>8.812015E8</v>
      </c>
      <c r="H204" s="283" t="s">
        <v>300</v>
      </c>
      <c r="I204" s="278">
        <v>8.145</v>
      </c>
      <c r="J204" s="278">
        <v>9.265</v>
      </c>
      <c r="K204" s="278">
        <v>7.66875</v>
      </c>
      <c r="L204" s="278">
        <v>8.13125</v>
      </c>
      <c r="M204" s="278">
        <v>8.041286</v>
      </c>
      <c r="N204" s="278">
        <v>3.535144E8</v>
      </c>
      <c r="O204" s="278"/>
      <c r="P204" s="254">
        <f t="shared" si="26"/>
        <v>391089.1089</v>
      </c>
      <c r="Q204" s="254">
        <f t="shared" si="131"/>
        <v>475652.4166</v>
      </c>
      <c r="R204" s="254">
        <f t="shared" si="132"/>
        <v>494259.8461</v>
      </c>
      <c r="S204" s="254">
        <f t="shared" si="29"/>
        <v>-470451.8502</v>
      </c>
      <c r="T204" s="282"/>
      <c r="U204" s="257">
        <f t="shared" si="18"/>
        <v>1.881911942</v>
      </c>
      <c r="V204" s="254">
        <f t="shared" si="19"/>
        <v>748251.8285</v>
      </c>
      <c r="W204" s="254">
        <f t="shared" si="20"/>
        <v>277799.9782</v>
      </c>
      <c r="X204" s="254">
        <f t="shared" si="21"/>
        <v>1361001.372</v>
      </c>
      <c r="Y204" s="258">
        <f t="shared" si="22"/>
        <v>1.361001372</v>
      </c>
      <c r="Z204" s="334">
        <f t="shared" si="23"/>
        <v>890549.5213</v>
      </c>
      <c r="AA204" s="258">
        <f t="shared" si="24"/>
        <v>0.8905495213</v>
      </c>
      <c r="AB204" s="320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299"/>
      <c r="AU204" s="299"/>
    </row>
    <row r="205" ht="19.5" customHeight="1">
      <c r="A205" s="276" t="s">
        <v>301</v>
      </c>
      <c r="B205" s="277">
        <v>101.940002</v>
      </c>
      <c r="C205" s="278">
        <v>114.080002</v>
      </c>
      <c r="D205" s="278">
        <v>100.480003</v>
      </c>
      <c r="E205" s="278">
        <v>113.330002</v>
      </c>
      <c r="F205" s="278">
        <v>106.24749</v>
      </c>
      <c r="G205" s="278">
        <v>7.406272E8</v>
      </c>
      <c r="H205" s="283" t="s">
        <v>301</v>
      </c>
      <c r="I205" s="278">
        <v>8.16125</v>
      </c>
      <c r="J205" s="278">
        <v>10.19875</v>
      </c>
      <c r="K205" s="278">
        <v>7.93375</v>
      </c>
      <c r="L205" s="278">
        <v>10.0675</v>
      </c>
      <c r="M205" s="278">
        <v>9.956113</v>
      </c>
      <c r="N205" s="278">
        <v>3.188688E8</v>
      </c>
      <c r="O205" s="278"/>
      <c r="P205" s="254">
        <f t="shared" si="26"/>
        <v>397940.6059</v>
      </c>
      <c r="Q205" s="254">
        <f t="shared" si="131"/>
        <v>492088.9793</v>
      </c>
      <c r="R205" s="254">
        <f t="shared" si="132"/>
        <v>494259.8461</v>
      </c>
      <c r="S205" s="254">
        <f t="shared" si="29"/>
        <v>-474078.7329</v>
      </c>
      <c r="T205" s="282"/>
      <c r="U205" s="257">
        <f t="shared" si="18"/>
        <v>1.881966834</v>
      </c>
      <c r="V205" s="254">
        <f t="shared" si="19"/>
        <v>753047.8764</v>
      </c>
      <c r="W205" s="254">
        <f t="shared" si="20"/>
        <v>278969.1434</v>
      </c>
      <c r="X205" s="254">
        <f t="shared" si="21"/>
        <v>1384289.431</v>
      </c>
      <c r="Y205" s="258">
        <f t="shared" si="22"/>
        <v>1.384289431</v>
      </c>
      <c r="Z205" s="334">
        <f t="shared" si="23"/>
        <v>910210.6984</v>
      </c>
      <c r="AA205" s="258">
        <f t="shared" si="24"/>
        <v>0.9102106984</v>
      </c>
      <c r="AB205" s="320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299"/>
      <c r="AT205" s="299"/>
      <c r="AU205" s="299"/>
    </row>
    <row r="206" ht="19.5" customHeight="1">
      <c r="A206" s="276" t="s">
        <v>302</v>
      </c>
      <c r="B206" s="277">
        <v>113.629997</v>
      </c>
      <c r="C206" s="278">
        <v>115.470001</v>
      </c>
      <c r="D206" s="278">
        <v>109.480003</v>
      </c>
      <c r="E206" s="278">
        <v>114.019997</v>
      </c>
      <c r="F206" s="278">
        <v>106.894386</v>
      </c>
      <c r="G206" s="278">
        <v>5.434133E8</v>
      </c>
      <c r="H206" s="283" t="s">
        <v>302</v>
      </c>
      <c r="I206" s="278">
        <v>10.12125</v>
      </c>
      <c r="J206" s="278">
        <v>10.4425</v>
      </c>
      <c r="K206" s="278">
        <v>9.38375</v>
      </c>
      <c r="L206" s="278">
        <v>10.16375</v>
      </c>
      <c r="M206" s="278">
        <v>10.051297</v>
      </c>
      <c r="N206" s="278">
        <v>1.950984E8</v>
      </c>
      <c r="O206" s="278"/>
      <c r="P206" s="254">
        <f t="shared" si="26"/>
        <v>433584.1703</v>
      </c>
      <c r="Q206" s="254">
        <f t="shared" si="131"/>
        <v>582024.8885</v>
      </c>
      <c r="R206" s="254">
        <f t="shared" si="132"/>
        <v>494259.8461</v>
      </c>
      <c r="S206" s="254">
        <f t="shared" si="29"/>
        <v>-477720.7277</v>
      </c>
      <c r="T206" s="282"/>
      <c r="U206" s="257">
        <f t="shared" si="18"/>
        <v>1.94223102</v>
      </c>
      <c r="V206" s="254">
        <f t="shared" si="19"/>
        <v>777998.3714</v>
      </c>
      <c r="W206" s="254">
        <f t="shared" si="20"/>
        <v>300277.6438</v>
      </c>
      <c r="X206" s="254">
        <f t="shared" si="21"/>
        <v>1509868.905</v>
      </c>
      <c r="Y206" s="258">
        <f t="shared" si="22"/>
        <v>1.509868905</v>
      </c>
      <c r="Z206" s="334">
        <f t="shared" si="23"/>
        <v>1032148.177</v>
      </c>
      <c r="AA206" s="258">
        <f t="shared" si="24"/>
        <v>1.032148177</v>
      </c>
      <c r="AB206" s="320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299"/>
      <c r="AT206" s="299"/>
      <c r="AU206" s="299"/>
    </row>
    <row r="207" ht="19.5" customHeight="1">
      <c r="A207" s="276" t="s">
        <v>303</v>
      </c>
      <c r="B207" s="337">
        <v>114.480003</v>
      </c>
      <c r="C207" s="338">
        <v>115.75</v>
      </c>
      <c r="D207" s="338">
        <v>109.379997</v>
      </c>
      <c r="E207" s="338">
        <v>111.860001</v>
      </c>
      <c r="F207" s="338">
        <v>104.86937</v>
      </c>
      <c r="G207" s="338">
        <v>7.574975E8</v>
      </c>
      <c r="H207" s="340" t="s">
        <v>303</v>
      </c>
      <c r="I207" s="338">
        <v>10.24125</v>
      </c>
      <c r="J207" s="338">
        <v>10.47125</v>
      </c>
      <c r="K207" s="338">
        <v>9.33</v>
      </c>
      <c r="L207" s="338">
        <v>9.795</v>
      </c>
      <c r="M207" s="338">
        <v>9.686628</v>
      </c>
      <c r="N207" s="338">
        <v>2.490936E8</v>
      </c>
      <c r="O207" s="338"/>
      <c r="P207" s="254">
        <f t="shared" si="26"/>
        <v>433188.1069</v>
      </c>
      <c r="Q207" s="254">
        <f t="shared" si="131"/>
        <v>578691.0574</v>
      </c>
      <c r="R207" s="254">
        <f t="shared" si="132"/>
        <v>494259.8461</v>
      </c>
      <c r="S207" s="254">
        <f t="shared" si="29"/>
        <v>-481377.8974</v>
      </c>
      <c r="T207" s="339">
        <f>(P207-P195)/P195</f>
        <v>0.09467573248</v>
      </c>
      <c r="U207" s="257">
        <f t="shared" si="18"/>
        <v>1.926652549</v>
      </c>
      <c r="V207" s="254">
        <f t="shared" si="19"/>
        <v>777721.1271</v>
      </c>
      <c r="W207" s="254">
        <f t="shared" si="20"/>
        <v>296343.2297</v>
      </c>
      <c r="X207" s="254">
        <f t="shared" si="21"/>
        <v>1506139.01</v>
      </c>
      <c r="Y207" s="258">
        <f t="shared" si="22"/>
        <v>1.50613901</v>
      </c>
      <c r="Z207" s="334">
        <f t="shared" si="23"/>
        <v>1024761.113</v>
      </c>
      <c r="AA207" s="258">
        <f t="shared" si="24"/>
        <v>1.024761113</v>
      </c>
      <c r="AB207" s="320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299"/>
      <c r="AM207" s="299"/>
      <c r="AN207" s="299"/>
      <c r="AO207" s="299"/>
      <c r="AP207" s="299"/>
      <c r="AQ207" s="299"/>
      <c r="AR207" s="299"/>
      <c r="AS207" s="299"/>
      <c r="AT207" s="299"/>
      <c r="AU207" s="299"/>
    </row>
    <row r="208" ht="19.5" customHeight="1">
      <c r="A208" s="276" t="s">
        <v>304</v>
      </c>
      <c r="B208" s="277">
        <v>109.449997</v>
      </c>
      <c r="C208" s="278">
        <v>110.18</v>
      </c>
      <c r="D208" s="278">
        <v>97.25</v>
      </c>
      <c r="E208" s="278">
        <v>104.129997</v>
      </c>
      <c r="F208" s="278">
        <v>97.920593</v>
      </c>
      <c r="G208" s="278">
        <v>1.0773082E9</v>
      </c>
      <c r="H208" s="283" t="s">
        <v>304</v>
      </c>
      <c r="I208" s="278">
        <v>9.3575</v>
      </c>
      <c r="J208" s="278">
        <v>9.4925</v>
      </c>
      <c r="K208" s="278">
        <v>7.35</v>
      </c>
      <c r="L208" s="278">
        <v>8.415</v>
      </c>
      <c r="M208" s="278">
        <v>8.32685</v>
      </c>
      <c r="N208" s="278">
        <v>3.941464E8</v>
      </c>
      <c r="O208" s="278"/>
      <c r="P208" s="254">
        <f t="shared" si="26"/>
        <v>385148.5149</v>
      </c>
      <c r="Q208" s="254">
        <f>((Q207+R207)/2)*K208/K207</f>
        <v>422625.3559</v>
      </c>
      <c r="R208" s="254">
        <f>(Q207+R207)/2</f>
        <v>536475.4518</v>
      </c>
      <c r="S208" s="254">
        <f t="shared" si="29"/>
        <v>-485050.3053</v>
      </c>
      <c r="T208" s="282"/>
      <c r="U208" s="257">
        <f t="shared" si="18"/>
        <v>1.900058523</v>
      </c>
      <c r="V208" s="254">
        <f t="shared" si="19"/>
        <v>784620.3941</v>
      </c>
      <c r="W208" s="254">
        <f t="shared" si="20"/>
        <v>299570.0888</v>
      </c>
      <c r="X208" s="254">
        <f t="shared" si="21"/>
        <v>1344249.322</v>
      </c>
      <c r="Y208" s="258">
        <f t="shared" si="22"/>
        <v>1.344249322</v>
      </c>
      <c r="Z208" s="334">
        <f t="shared" si="23"/>
        <v>859199.0172</v>
      </c>
      <c r="AA208" s="258">
        <f t="shared" si="24"/>
        <v>0.8591990172</v>
      </c>
      <c r="AB208" s="320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299"/>
      <c r="AM208" s="299"/>
      <c r="AN208" s="299"/>
      <c r="AO208" s="299"/>
      <c r="AP208" s="299"/>
      <c r="AQ208" s="299"/>
      <c r="AR208" s="299"/>
      <c r="AS208" s="299"/>
      <c r="AT208" s="299"/>
      <c r="AU208" s="299"/>
    </row>
    <row r="209" ht="19.5" customHeight="1">
      <c r="A209" s="276" t="s">
        <v>305</v>
      </c>
      <c r="B209" s="277">
        <v>103.629997</v>
      </c>
      <c r="C209" s="278">
        <v>104.800003</v>
      </c>
      <c r="D209" s="278">
        <v>94.839996</v>
      </c>
      <c r="E209" s="278">
        <v>102.5</v>
      </c>
      <c r="F209" s="278">
        <v>96.387787</v>
      </c>
      <c r="G209" s="278">
        <v>9.422596E8</v>
      </c>
      <c r="H209" s="283" t="s">
        <v>305</v>
      </c>
      <c r="I209" s="278">
        <v>8.32875</v>
      </c>
      <c r="J209" s="278">
        <v>8.5225</v>
      </c>
      <c r="K209" s="278">
        <v>6.95375</v>
      </c>
      <c r="L209" s="278">
        <v>8.11</v>
      </c>
      <c r="M209" s="278">
        <v>8.025043</v>
      </c>
      <c r="N209" s="278">
        <v>4.445416E8</v>
      </c>
      <c r="O209" s="278"/>
      <c r="P209" s="254">
        <f t="shared" si="26"/>
        <v>375603.9446</v>
      </c>
      <c r="Q209" s="254">
        <f t="shared" ref="Q209:Q219" si="133">Q208*K209/K208</f>
        <v>399840.9617</v>
      </c>
      <c r="R209" s="254">
        <f t="shared" ref="R209:R219" si="134">R208</f>
        <v>536475.4518</v>
      </c>
      <c r="S209" s="254">
        <f t="shared" si="29"/>
        <v>-488738.0149</v>
      </c>
      <c r="T209" s="282"/>
      <c r="U209" s="257">
        <f t="shared" si="18"/>
        <v>1.866192865</v>
      </c>
      <c r="V209" s="254">
        <f t="shared" si="19"/>
        <v>777939.1949</v>
      </c>
      <c r="W209" s="254">
        <f t="shared" si="20"/>
        <v>289201.18</v>
      </c>
      <c r="X209" s="254">
        <f t="shared" si="21"/>
        <v>1311920.358</v>
      </c>
      <c r="Y209" s="258">
        <f t="shared" si="22"/>
        <v>1.311920358</v>
      </c>
      <c r="Z209" s="334">
        <f t="shared" si="23"/>
        <v>823182.3431</v>
      </c>
      <c r="AA209" s="258">
        <f t="shared" si="24"/>
        <v>0.8231823431</v>
      </c>
      <c r="AB209" s="320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299"/>
      <c r="AM209" s="299"/>
      <c r="AN209" s="299"/>
      <c r="AO209" s="299"/>
      <c r="AP209" s="299"/>
      <c r="AQ209" s="299"/>
      <c r="AR209" s="299"/>
      <c r="AS209" s="299"/>
      <c r="AT209" s="299"/>
      <c r="AU209" s="299"/>
    </row>
    <row r="210" ht="19.5" customHeight="1">
      <c r="A210" s="276" t="s">
        <v>306</v>
      </c>
      <c r="B210" s="277">
        <v>103.480003</v>
      </c>
      <c r="C210" s="278">
        <v>110.040001</v>
      </c>
      <c r="D210" s="278">
        <v>103.160004</v>
      </c>
      <c r="E210" s="278">
        <v>109.199997</v>
      </c>
      <c r="F210" s="278">
        <v>102.688255</v>
      </c>
      <c r="G210" s="278">
        <v>6.016051E8</v>
      </c>
      <c r="H210" s="283" t="s">
        <v>306</v>
      </c>
      <c r="I210" s="278">
        <v>8.25625</v>
      </c>
      <c r="J210" s="278">
        <v>9.3625</v>
      </c>
      <c r="K210" s="278">
        <v>8.215</v>
      </c>
      <c r="L210" s="278">
        <v>9.225</v>
      </c>
      <c r="M210" s="278">
        <v>9.128366</v>
      </c>
      <c r="N210" s="278">
        <v>3.035736E8</v>
      </c>
      <c r="O210" s="278"/>
      <c r="P210" s="254">
        <f t="shared" si="26"/>
        <v>408554.4713</v>
      </c>
      <c r="Q210" s="254">
        <f t="shared" si="133"/>
        <v>472362.8978</v>
      </c>
      <c r="R210" s="254">
        <f t="shared" si="134"/>
        <v>536475.4518</v>
      </c>
      <c r="S210" s="254">
        <f t="shared" si="29"/>
        <v>-492441.0899</v>
      </c>
      <c r="T210" s="282"/>
      <c r="U210" s="257">
        <f t="shared" si="18"/>
        <v>1.919072032</v>
      </c>
      <c r="V210" s="254">
        <f t="shared" si="19"/>
        <v>801004.5636</v>
      </c>
      <c r="W210" s="254">
        <f t="shared" si="20"/>
        <v>308563.4736</v>
      </c>
      <c r="X210" s="254">
        <f t="shared" si="21"/>
        <v>1417392.821</v>
      </c>
      <c r="Y210" s="258">
        <f t="shared" si="22"/>
        <v>1.417392821</v>
      </c>
      <c r="Z210" s="334">
        <f t="shared" si="23"/>
        <v>924951.7309</v>
      </c>
      <c r="AA210" s="258">
        <f t="shared" si="24"/>
        <v>0.9249517309</v>
      </c>
      <c r="AB210" s="320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299"/>
      <c r="AM210" s="299"/>
      <c r="AN210" s="299"/>
      <c r="AO210" s="299"/>
      <c r="AP210" s="299"/>
      <c r="AQ210" s="299"/>
      <c r="AR210" s="299"/>
      <c r="AS210" s="299"/>
      <c r="AT210" s="299"/>
      <c r="AU210" s="299"/>
    </row>
    <row r="211" ht="19.5" customHeight="1">
      <c r="A211" s="276" t="s">
        <v>307</v>
      </c>
      <c r="B211" s="277">
        <v>108.540001</v>
      </c>
      <c r="C211" s="278">
        <v>111.440002</v>
      </c>
      <c r="D211" s="278">
        <v>104.879997</v>
      </c>
      <c r="E211" s="278">
        <v>105.720001</v>
      </c>
      <c r="F211" s="278">
        <v>99.71067</v>
      </c>
      <c r="G211" s="278">
        <v>5.592538E8</v>
      </c>
      <c r="H211" s="283" t="s">
        <v>307</v>
      </c>
      <c r="I211" s="278">
        <v>9.11</v>
      </c>
      <c r="J211" s="278">
        <v>9.61</v>
      </c>
      <c r="K211" s="278">
        <v>8.48875</v>
      </c>
      <c r="L211" s="278">
        <v>8.62</v>
      </c>
      <c r="M211" s="278">
        <v>8.529703</v>
      </c>
      <c r="N211" s="278">
        <v>2.323536E8</v>
      </c>
      <c r="O211" s="278"/>
      <c r="P211" s="254">
        <f t="shared" si="26"/>
        <v>415366.3248</v>
      </c>
      <c r="Q211" s="254">
        <f t="shared" si="133"/>
        <v>488103.536</v>
      </c>
      <c r="R211" s="254">
        <f t="shared" si="134"/>
        <v>536475.4518</v>
      </c>
      <c r="S211" s="254">
        <f t="shared" si="29"/>
        <v>-496159.5945</v>
      </c>
      <c r="T211" s="282"/>
      <c r="U211" s="257">
        <f t="shared" si="18"/>
        <v>1.918418564</v>
      </c>
      <c r="V211" s="254">
        <f t="shared" si="19"/>
        <v>805772.861</v>
      </c>
      <c r="W211" s="254">
        <f t="shared" si="20"/>
        <v>309613.2665</v>
      </c>
      <c r="X211" s="254">
        <f t="shared" si="21"/>
        <v>1439945.313</v>
      </c>
      <c r="Y211" s="258">
        <f t="shared" si="22"/>
        <v>1.439945313</v>
      </c>
      <c r="Z211" s="334">
        <f t="shared" si="23"/>
        <v>943785.718</v>
      </c>
      <c r="AA211" s="258">
        <f t="shared" si="24"/>
        <v>0.943785718</v>
      </c>
      <c r="AB211" s="320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299"/>
      <c r="AM211" s="299"/>
      <c r="AN211" s="299"/>
      <c r="AO211" s="299"/>
      <c r="AP211" s="299"/>
      <c r="AQ211" s="299"/>
      <c r="AR211" s="299"/>
      <c r="AS211" s="299"/>
      <c r="AT211" s="299"/>
      <c r="AU211" s="299"/>
    </row>
    <row r="212" ht="19.5" customHeight="1">
      <c r="A212" s="276" t="s">
        <v>308</v>
      </c>
      <c r="B212" s="277">
        <v>105.989998</v>
      </c>
      <c r="C212" s="278">
        <v>110.510002</v>
      </c>
      <c r="D212" s="278">
        <v>104.400002</v>
      </c>
      <c r="E212" s="278">
        <v>110.339996</v>
      </c>
      <c r="F212" s="278">
        <v>104.068062</v>
      </c>
      <c r="G212" s="278">
        <v>5.364827E8</v>
      </c>
      <c r="H212" s="283" t="s">
        <v>308</v>
      </c>
      <c r="I212" s="278">
        <v>8.65375</v>
      </c>
      <c r="J212" s="278">
        <v>9.39375</v>
      </c>
      <c r="K212" s="278">
        <v>8.4025</v>
      </c>
      <c r="L212" s="278">
        <v>9.3675</v>
      </c>
      <c r="M212" s="278">
        <v>9.269373</v>
      </c>
      <c r="N212" s="278">
        <v>1.860816E8</v>
      </c>
      <c r="O212" s="278"/>
      <c r="P212" s="254">
        <f t="shared" si="26"/>
        <v>413465.3545</v>
      </c>
      <c r="Q212" s="254">
        <f t="shared" si="133"/>
        <v>483144.1568</v>
      </c>
      <c r="R212" s="254">
        <f t="shared" si="134"/>
        <v>536475.4518</v>
      </c>
      <c r="S212" s="254">
        <f t="shared" si="29"/>
        <v>-499893.5928</v>
      </c>
      <c r="T212" s="282"/>
      <c r="U212" s="257">
        <f t="shared" si="18"/>
        <v>1.900286021</v>
      </c>
      <c r="V212" s="254">
        <f t="shared" si="19"/>
        <v>804442.1818</v>
      </c>
      <c r="W212" s="254">
        <f t="shared" si="20"/>
        <v>304548.589</v>
      </c>
      <c r="X212" s="254">
        <f t="shared" si="21"/>
        <v>1433084.963</v>
      </c>
      <c r="Y212" s="258">
        <f t="shared" si="22"/>
        <v>1.433084963</v>
      </c>
      <c r="Z212" s="334">
        <f t="shared" si="23"/>
        <v>933191.3703</v>
      </c>
      <c r="AA212" s="258">
        <f t="shared" si="24"/>
        <v>0.9331913703</v>
      </c>
      <c r="AB212" s="320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  <c r="AM212" s="299"/>
      <c r="AN212" s="299"/>
      <c r="AO212" s="299"/>
      <c r="AP212" s="299"/>
      <c r="AQ212" s="299"/>
      <c r="AR212" s="299"/>
      <c r="AS212" s="299"/>
      <c r="AT212" s="299"/>
      <c r="AU212" s="299"/>
    </row>
    <row r="213" ht="19.5" customHeight="1">
      <c r="A213" s="276" t="s">
        <v>309</v>
      </c>
      <c r="B213" s="277">
        <v>110.0</v>
      </c>
      <c r="C213" s="278">
        <v>110.75</v>
      </c>
      <c r="D213" s="278">
        <v>101.75</v>
      </c>
      <c r="E213" s="278">
        <v>107.540001</v>
      </c>
      <c r="F213" s="278">
        <v>101.427223</v>
      </c>
      <c r="G213" s="278">
        <v>5.779263E8</v>
      </c>
      <c r="H213" s="283" t="s">
        <v>309</v>
      </c>
      <c r="I213" s="278">
        <v>9.30375</v>
      </c>
      <c r="J213" s="278">
        <v>9.43125</v>
      </c>
      <c r="K213" s="278">
        <v>7.9725</v>
      </c>
      <c r="L213" s="278">
        <v>8.895</v>
      </c>
      <c r="M213" s="278">
        <v>8.801822</v>
      </c>
      <c r="N213" s="278">
        <v>2.15028E8</v>
      </c>
      <c r="O213" s="278"/>
      <c r="P213" s="254">
        <f t="shared" si="26"/>
        <v>402970.297</v>
      </c>
      <c r="Q213" s="254">
        <f t="shared" si="133"/>
        <v>458419.136</v>
      </c>
      <c r="R213" s="254">
        <f t="shared" si="134"/>
        <v>536475.4518</v>
      </c>
      <c r="S213" s="254">
        <f t="shared" si="29"/>
        <v>-503643.1494</v>
      </c>
      <c r="T213" s="282"/>
      <c r="U213" s="257">
        <f t="shared" si="18"/>
        <v>1.865300362</v>
      </c>
      <c r="V213" s="254">
        <f t="shared" si="19"/>
        <v>797095.6416</v>
      </c>
      <c r="W213" s="254">
        <f t="shared" si="20"/>
        <v>293452.4922</v>
      </c>
      <c r="X213" s="254">
        <f t="shared" si="21"/>
        <v>1397864.885</v>
      </c>
      <c r="Y213" s="258">
        <f t="shared" si="22"/>
        <v>1.397864885</v>
      </c>
      <c r="Z213" s="334">
        <f t="shared" si="23"/>
        <v>894221.7354</v>
      </c>
      <c r="AA213" s="258">
        <f t="shared" si="24"/>
        <v>0.8942217354</v>
      </c>
      <c r="AB213" s="320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299"/>
      <c r="AM213" s="299"/>
      <c r="AN213" s="299"/>
      <c r="AO213" s="299"/>
      <c r="AP213" s="299"/>
      <c r="AQ213" s="299"/>
      <c r="AR213" s="299"/>
      <c r="AS213" s="299"/>
      <c r="AT213" s="299"/>
      <c r="AU213" s="299"/>
    </row>
    <row r="214" ht="19.5" customHeight="1">
      <c r="A214" s="276" t="s">
        <v>310</v>
      </c>
      <c r="B214" s="277">
        <v>107.489998</v>
      </c>
      <c r="C214" s="278">
        <v>115.540001</v>
      </c>
      <c r="D214" s="278">
        <v>106.57</v>
      </c>
      <c r="E214" s="278">
        <v>115.230003</v>
      </c>
      <c r="F214" s="278">
        <v>108.969566</v>
      </c>
      <c r="G214" s="278">
        <v>4.210726E8</v>
      </c>
      <c r="H214" s="283" t="s">
        <v>310</v>
      </c>
      <c r="I214" s="278">
        <v>8.8925</v>
      </c>
      <c r="J214" s="278">
        <v>10.24875</v>
      </c>
      <c r="K214" s="278">
        <v>8.735</v>
      </c>
      <c r="L214" s="278">
        <v>10.19375</v>
      </c>
      <c r="M214" s="278">
        <v>10.092622</v>
      </c>
      <c r="N214" s="278">
        <v>1.512384E8</v>
      </c>
      <c r="O214" s="278"/>
      <c r="P214" s="254">
        <f t="shared" si="26"/>
        <v>422059.4059</v>
      </c>
      <c r="Q214" s="254">
        <f t="shared" si="133"/>
        <v>502262.9229</v>
      </c>
      <c r="R214" s="254">
        <f t="shared" si="134"/>
        <v>536475.4518</v>
      </c>
      <c r="S214" s="254">
        <f t="shared" si="29"/>
        <v>-507408.3292</v>
      </c>
      <c r="T214" s="282"/>
      <c r="U214" s="257">
        <f t="shared" si="18"/>
        <v>1.889079864</v>
      </c>
      <c r="V214" s="254">
        <f t="shared" si="19"/>
        <v>810458.0178</v>
      </c>
      <c r="W214" s="254">
        <f t="shared" si="20"/>
        <v>303049.6886</v>
      </c>
      <c r="X214" s="254">
        <f t="shared" si="21"/>
        <v>1460797.781</v>
      </c>
      <c r="Y214" s="258">
        <f t="shared" si="22"/>
        <v>1.460797781</v>
      </c>
      <c r="Z214" s="334">
        <f t="shared" si="23"/>
        <v>953389.4514</v>
      </c>
      <c r="AA214" s="258">
        <f t="shared" si="24"/>
        <v>0.9533894514</v>
      </c>
      <c r="AB214" s="320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  <c r="AM214" s="299"/>
      <c r="AN214" s="299"/>
      <c r="AO214" s="299"/>
      <c r="AP214" s="299"/>
      <c r="AQ214" s="299"/>
      <c r="AR214" s="299"/>
      <c r="AS214" s="299"/>
      <c r="AT214" s="299"/>
      <c r="AU214" s="299"/>
    </row>
    <row r="215" ht="19.5" customHeight="1">
      <c r="A215" s="276" t="s">
        <v>311</v>
      </c>
      <c r="B215" s="277">
        <v>115.309998</v>
      </c>
      <c r="C215" s="278">
        <v>118.010002</v>
      </c>
      <c r="D215" s="278">
        <v>114.220001</v>
      </c>
      <c r="E215" s="278">
        <v>116.440002</v>
      </c>
      <c r="F215" s="278">
        <v>110.113861</v>
      </c>
      <c r="G215" s="278">
        <v>3.692699E8</v>
      </c>
      <c r="H215" s="283" t="s">
        <v>311</v>
      </c>
      <c r="I215" s="278">
        <v>10.20875</v>
      </c>
      <c r="J215" s="278">
        <v>10.68125</v>
      </c>
      <c r="K215" s="278">
        <v>10.01375</v>
      </c>
      <c r="L215" s="278">
        <v>10.38875</v>
      </c>
      <c r="M215" s="278">
        <v>10.285686</v>
      </c>
      <c r="N215" s="278">
        <v>1.53288E8</v>
      </c>
      <c r="O215" s="278"/>
      <c r="P215" s="254">
        <f t="shared" si="26"/>
        <v>452356.4396</v>
      </c>
      <c r="Q215" s="254">
        <f t="shared" si="133"/>
        <v>575791.1099</v>
      </c>
      <c r="R215" s="254">
        <f t="shared" si="134"/>
        <v>536475.4518</v>
      </c>
      <c r="S215" s="254">
        <f t="shared" si="29"/>
        <v>-511189.1973</v>
      </c>
      <c r="T215" s="282"/>
      <c r="U215" s="257">
        <f t="shared" si="18"/>
        <v>1.934375563</v>
      </c>
      <c r="V215" s="254">
        <f t="shared" si="19"/>
        <v>831665.9414</v>
      </c>
      <c r="W215" s="254">
        <f t="shared" si="20"/>
        <v>320476.7442</v>
      </c>
      <c r="X215" s="254">
        <f t="shared" si="21"/>
        <v>1564623.001</v>
      </c>
      <c r="Y215" s="258">
        <f t="shared" si="22"/>
        <v>1.564623001</v>
      </c>
      <c r="Z215" s="334">
        <f t="shared" si="23"/>
        <v>1053433.804</v>
      </c>
      <c r="AA215" s="258">
        <f t="shared" si="24"/>
        <v>1.053433804</v>
      </c>
      <c r="AB215" s="320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299"/>
      <c r="AM215" s="299"/>
      <c r="AN215" s="299"/>
      <c r="AO215" s="299"/>
      <c r="AP215" s="299"/>
      <c r="AQ215" s="299"/>
      <c r="AR215" s="299"/>
      <c r="AS215" s="299"/>
      <c r="AT215" s="299"/>
      <c r="AU215" s="299"/>
    </row>
    <row r="216" ht="19.5" customHeight="1">
      <c r="A216" s="276" t="s">
        <v>312</v>
      </c>
      <c r="B216" s="277">
        <v>116.480003</v>
      </c>
      <c r="C216" s="278">
        <v>119.220001</v>
      </c>
      <c r="D216" s="278">
        <v>113.629997</v>
      </c>
      <c r="E216" s="278">
        <v>118.720001</v>
      </c>
      <c r="F216" s="278">
        <v>112.269974</v>
      </c>
      <c r="G216" s="278">
        <v>5.407566E8</v>
      </c>
      <c r="H216" s="283" t="s">
        <v>312</v>
      </c>
      <c r="I216" s="278">
        <v>10.4025</v>
      </c>
      <c r="J216" s="278">
        <v>10.92375</v>
      </c>
      <c r="K216" s="278">
        <v>9.885</v>
      </c>
      <c r="L216" s="278">
        <v>10.8175</v>
      </c>
      <c r="M216" s="278">
        <v>10.710185</v>
      </c>
      <c r="N216" s="278">
        <v>2.0234E8</v>
      </c>
      <c r="O216" s="278"/>
      <c r="P216" s="254">
        <f t="shared" si="26"/>
        <v>450019.7901</v>
      </c>
      <c r="Q216" s="254">
        <f t="shared" si="133"/>
        <v>568387.9786</v>
      </c>
      <c r="R216" s="254">
        <f t="shared" si="134"/>
        <v>536475.4518</v>
      </c>
      <c r="S216" s="254">
        <f t="shared" si="29"/>
        <v>-514985.8189</v>
      </c>
      <c r="T216" s="282"/>
      <c r="U216" s="257">
        <f t="shared" si="18"/>
        <v>1.915577489</v>
      </c>
      <c r="V216" s="254">
        <f t="shared" si="19"/>
        <v>830030.2868</v>
      </c>
      <c r="W216" s="254">
        <f t="shared" si="20"/>
        <v>315044.4678</v>
      </c>
      <c r="X216" s="254">
        <f t="shared" si="21"/>
        <v>1554883.22</v>
      </c>
      <c r="Y216" s="258">
        <f t="shared" si="22"/>
        <v>1.55488322</v>
      </c>
      <c r="Z216" s="334">
        <f t="shared" si="23"/>
        <v>1039897.402</v>
      </c>
      <c r="AA216" s="258">
        <f t="shared" si="24"/>
        <v>1.039897402</v>
      </c>
      <c r="AB216" s="320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299"/>
      <c r="AM216" s="299"/>
      <c r="AN216" s="299"/>
      <c r="AO216" s="299"/>
      <c r="AP216" s="299"/>
      <c r="AQ216" s="299"/>
      <c r="AR216" s="299"/>
      <c r="AS216" s="299"/>
      <c r="AT216" s="299"/>
      <c r="AU216" s="299"/>
    </row>
    <row r="217" ht="19.5" customHeight="1">
      <c r="A217" s="276" t="s">
        <v>313</v>
      </c>
      <c r="B217" s="277">
        <v>118.57</v>
      </c>
      <c r="C217" s="278">
        <v>119.660004</v>
      </c>
      <c r="D217" s="278">
        <v>115.940002</v>
      </c>
      <c r="E217" s="278">
        <v>116.989998</v>
      </c>
      <c r="F217" s="278">
        <v>110.911156</v>
      </c>
      <c r="G217" s="278">
        <v>4.069418E8</v>
      </c>
      <c r="H217" s="283" t="s">
        <v>313</v>
      </c>
      <c r="I217" s="278">
        <v>10.7875</v>
      </c>
      <c r="J217" s="278">
        <v>10.98</v>
      </c>
      <c r="K217" s="278">
        <v>10.31625</v>
      </c>
      <c r="L217" s="278">
        <v>10.48625</v>
      </c>
      <c r="M217" s="278">
        <v>10.382219</v>
      </c>
      <c r="N217" s="278">
        <v>1.57292E8</v>
      </c>
      <c r="O217" s="278"/>
      <c r="P217" s="254">
        <f t="shared" si="26"/>
        <v>459168.3248</v>
      </c>
      <c r="Q217" s="254">
        <f t="shared" si="133"/>
        <v>593184.8745</v>
      </c>
      <c r="R217" s="254">
        <f t="shared" si="134"/>
        <v>536475.4518</v>
      </c>
      <c r="S217" s="254">
        <f t="shared" si="29"/>
        <v>-518798.2598</v>
      </c>
      <c r="T217" s="282"/>
      <c r="U217" s="257">
        <f t="shared" si="18"/>
        <v>1.919134765</v>
      </c>
      <c r="V217" s="254">
        <f t="shared" si="19"/>
        <v>836434.261</v>
      </c>
      <c r="W217" s="254">
        <f t="shared" si="20"/>
        <v>317636.0012</v>
      </c>
      <c r="X217" s="254">
        <f t="shared" si="21"/>
        <v>1588828.651</v>
      </c>
      <c r="Y217" s="258">
        <f t="shared" si="22"/>
        <v>1.588828651</v>
      </c>
      <c r="Z217" s="334">
        <f t="shared" si="23"/>
        <v>1070030.391</v>
      </c>
      <c r="AA217" s="258">
        <f t="shared" si="24"/>
        <v>1.070030391</v>
      </c>
      <c r="AB217" s="320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299"/>
      <c r="AM217" s="299"/>
      <c r="AN217" s="299"/>
      <c r="AO217" s="299"/>
      <c r="AP217" s="299"/>
      <c r="AQ217" s="299"/>
      <c r="AR217" s="299"/>
      <c r="AS217" s="299"/>
      <c r="AT217" s="299"/>
      <c r="AU217" s="299"/>
    </row>
    <row r="218" ht="19.5" customHeight="1">
      <c r="A218" s="276" t="s">
        <v>314</v>
      </c>
      <c r="B218" s="277">
        <v>117.190002</v>
      </c>
      <c r="C218" s="278">
        <v>119.510002</v>
      </c>
      <c r="D218" s="278">
        <v>113.449997</v>
      </c>
      <c r="E218" s="278">
        <v>117.5</v>
      </c>
      <c r="F218" s="278">
        <v>111.394638</v>
      </c>
      <c r="G218" s="278">
        <v>5.981188E8</v>
      </c>
      <c r="H218" s="283" t="s">
        <v>314</v>
      </c>
      <c r="I218" s="278">
        <v>10.525</v>
      </c>
      <c r="J218" s="278">
        <v>10.91625</v>
      </c>
      <c r="K218" s="278">
        <v>9.86</v>
      </c>
      <c r="L218" s="278">
        <v>10.54625</v>
      </c>
      <c r="M218" s="278">
        <v>10.441625</v>
      </c>
      <c r="N218" s="278">
        <v>1.861656E8</v>
      </c>
      <c r="O218" s="278"/>
      <c r="P218" s="254">
        <f t="shared" si="26"/>
        <v>449306.9188</v>
      </c>
      <c r="Q218" s="254">
        <f t="shared" si="133"/>
        <v>566950.4774</v>
      </c>
      <c r="R218" s="254">
        <f t="shared" si="134"/>
        <v>536475.4518</v>
      </c>
      <c r="S218" s="254">
        <f t="shared" si="29"/>
        <v>-522626.5859</v>
      </c>
      <c r="T218" s="282"/>
      <c r="U218" s="257">
        <f t="shared" si="18"/>
        <v>1.886207853</v>
      </c>
      <c r="V218" s="254">
        <f t="shared" si="19"/>
        <v>829531.2768</v>
      </c>
      <c r="W218" s="254">
        <f t="shared" si="20"/>
        <v>306904.6909</v>
      </c>
      <c r="X218" s="254">
        <f t="shared" si="21"/>
        <v>1552732.848</v>
      </c>
      <c r="Y218" s="258">
        <f t="shared" si="22"/>
        <v>1.552732848</v>
      </c>
      <c r="Z218" s="334">
        <f t="shared" si="23"/>
        <v>1030106.262</v>
      </c>
      <c r="AA218" s="258">
        <f t="shared" si="24"/>
        <v>1.030106262</v>
      </c>
      <c r="AB218" s="320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299"/>
      <c r="AM218" s="299"/>
      <c r="AN218" s="299"/>
      <c r="AO218" s="299"/>
      <c r="AP218" s="299"/>
      <c r="AQ218" s="299"/>
      <c r="AR218" s="299"/>
      <c r="AS218" s="299"/>
      <c r="AT218" s="299"/>
      <c r="AU218" s="299"/>
    </row>
    <row r="219" ht="19.5" customHeight="1">
      <c r="A219" s="276" t="s">
        <v>315</v>
      </c>
      <c r="B219" s="337">
        <v>117.459999</v>
      </c>
      <c r="C219" s="338">
        <v>121.519997</v>
      </c>
      <c r="D219" s="338">
        <v>115.220001</v>
      </c>
      <c r="E219" s="338">
        <v>118.480003</v>
      </c>
      <c r="F219" s="338">
        <v>112.323723</v>
      </c>
      <c r="G219" s="338">
        <v>4.984143E8</v>
      </c>
      <c r="H219" s="340" t="s">
        <v>315</v>
      </c>
      <c r="I219" s="338">
        <v>10.54625</v>
      </c>
      <c r="J219" s="338">
        <v>11.31875</v>
      </c>
      <c r="K219" s="338">
        <v>10.14125</v>
      </c>
      <c r="L219" s="338">
        <v>10.765</v>
      </c>
      <c r="M219" s="338">
        <v>10.658204</v>
      </c>
      <c r="N219" s="338">
        <v>1.538632E8</v>
      </c>
      <c r="O219" s="338"/>
      <c r="P219" s="254">
        <f t="shared" si="26"/>
        <v>456316.8356</v>
      </c>
      <c r="Q219" s="254">
        <f t="shared" si="133"/>
        <v>583122.366</v>
      </c>
      <c r="R219" s="254">
        <f t="shared" si="134"/>
        <v>536475.4518</v>
      </c>
      <c r="S219" s="254">
        <f t="shared" si="29"/>
        <v>-526470.8633</v>
      </c>
      <c r="T219" s="339">
        <f>(P219-P207)/P207</f>
        <v>0.05339188298</v>
      </c>
      <c r="U219" s="257">
        <f t="shared" si="18"/>
        <v>1.885749728</v>
      </c>
      <c r="V219" s="254">
        <f t="shared" si="19"/>
        <v>834438.2186</v>
      </c>
      <c r="W219" s="254">
        <f t="shared" si="20"/>
        <v>307967.3553</v>
      </c>
      <c r="X219" s="254">
        <f t="shared" si="21"/>
        <v>1575914.653</v>
      </c>
      <c r="Y219" s="258">
        <f t="shared" si="22"/>
        <v>1.575914653</v>
      </c>
      <c r="Z219" s="334">
        <f t="shared" si="23"/>
        <v>1049443.79</v>
      </c>
      <c r="AA219" s="258">
        <f t="shared" si="24"/>
        <v>1.04944379</v>
      </c>
      <c r="AB219" s="320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299"/>
      <c r="AM219" s="299"/>
      <c r="AN219" s="299"/>
      <c r="AO219" s="299"/>
      <c r="AP219" s="299"/>
      <c r="AQ219" s="299"/>
      <c r="AR219" s="299"/>
      <c r="AS219" s="299"/>
      <c r="AT219" s="299"/>
      <c r="AU219" s="299"/>
    </row>
    <row r="220" ht="19.5" customHeight="1">
      <c r="A220" s="276" t="s">
        <v>316</v>
      </c>
      <c r="B220" s="277">
        <v>119.269997</v>
      </c>
      <c r="C220" s="278">
        <v>125.919998</v>
      </c>
      <c r="D220" s="278">
        <v>118.889999</v>
      </c>
      <c r="E220" s="278">
        <v>124.57</v>
      </c>
      <c r="F220" s="278">
        <v>118.446533</v>
      </c>
      <c r="G220" s="278">
        <v>3.662546E8</v>
      </c>
      <c r="H220" s="283" t="s">
        <v>316</v>
      </c>
      <c r="I220" s="278">
        <v>10.90875</v>
      </c>
      <c r="J220" s="278">
        <v>12.12875</v>
      </c>
      <c r="K220" s="278">
        <v>10.83375</v>
      </c>
      <c r="L220" s="278">
        <v>11.87125</v>
      </c>
      <c r="M220" s="278">
        <v>11.761251</v>
      </c>
      <c r="N220" s="278">
        <v>1.295288E8</v>
      </c>
      <c r="O220" s="278"/>
      <c r="P220" s="254">
        <f t="shared" si="26"/>
        <v>470851.4812</v>
      </c>
      <c r="Q220" s="254">
        <f>((Q219+R219)/2)*K220/K219</f>
        <v>598025.0392</v>
      </c>
      <c r="R220" s="254">
        <f>(Q219+R219)/2</f>
        <v>559798.9089</v>
      </c>
      <c r="S220" s="254">
        <f t="shared" si="29"/>
        <v>-530331.1586</v>
      </c>
      <c r="T220" s="282"/>
      <c r="U220" s="257">
        <f t="shared" si="18"/>
        <v>1.943409082</v>
      </c>
      <c r="V220" s="254">
        <f t="shared" si="19"/>
        <v>867002.9894</v>
      </c>
      <c r="W220" s="254">
        <f t="shared" si="20"/>
        <v>336671.8308</v>
      </c>
      <c r="X220" s="254">
        <f t="shared" si="21"/>
        <v>1628675.429</v>
      </c>
      <c r="Y220" s="258">
        <f t="shared" si="22"/>
        <v>1.628675429</v>
      </c>
      <c r="Z220" s="334">
        <f t="shared" si="23"/>
        <v>1098344.271</v>
      </c>
      <c r="AA220" s="258">
        <f t="shared" si="24"/>
        <v>1.098344271</v>
      </c>
      <c r="AB220" s="320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299"/>
      <c r="AM220" s="299"/>
      <c r="AN220" s="299"/>
      <c r="AO220" s="299"/>
      <c r="AP220" s="299"/>
      <c r="AQ220" s="299"/>
      <c r="AR220" s="299"/>
      <c r="AS220" s="299"/>
      <c r="AT220" s="299"/>
      <c r="AU220" s="299"/>
    </row>
    <row r="221" ht="19.5" customHeight="1">
      <c r="A221" s="276" t="s">
        <v>317</v>
      </c>
      <c r="B221" s="277">
        <v>125.449997</v>
      </c>
      <c r="C221" s="278">
        <v>130.699997</v>
      </c>
      <c r="D221" s="278">
        <v>124.860001</v>
      </c>
      <c r="E221" s="278">
        <v>130.020004</v>
      </c>
      <c r="F221" s="278">
        <v>123.628624</v>
      </c>
      <c r="G221" s="278">
        <v>3.074376E8</v>
      </c>
      <c r="H221" s="283" t="s">
        <v>317</v>
      </c>
      <c r="I221" s="278">
        <v>12.02875</v>
      </c>
      <c r="J221" s="278">
        <v>13.04625</v>
      </c>
      <c r="K221" s="278">
        <v>11.9225</v>
      </c>
      <c r="L221" s="278">
        <v>12.91125</v>
      </c>
      <c r="M221" s="278">
        <v>12.791615</v>
      </c>
      <c r="N221" s="278">
        <v>1.395168E8</v>
      </c>
      <c r="O221" s="278"/>
      <c r="P221" s="254">
        <f t="shared" si="26"/>
        <v>494495.0535</v>
      </c>
      <c r="Q221" s="254">
        <f t="shared" ref="Q221:Q231" si="135">Q220*K221/K220</f>
        <v>658124.2442</v>
      </c>
      <c r="R221" s="254">
        <f t="shared" ref="R221:R231" si="136">R220</f>
        <v>559798.9089</v>
      </c>
      <c r="S221" s="254">
        <f t="shared" si="29"/>
        <v>-534207.5384</v>
      </c>
      <c r="T221" s="282"/>
      <c r="U221" s="257">
        <f t="shared" si="18"/>
        <v>1.973566239</v>
      </c>
      <c r="V221" s="254">
        <f t="shared" si="19"/>
        <v>883553.49</v>
      </c>
      <c r="W221" s="254">
        <f t="shared" si="20"/>
        <v>349345.9515</v>
      </c>
      <c r="X221" s="254">
        <f t="shared" si="21"/>
        <v>1712418.207</v>
      </c>
      <c r="Y221" s="258">
        <f t="shared" si="22"/>
        <v>1.712418207</v>
      </c>
      <c r="Z221" s="334">
        <f t="shared" si="23"/>
        <v>1178210.668</v>
      </c>
      <c r="AA221" s="258">
        <f t="shared" si="24"/>
        <v>1.178210668</v>
      </c>
      <c r="AB221" s="320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299"/>
      <c r="AM221" s="299"/>
      <c r="AN221" s="299"/>
      <c r="AO221" s="299"/>
      <c r="AP221" s="299"/>
      <c r="AQ221" s="299"/>
      <c r="AR221" s="299"/>
      <c r="AS221" s="299"/>
      <c r="AT221" s="299"/>
      <c r="AU221" s="299"/>
    </row>
    <row r="222" ht="19.5" customHeight="1">
      <c r="A222" s="276" t="s">
        <v>318</v>
      </c>
      <c r="B222" s="277">
        <v>130.850006</v>
      </c>
      <c r="C222" s="278">
        <v>132.740005</v>
      </c>
      <c r="D222" s="278">
        <v>129.399994</v>
      </c>
      <c r="E222" s="278">
        <v>132.380005</v>
      </c>
      <c r="F222" s="278">
        <v>125.872597</v>
      </c>
      <c r="G222" s="278">
        <v>4.429635E8</v>
      </c>
      <c r="H222" s="283" t="s">
        <v>318</v>
      </c>
      <c r="I222" s="278">
        <v>13.07</v>
      </c>
      <c r="J222" s="278">
        <v>13.4775</v>
      </c>
      <c r="K222" s="278">
        <v>12.815</v>
      </c>
      <c r="L222" s="278">
        <v>13.4075</v>
      </c>
      <c r="M222" s="278">
        <v>13.283266</v>
      </c>
      <c r="N222" s="278">
        <v>1.309488E8</v>
      </c>
      <c r="O222" s="278"/>
      <c r="P222" s="254">
        <f t="shared" si="26"/>
        <v>512475.2238</v>
      </c>
      <c r="Q222" s="254">
        <f t="shared" si="135"/>
        <v>707390.4122</v>
      </c>
      <c r="R222" s="254">
        <f t="shared" si="136"/>
        <v>559798.9089</v>
      </c>
      <c r="S222" s="254">
        <f t="shared" si="29"/>
        <v>-538100.0698</v>
      </c>
      <c r="T222" s="282"/>
      <c r="U222" s="257">
        <f t="shared" si="18"/>
        <v>1.992703946</v>
      </c>
      <c r="V222" s="254">
        <f t="shared" si="19"/>
        <v>896139.6092</v>
      </c>
      <c r="W222" s="254">
        <f t="shared" si="20"/>
        <v>358039.5393</v>
      </c>
      <c r="X222" s="254">
        <f t="shared" si="21"/>
        <v>1779664.545</v>
      </c>
      <c r="Y222" s="258">
        <f t="shared" si="22"/>
        <v>1.779664545</v>
      </c>
      <c r="Z222" s="334">
        <f t="shared" si="23"/>
        <v>1241564.475</v>
      </c>
      <c r="AA222" s="258">
        <f t="shared" si="24"/>
        <v>1.241564475</v>
      </c>
      <c r="AB222" s="320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  <c r="AM222" s="299"/>
      <c r="AN222" s="299"/>
      <c r="AO222" s="299"/>
      <c r="AP222" s="299"/>
      <c r="AQ222" s="299"/>
      <c r="AR222" s="299"/>
      <c r="AS222" s="299"/>
      <c r="AT222" s="299"/>
      <c r="AU222" s="299"/>
    </row>
    <row r="223" ht="19.5" customHeight="1">
      <c r="A223" s="276" t="s">
        <v>319</v>
      </c>
      <c r="B223" s="277">
        <v>132.490005</v>
      </c>
      <c r="C223" s="278">
        <v>136.339996</v>
      </c>
      <c r="D223" s="278">
        <v>130.380005</v>
      </c>
      <c r="E223" s="278">
        <v>135.990005</v>
      </c>
      <c r="F223" s="278">
        <v>129.574097</v>
      </c>
      <c r="G223" s="278">
        <v>3.882481E8</v>
      </c>
      <c r="H223" s="283" t="s">
        <v>319</v>
      </c>
      <c r="I223" s="278">
        <v>13.42875</v>
      </c>
      <c r="J223" s="278">
        <v>14.19375</v>
      </c>
      <c r="K223" s="278">
        <v>12.995</v>
      </c>
      <c r="L223" s="278">
        <v>14.12125</v>
      </c>
      <c r="M223" s="278">
        <v>13.992979</v>
      </c>
      <c r="N223" s="278">
        <v>1.0924E8</v>
      </c>
      <c r="O223" s="278"/>
      <c r="P223" s="254">
        <f t="shared" si="26"/>
        <v>516356.4554</v>
      </c>
      <c r="Q223" s="254">
        <f t="shared" si="135"/>
        <v>717326.4461</v>
      </c>
      <c r="R223" s="254">
        <f t="shared" si="136"/>
        <v>559798.9089</v>
      </c>
      <c r="S223" s="254">
        <f t="shared" si="29"/>
        <v>-542008.8201</v>
      </c>
      <c r="T223" s="282"/>
      <c r="U223" s="257">
        <f t="shared" si="18"/>
        <v>1.985494192</v>
      </c>
      <c r="V223" s="254">
        <f t="shared" si="19"/>
        <v>898856.4713</v>
      </c>
      <c r="W223" s="254">
        <f t="shared" si="20"/>
        <v>356847.6512</v>
      </c>
      <c r="X223" s="254">
        <f t="shared" si="21"/>
        <v>1793481.81</v>
      </c>
      <c r="Y223" s="258">
        <f t="shared" si="22"/>
        <v>1.79348181</v>
      </c>
      <c r="Z223" s="334">
        <f t="shared" si="23"/>
        <v>1251472.99</v>
      </c>
      <c r="AA223" s="258">
        <f t="shared" si="24"/>
        <v>1.25147299</v>
      </c>
      <c r="AB223" s="320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  <c r="AM223" s="299"/>
      <c r="AN223" s="299"/>
      <c r="AO223" s="299"/>
      <c r="AP223" s="299"/>
      <c r="AQ223" s="299"/>
      <c r="AR223" s="299"/>
      <c r="AS223" s="299"/>
      <c r="AT223" s="299"/>
      <c r="AU223" s="299"/>
    </row>
    <row r="224" ht="19.5" customHeight="1">
      <c r="A224" s="276" t="s">
        <v>320</v>
      </c>
      <c r="B224" s="277">
        <v>136.440002</v>
      </c>
      <c r="C224" s="278">
        <v>141.839996</v>
      </c>
      <c r="D224" s="278">
        <v>135.869995</v>
      </c>
      <c r="E224" s="278">
        <v>141.289993</v>
      </c>
      <c r="F224" s="278">
        <v>134.624054</v>
      </c>
      <c r="G224" s="278">
        <v>5.324897E8</v>
      </c>
      <c r="H224" s="283" t="s">
        <v>320</v>
      </c>
      <c r="I224" s="278">
        <v>14.21375</v>
      </c>
      <c r="J224" s="278">
        <v>15.3175</v>
      </c>
      <c r="K224" s="278">
        <v>14.07125</v>
      </c>
      <c r="L224" s="278">
        <v>15.1975</v>
      </c>
      <c r="M224" s="278">
        <v>15.059453</v>
      </c>
      <c r="N224" s="278">
        <v>1.168984E8</v>
      </c>
      <c r="O224" s="278"/>
      <c r="P224" s="254">
        <f t="shared" si="26"/>
        <v>538098.9901</v>
      </c>
      <c r="Q224" s="254">
        <f t="shared" si="135"/>
        <v>776735.6486</v>
      </c>
      <c r="R224" s="254">
        <f t="shared" si="136"/>
        <v>559798.9089</v>
      </c>
      <c r="S224" s="254">
        <f t="shared" si="29"/>
        <v>-545933.8569</v>
      </c>
      <c r="T224" s="282"/>
      <c r="U224" s="257">
        <f t="shared" si="18"/>
        <v>2.011045633</v>
      </c>
      <c r="V224" s="254">
        <f t="shared" si="19"/>
        <v>914076.2456</v>
      </c>
      <c r="W224" s="254">
        <f t="shared" si="20"/>
        <v>368142.3887</v>
      </c>
      <c r="X224" s="254">
        <f t="shared" si="21"/>
        <v>1874633.548</v>
      </c>
      <c r="Y224" s="258">
        <f t="shared" si="22"/>
        <v>1.874633548</v>
      </c>
      <c r="Z224" s="334">
        <f t="shared" si="23"/>
        <v>1328699.691</v>
      </c>
      <c r="AA224" s="258">
        <f t="shared" si="24"/>
        <v>1.328699691</v>
      </c>
      <c r="AB224" s="320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299"/>
      <c r="AM224" s="299"/>
      <c r="AN224" s="299"/>
      <c r="AO224" s="299"/>
      <c r="AP224" s="299"/>
      <c r="AQ224" s="299"/>
      <c r="AR224" s="299"/>
      <c r="AS224" s="299"/>
      <c r="AT224" s="299"/>
      <c r="AU224" s="299"/>
    </row>
    <row r="225" ht="19.5" customHeight="1">
      <c r="A225" s="276" t="s">
        <v>321</v>
      </c>
      <c r="B225" s="277">
        <v>141.580002</v>
      </c>
      <c r="C225" s="278">
        <v>143.899994</v>
      </c>
      <c r="D225" s="278">
        <v>136.25</v>
      </c>
      <c r="E225" s="278">
        <v>137.639999</v>
      </c>
      <c r="F225" s="278">
        <v>131.146271</v>
      </c>
      <c r="G225" s="278">
        <v>1.0460032E9</v>
      </c>
      <c r="H225" s="283" t="s">
        <v>321</v>
      </c>
      <c r="I225" s="278">
        <v>15.265</v>
      </c>
      <c r="J225" s="278">
        <v>15.75875</v>
      </c>
      <c r="K225" s="278">
        <v>14.14875</v>
      </c>
      <c r="L225" s="278">
        <v>14.415</v>
      </c>
      <c r="M225" s="278">
        <v>14.284061</v>
      </c>
      <c r="N225" s="278">
        <v>2.258592E8</v>
      </c>
      <c r="O225" s="278"/>
      <c r="P225" s="254">
        <f t="shared" si="26"/>
        <v>539603.9604</v>
      </c>
      <c r="Q225" s="254">
        <f t="shared" si="135"/>
        <v>781013.6632</v>
      </c>
      <c r="R225" s="254">
        <f t="shared" si="136"/>
        <v>559798.9089</v>
      </c>
      <c r="S225" s="254">
        <f t="shared" si="29"/>
        <v>-549875.248</v>
      </c>
      <c r="T225" s="282"/>
      <c r="U225" s="257">
        <f t="shared" si="18"/>
        <v>1.999367808</v>
      </c>
      <c r="V225" s="254">
        <f t="shared" si="19"/>
        <v>915129.7248</v>
      </c>
      <c r="W225" s="254">
        <f t="shared" si="20"/>
        <v>365254.4769</v>
      </c>
      <c r="X225" s="254">
        <f t="shared" si="21"/>
        <v>1880416.533</v>
      </c>
      <c r="Y225" s="258">
        <f t="shared" si="22"/>
        <v>1.880416533</v>
      </c>
      <c r="Z225" s="334">
        <f t="shared" si="23"/>
        <v>1330541.285</v>
      </c>
      <c r="AA225" s="258">
        <f t="shared" si="24"/>
        <v>1.330541285</v>
      </c>
      <c r="AB225" s="320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299"/>
      <c r="AM225" s="299"/>
      <c r="AN225" s="299"/>
      <c r="AO225" s="299"/>
      <c r="AP225" s="299"/>
      <c r="AQ225" s="299"/>
      <c r="AR225" s="299"/>
      <c r="AS225" s="299"/>
      <c r="AT225" s="299"/>
      <c r="AU225" s="299"/>
    </row>
    <row r="226" ht="19.5" customHeight="1">
      <c r="A226" s="276" t="s">
        <v>322</v>
      </c>
      <c r="B226" s="277">
        <v>138.270004</v>
      </c>
      <c r="C226" s="278">
        <v>145.960007</v>
      </c>
      <c r="D226" s="278">
        <v>135.800003</v>
      </c>
      <c r="E226" s="278">
        <v>143.229996</v>
      </c>
      <c r="F226" s="278">
        <v>136.844269</v>
      </c>
      <c r="G226" s="278">
        <v>7.050023E8</v>
      </c>
      <c r="H226" s="283" t="s">
        <v>322</v>
      </c>
      <c r="I226" s="278">
        <v>14.56625</v>
      </c>
      <c r="J226" s="278">
        <v>16.202499</v>
      </c>
      <c r="K226" s="278">
        <v>14.05125</v>
      </c>
      <c r="L226" s="278">
        <v>15.5975</v>
      </c>
      <c r="M226" s="278">
        <v>15.456731</v>
      </c>
      <c r="N226" s="278">
        <v>1.152524E8</v>
      </c>
      <c r="O226" s="278"/>
      <c r="P226" s="254">
        <f t="shared" si="26"/>
        <v>537821.7941</v>
      </c>
      <c r="Q226" s="254">
        <f t="shared" si="135"/>
        <v>775631.6449</v>
      </c>
      <c r="R226" s="254">
        <f t="shared" si="136"/>
        <v>559798.9089</v>
      </c>
      <c r="S226" s="254">
        <f t="shared" si="29"/>
        <v>-553833.0615</v>
      </c>
      <c r="T226" s="282"/>
      <c r="U226" s="257">
        <f t="shared" si="18"/>
        <v>1.981862007</v>
      </c>
      <c r="V226" s="254">
        <f t="shared" si="19"/>
        <v>913882.2084</v>
      </c>
      <c r="W226" s="254">
        <f t="shared" si="20"/>
        <v>360049.1469</v>
      </c>
      <c r="X226" s="254">
        <f t="shared" si="21"/>
        <v>1873252.348</v>
      </c>
      <c r="Y226" s="258">
        <f t="shared" si="22"/>
        <v>1.873252348</v>
      </c>
      <c r="Z226" s="334">
        <f t="shared" si="23"/>
        <v>1319419.286</v>
      </c>
      <c r="AA226" s="258">
        <f t="shared" si="24"/>
        <v>1.319419286</v>
      </c>
      <c r="AB226" s="320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299"/>
      <c r="AM226" s="299"/>
      <c r="AN226" s="299"/>
      <c r="AO226" s="299"/>
      <c r="AP226" s="299"/>
      <c r="AQ226" s="299"/>
      <c r="AR226" s="299"/>
      <c r="AS226" s="299"/>
      <c r="AT226" s="299"/>
      <c r="AU226" s="299"/>
    </row>
    <row r="227" ht="19.5" customHeight="1">
      <c r="A227" s="276" t="s">
        <v>323</v>
      </c>
      <c r="B227" s="277">
        <v>143.720001</v>
      </c>
      <c r="C227" s="278">
        <v>146.210007</v>
      </c>
      <c r="D227" s="278">
        <v>140.179993</v>
      </c>
      <c r="E227" s="278">
        <v>146.199997</v>
      </c>
      <c r="F227" s="278">
        <v>139.681915</v>
      </c>
      <c r="G227" s="278">
        <v>8.107719E8</v>
      </c>
      <c r="H227" s="283" t="s">
        <v>323</v>
      </c>
      <c r="I227" s="278">
        <v>15.695</v>
      </c>
      <c r="J227" s="278">
        <v>16.192499</v>
      </c>
      <c r="K227" s="278">
        <v>14.9025</v>
      </c>
      <c r="L227" s="278">
        <v>16.155001</v>
      </c>
      <c r="M227" s="278">
        <v>16.009197</v>
      </c>
      <c r="N227" s="278">
        <v>1.393044E8</v>
      </c>
      <c r="O227" s="278"/>
      <c r="P227" s="254">
        <f t="shared" si="26"/>
        <v>555168.2891</v>
      </c>
      <c r="Q227" s="254">
        <f t="shared" si="135"/>
        <v>822620.8051</v>
      </c>
      <c r="R227" s="254">
        <f t="shared" si="136"/>
        <v>559798.9089</v>
      </c>
      <c r="S227" s="254">
        <f t="shared" si="29"/>
        <v>-557807.3659</v>
      </c>
      <c r="T227" s="282"/>
      <c r="U227" s="257">
        <f t="shared" si="18"/>
        <v>1.998839144</v>
      </c>
      <c r="V227" s="254">
        <f t="shared" si="19"/>
        <v>926024.7549</v>
      </c>
      <c r="W227" s="254">
        <f t="shared" si="20"/>
        <v>368217.389</v>
      </c>
      <c r="X227" s="254">
        <f t="shared" si="21"/>
        <v>1937588.003</v>
      </c>
      <c r="Y227" s="258">
        <f t="shared" si="22"/>
        <v>1.937588003</v>
      </c>
      <c r="Z227" s="334">
        <f t="shared" si="23"/>
        <v>1379780.637</v>
      </c>
      <c r="AA227" s="258">
        <f t="shared" si="24"/>
        <v>1.379780637</v>
      </c>
      <c r="AB227" s="320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299"/>
      <c r="AM227" s="299"/>
      <c r="AN227" s="299"/>
      <c r="AO227" s="299"/>
      <c r="AP227" s="299"/>
      <c r="AQ227" s="299"/>
      <c r="AR227" s="299"/>
      <c r="AS227" s="299"/>
      <c r="AT227" s="299"/>
      <c r="AU227" s="299"/>
    </row>
    <row r="228" ht="19.5" customHeight="1">
      <c r="A228" s="276" t="s">
        <v>324</v>
      </c>
      <c r="B228" s="277">
        <v>146.389999</v>
      </c>
      <c r="C228" s="278">
        <v>146.589996</v>
      </c>
      <c r="D228" s="278">
        <v>142.100006</v>
      </c>
      <c r="E228" s="278">
        <v>145.449997</v>
      </c>
      <c r="F228" s="278">
        <v>138.965317</v>
      </c>
      <c r="G228" s="278">
        <v>6.31562E8</v>
      </c>
      <c r="H228" s="283" t="s">
        <v>324</v>
      </c>
      <c r="I228" s="278">
        <v>16.235001</v>
      </c>
      <c r="J228" s="278">
        <v>16.2775</v>
      </c>
      <c r="K228" s="278">
        <v>15.3325</v>
      </c>
      <c r="L228" s="278">
        <v>16.055</v>
      </c>
      <c r="M228" s="278">
        <v>15.910101</v>
      </c>
      <c r="N228" s="278">
        <v>8.72872E7</v>
      </c>
      <c r="O228" s="278"/>
      <c r="P228" s="254">
        <f t="shared" si="26"/>
        <v>562772.301</v>
      </c>
      <c r="Q228" s="254">
        <f t="shared" si="135"/>
        <v>846356.886</v>
      </c>
      <c r="R228" s="254">
        <f t="shared" si="136"/>
        <v>559798.9089</v>
      </c>
      <c r="S228" s="254">
        <f t="shared" si="29"/>
        <v>-561798.2299</v>
      </c>
      <c r="T228" s="282"/>
      <c r="U228" s="257">
        <f t="shared" si="18"/>
        <v>1.998175057</v>
      </c>
      <c r="V228" s="254">
        <f t="shared" si="19"/>
        <v>931347.5632</v>
      </c>
      <c r="W228" s="254">
        <f t="shared" si="20"/>
        <v>369549.3333</v>
      </c>
      <c r="X228" s="254">
        <f t="shared" si="21"/>
        <v>1968928.096</v>
      </c>
      <c r="Y228" s="258">
        <f t="shared" si="22"/>
        <v>1.968928096</v>
      </c>
      <c r="Z228" s="334">
        <f t="shared" si="23"/>
        <v>1407129.866</v>
      </c>
      <c r="AA228" s="258">
        <f t="shared" si="24"/>
        <v>1.407129866</v>
      </c>
      <c r="AB228" s="320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  <c r="AP228" s="299"/>
      <c r="AQ228" s="299"/>
      <c r="AR228" s="299"/>
      <c r="AS228" s="299"/>
      <c r="AT228" s="299"/>
      <c r="AU228" s="299"/>
    </row>
    <row r="229" ht="19.5" customHeight="1">
      <c r="A229" s="276" t="s">
        <v>325</v>
      </c>
      <c r="B229" s="277">
        <v>145.669998</v>
      </c>
      <c r="C229" s="278">
        <v>152.369995</v>
      </c>
      <c r="D229" s="278">
        <v>144.929993</v>
      </c>
      <c r="E229" s="278">
        <v>152.149994</v>
      </c>
      <c r="F229" s="278">
        <v>145.684814</v>
      </c>
      <c r="G229" s="278">
        <v>5.490946E8</v>
      </c>
      <c r="H229" s="283" t="s">
        <v>325</v>
      </c>
      <c r="I229" s="278">
        <v>16.1075</v>
      </c>
      <c r="J229" s="278">
        <v>17.57</v>
      </c>
      <c r="K229" s="278">
        <v>15.945</v>
      </c>
      <c r="L229" s="278">
        <v>17.52</v>
      </c>
      <c r="M229" s="278">
        <v>17.361881</v>
      </c>
      <c r="N229" s="278">
        <v>7.9744E7</v>
      </c>
      <c r="O229" s="278"/>
      <c r="P229" s="254">
        <f t="shared" si="26"/>
        <v>573980.1703</v>
      </c>
      <c r="Q229" s="254">
        <f t="shared" si="135"/>
        <v>880167.0013</v>
      </c>
      <c r="R229" s="254">
        <f t="shared" si="136"/>
        <v>559798.9089</v>
      </c>
      <c r="S229" s="254">
        <f t="shared" si="29"/>
        <v>-565805.7226</v>
      </c>
      <c r="T229" s="282"/>
      <c r="U229" s="257">
        <f t="shared" si="18"/>
        <v>2.003831057</v>
      </c>
      <c r="V229" s="254">
        <f t="shared" si="19"/>
        <v>939193.0717</v>
      </c>
      <c r="W229" s="254">
        <f t="shared" si="20"/>
        <v>373387.3492</v>
      </c>
      <c r="X229" s="254">
        <f t="shared" si="21"/>
        <v>2013946.081</v>
      </c>
      <c r="Y229" s="258">
        <f t="shared" si="22"/>
        <v>2.013946081</v>
      </c>
      <c r="Z229" s="334">
        <f t="shared" si="23"/>
        <v>1448140.358</v>
      </c>
      <c r="AA229" s="258">
        <f t="shared" si="24"/>
        <v>1.448140358</v>
      </c>
      <c r="AB229" s="320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299"/>
      <c r="AM229" s="299"/>
      <c r="AN229" s="299"/>
      <c r="AO229" s="299"/>
      <c r="AP229" s="299"/>
      <c r="AQ229" s="299"/>
      <c r="AR229" s="299"/>
      <c r="AS229" s="299"/>
      <c r="AT229" s="299"/>
      <c r="AU229" s="299"/>
    </row>
    <row r="230" ht="19.5" customHeight="1">
      <c r="A230" s="276" t="s">
        <v>326</v>
      </c>
      <c r="B230" s="277">
        <v>152.759995</v>
      </c>
      <c r="C230" s="278">
        <v>156.690002</v>
      </c>
      <c r="D230" s="278">
        <v>150.770004</v>
      </c>
      <c r="E230" s="278">
        <v>155.149994</v>
      </c>
      <c r="F230" s="278">
        <v>148.557297</v>
      </c>
      <c r="G230" s="278">
        <v>5.841984E8</v>
      </c>
      <c r="H230" s="283" t="s">
        <v>326</v>
      </c>
      <c r="I230" s="278">
        <v>17.65</v>
      </c>
      <c r="J230" s="278">
        <v>18.535</v>
      </c>
      <c r="K230" s="278">
        <v>17.205</v>
      </c>
      <c r="L230" s="278">
        <v>18.17</v>
      </c>
      <c r="M230" s="278">
        <v>18.006014</v>
      </c>
      <c r="N230" s="278">
        <v>8.29024E7</v>
      </c>
      <c r="O230" s="278"/>
      <c r="P230" s="254">
        <f t="shared" si="26"/>
        <v>597108.9267</v>
      </c>
      <c r="Q230" s="254">
        <f t="shared" si="135"/>
        <v>949719.2385</v>
      </c>
      <c r="R230" s="254">
        <f t="shared" si="136"/>
        <v>559798.9089</v>
      </c>
      <c r="S230" s="254">
        <f t="shared" si="29"/>
        <v>-569829.9131</v>
      </c>
      <c r="T230" s="282"/>
      <c r="U230" s="257">
        <f t="shared" si="18"/>
        <v>2.030268698</v>
      </c>
      <c r="V230" s="254">
        <f t="shared" si="19"/>
        <v>955383.2012</v>
      </c>
      <c r="W230" s="254">
        <f t="shared" si="20"/>
        <v>385553.2882</v>
      </c>
      <c r="X230" s="254">
        <f t="shared" si="21"/>
        <v>2106627.074</v>
      </c>
      <c r="Y230" s="258">
        <f t="shared" si="22"/>
        <v>2.106627074</v>
      </c>
      <c r="Z230" s="334">
        <f t="shared" si="23"/>
        <v>1536797.161</v>
      </c>
      <c r="AA230" s="258">
        <f t="shared" si="24"/>
        <v>1.536797161</v>
      </c>
      <c r="AB230" s="320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299"/>
      <c r="AT230" s="299"/>
      <c r="AU230" s="299"/>
    </row>
    <row r="231" ht="19.5" customHeight="1">
      <c r="A231" s="276" t="s">
        <v>327</v>
      </c>
      <c r="B231" s="337">
        <v>154.199997</v>
      </c>
      <c r="C231" s="338">
        <v>158.770004</v>
      </c>
      <c r="D231" s="338">
        <v>152.059998</v>
      </c>
      <c r="E231" s="338">
        <v>155.759995</v>
      </c>
      <c r="F231" s="338">
        <v>149.141373</v>
      </c>
      <c r="G231" s="338">
        <v>6.223839E8</v>
      </c>
      <c r="H231" s="340" t="s">
        <v>327</v>
      </c>
      <c r="I231" s="338">
        <v>17.934999</v>
      </c>
      <c r="J231" s="338">
        <v>19.0725</v>
      </c>
      <c r="K231" s="338">
        <v>17.440001</v>
      </c>
      <c r="L231" s="338">
        <v>18.3325</v>
      </c>
      <c r="M231" s="338">
        <v>18.167048</v>
      </c>
      <c r="N231" s="338">
        <v>9.40588E7</v>
      </c>
      <c r="O231" s="338"/>
      <c r="P231" s="254">
        <f t="shared" si="26"/>
        <v>602217.8139</v>
      </c>
      <c r="Q231" s="254">
        <f t="shared" si="135"/>
        <v>962691.3379</v>
      </c>
      <c r="R231" s="254">
        <f t="shared" si="136"/>
        <v>559798.9089</v>
      </c>
      <c r="S231" s="254">
        <f t="shared" si="29"/>
        <v>-573870.871</v>
      </c>
      <c r="T231" s="339">
        <f>(P231-P219)/P219</f>
        <v>0.3197361281</v>
      </c>
      <c r="U231" s="257">
        <f t="shared" si="18"/>
        <v>2.0248749</v>
      </c>
      <c r="V231" s="254">
        <f t="shared" si="19"/>
        <v>958959.4222</v>
      </c>
      <c r="W231" s="254">
        <f t="shared" si="20"/>
        <v>385088.5512</v>
      </c>
      <c r="X231" s="254">
        <f t="shared" si="21"/>
        <v>2124708.061</v>
      </c>
      <c r="Y231" s="258">
        <f t="shared" si="22"/>
        <v>2.124708061</v>
      </c>
      <c r="Z231" s="334">
        <f t="shared" si="23"/>
        <v>1550837.19</v>
      </c>
      <c r="AA231" s="258">
        <f t="shared" si="24"/>
        <v>1.55083719</v>
      </c>
      <c r="AB231" s="320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299"/>
      <c r="AM231" s="299"/>
      <c r="AN231" s="299"/>
      <c r="AO231" s="299"/>
      <c r="AP231" s="299"/>
      <c r="AQ231" s="299"/>
      <c r="AR231" s="299"/>
      <c r="AS231" s="299"/>
      <c r="AT231" s="299"/>
      <c r="AU231" s="299"/>
    </row>
    <row r="232" ht="19.5" customHeight="1">
      <c r="A232" s="276" t="s">
        <v>328</v>
      </c>
      <c r="B232" s="277">
        <v>156.559998</v>
      </c>
      <c r="C232" s="278">
        <v>170.949997</v>
      </c>
      <c r="D232" s="278">
        <v>156.169998</v>
      </c>
      <c r="E232" s="278">
        <v>169.399994</v>
      </c>
      <c r="F232" s="278">
        <v>162.541</v>
      </c>
      <c r="G232" s="278">
        <v>6.983949E8</v>
      </c>
      <c r="H232" s="283" t="s">
        <v>328</v>
      </c>
      <c r="I232" s="278">
        <v>18.514999</v>
      </c>
      <c r="J232" s="278">
        <v>22.002501</v>
      </c>
      <c r="K232" s="278">
        <v>18.434999</v>
      </c>
      <c r="L232" s="278">
        <v>21.602501</v>
      </c>
      <c r="M232" s="278">
        <v>21.407537</v>
      </c>
      <c r="N232" s="278">
        <v>1.2376E8</v>
      </c>
      <c r="O232" s="278"/>
      <c r="P232" s="254">
        <f t="shared" si="26"/>
        <v>618495.0416</v>
      </c>
      <c r="Q232" s="254">
        <f>((Q231+R231)/2)*K232/K231</f>
        <v>804676.1631</v>
      </c>
      <c r="R232" s="254">
        <f>(Q231+R231)/2</f>
        <v>761245.1234</v>
      </c>
      <c r="S232" s="254">
        <f t="shared" si="29"/>
        <v>-577928.6663</v>
      </c>
      <c r="T232" s="282"/>
      <c r="U232" s="257">
        <f t="shared" si="18"/>
        <v>2.38738835</v>
      </c>
      <c r="V232" s="254">
        <f t="shared" si="19"/>
        <v>1163741.848</v>
      </c>
      <c r="W232" s="254">
        <f t="shared" si="20"/>
        <v>585813.1812</v>
      </c>
      <c r="X232" s="254">
        <f t="shared" si="21"/>
        <v>2184416.328</v>
      </c>
      <c r="Y232" s="258">
        <f t="shared" si="22"/>
        <v>2.184416328</v>
      </c>
      <c r="Z232" s="334">
        <f t="shared" si="23"/>
        <v>1606487.662</v>
      </c>
      <c r="AA232" s="258">
        <f t="shared" si="24"/>
        <v>1.606487662</v>
      </c>
      <c r="AB232" s="320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299"/>
      <c r="AM232" s="299"/>
      <c r="AN232" s="299"/>
      <c r="AO232" s="299"/>
      <c r="AP232" s="299"/>
      <c r="AQ232" s="299"/>
      <c r="AR232" s="299"/>
      <c r="AS232" s="299"/>
      <c r="AT232" s="299"/>
      <c r="AU232" s="299"/>
    </row>
    <row r="233" ht="19.5" customHeight="1">
      <c r="A233" s="276" t="s">
        <v>329</v>
      </c>
      <c r="B233" s="277">
        <v>168.100006</v>
      </c>
      <c r="C233" s="278">
        <v>170.729996</v>
      </c>
      <c r="D233" s="278">
        <v>150.130005</v>
      </c>
      <c r="E233" s="278">
        <v>167.210007</v>
      </c>
      <c r="F233" s="278">
        <v>160.439682</v>
      </c>
      <c r="G233" s="278">
        <v>1.1798412E9</v>
      </c>
      <c r="H233" s="283" t="s">
        <v>329</v>
      </c>
      <c r="I233" s="278">
        <v>21.280001</v>
      </c>
      <c r="J233" s="278">
        <v>21.76</v>
      </c>
      <c r="K233" s="278">
        <v>16.870001</v>
      </c>
      <c r="L233" s="278">
        <v>20.862499</v>
      </c>
      <c r="M233" s="278">
        <v>20.674213</v>
      </c>
      <c r="N233" s="278">
        <v>2.0399E8</v>
      </c>
      <c r="O233" s="278"/>
      <c r="P233" s="254">
        <f t="shared" si="26"/>
        <v>594574.2772</v>
      </c>
      <c r="Q233" s="254">
        <f t="shared" ref="Q233:Q243" si="137">Q232*K233/K232</f>
        <v>736364.9803</v>
      </c>
      <c r="R233" s="254">
        <f t="shared" ref="R233:R243" si="138">R232</f>
        <v>761245.1234</v>
      </c>
      <c r="S233" s="254">
        <f t="shared" si="29"/>
        <v>-582003.3691</v>
      </c>
      <c r="T233" s="282"/>
      <c r="U233" s="257">
        <f t="shared" si="18"/>
        <v>2.329573113</v>
      </c>
      <c r="V233" s="254">
        <f t="shared" si="19"/>
        <v>1146997.313</v>
      </c>
      <c r="W233" s="254">
        <f t="shared" si="20"/>
        <v>564993.9434</v>
      </c>
      <c r="X233" s="254">
        <f t="shared" si="21"/>
        <v>2092184.381</v>
      </c>
      <c r="Y233" s="258">
        <f t="shared" si="22"/>
        <v>2.092184381</v>
      </c>
      <c r="Z233" s="334">
        <f t="shared" si="23"/>
        <v>1510181.012</v>
      </c>
      <c r="AA233" s="258">
        <f t="shared" si="24"/>
        <v>1.510181012</v>
      </c>
      <c r="AB233" s="320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299"/>
      <c r="AM233" s="299"/>
      <c r="AN233" s="299"/>
      <c r="AO233" s="299"/>
      <c r="AP233" s="299"/>
      <c r="AQ233" s="299"/>
      <c r="AR233" s="299"/>
      <c r="AS233" s="299"/>
      <c r="AT233" s="299"/>
      <c r="AU233" s="299"/>
    </row>
    <row r="234" ht="19.5" customHeight="1">
      <c r="A234" s="276" t="s">
        <v>330</v>
      </c>
      <c r="B234" s="277">
        <v>167.300003</v>
      </c>
      <c r="C234" s="278">
        <v>175.210007</v>
      </c>
      <c r="D234" s="278">
        <v>156.039993</v>
      </c>
      <c r="E234" s="278">
        <v>160.130005</v>
      </c>
      <c r="F234" s="278">
        <v>153.646378</v>
      </c>
      <c r="G234" s="278">
        <v>1.0853067E9</v>
      </c>
      <c r="H234" s="283" t="s">
        <v>330</v>
      </c>
      <c r="I234" s="278">
        <v>20.8925</v>
      </c>
      <c r="J234" s="278">
        <v>22.870001</v>
      </c>
      <c r="K234" s="278">
        <v>18.09</v>
      </c>
      <c r="L234" s="278">
        <v>19.049999</v>
      </c>
      <c r="M234" s="278">
        <v>18.878073</v>
      </c>
      <c r="N234" s="278">
        <v>2.062544E8</v>
      </c>
      <c r="O234" s="278"/>
      <c r="P234" s="254">
        <f t="shared" si="26"/>
        <v>617980.1703</v>
      </c>
      <c r="Q234" s="254">
        <f t="shared" si="137"/>
        <v>789617.1728</v>
      </c>
      <c r="R234" s="254">
        <f t="shared" si="138"/>
        <v>761245.1234</v>
      </c>
      <c r="S234" s="254">
        <f t="shared" si="29"/>
        <v>-586095.0498</v>
      </c>
      <c r="T234" s="282"/>
      <c r="U234" s="257">
        <f t="shared" si="18"/>
        <v>2.353245082</v>
      </c>
      <c r="V234" s="254">
        <f t="shared" si="19"/>
        <v>1163381.438</v>
      </c>
      <c r="W234" s="254">
        <f t="shared" si="20"/>
        <v>577286.3879</v>
      </c>
      <c r="X234" s="254">
        <f t="shared" si="21"/>
        <v>2168842.466</v>
      </c>
      <c r="Y234" s="258">
        <f t="shared" si="22"/>
        <v>2.168842466</v>
      </c>
      <c r="Z234" s="334">
        <f t="shared" si="23"/>
        <v>1582747.417</v>
      </c>
      <c r="AA234" s="258">
        <f t="shared" si="24"/>
        <v>1.582747417</v>
      </c>
      <c r="AB234" s="320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299"/>
      <c r="AM234" s="299"/>
      <c r="AN234" s="299"/>
      <c r="AO234" s="299"/>
      <c r="AP234" s="299"/>
      <c r="AQ234" s="299"/>
      <c r="AR234" s="299"/>
      <c r="AS234" s="299"/>
      <c r="AT234" s="299"/>
      <c r="AU234" s="299"/>
    </row>
    <row r="235" ht="19.5" customHeight="1">
      <c r="A235" s="276" t="s">
        <v>331</v>
      </c>
      <c r="B235" s="277">
        <v>158.990005</v>
      </c>
      <c r="C235" s="278">
        <v>167.0</v>
      </c>
      <c r="D235" s="278">
        <v>153.880005</v>
      </c>
      <c r="E235" s="278">
        <v>160.940002</v>
      </c>
      <c r="F235" s="278">
        <v>154.674103</v>
      </c>
      <c r="G235" s="278">
        <v>9.873805E8</v>
      </c>
      <c r="H235" s="283" t="s">
        <v>331</v>
      </c>
      <c r="I235" s="278">
        <v>18.772499</v>
      </c>
      <c r="J235" s="278">
        <v>20.622499</v>
      </c>
      <c r="K235" s="278">
        <v>17.555</v>
      </c>
      <c r="L235" s="278">
        <v>19.1</v>
      </c>
      <c r="M235" s="278">
        <v>18.92762</v>
      </c>
      <c r="N235" s="278">
        <v>1.744092E8</v>
      </c>
      <c r="O235" s="278"/>
      <c r="P235" s="254">
        <f t="shared" si="26"/>
        <v>609425.7624</v>
      </c>
      <c r="Q235" s="254">
        <f t="shared" si="137"/>
        <v>766264.7578</v>
      </c>
      <c r="R235" s="254">
        <f t="shared" si="138"/>
        <v>761245.1234</v>
      </c>
      <c r="S235" s="254">
        <f t="shared" si="29"/>
        <v>-590203.7792</v>
      </c>
      <c r="T235" s="282"/>
      <c r="U235" s="257">
        <f t="shared" si="18"/>
        <v>2.322368873</v>
      </c>
      <c r="V235" s="254">
        <f t="shared" si="19"/>
        <v>1157393.352</v>
      </c>
      <c r="W235" s="254">
        <f t="shared" si="20"/>
        <v>567189.5729</v>
      </c>
      <c r="X235" s="254">
        <f t="shared" si="21"/>
        <v>2136935.644</v>
      </c>
      <c r="Y235" s="258">
        <f t="shared" si="22"/>
        <v>2.136935644</v>
      </c>
      <c r="Z235" s="334">
        <f t="shared" si="23"/>
        <v>1546731.864</v>
      </c>
      <c r="AA235" s="258">
        <f t="shared" si="24"/>
        <v>1.546731864</v>
      </c>
      <c r="AB235" s="320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299"/>
      <c r="AM235" s="299"/>
      <c r="AN235" s="299"/>
      <c r="AO235" s="299"/>
      <c r="AP235" s="299"/>
      <c r="AQ235" s="299"/>
      <c r="AR235" s="299"/>
      <c r="AS235" s="299"/>
      <c r="AT235" s="299"/>
      <c r="AU235" s="299"/>
    </row>
    <row r="236" ht="19.5" customHeight="1">
      <c r="A236" s="276" t="s">
        <v>332</v>
      </c>
      <c r="B236" s="277">
        <v>160.520004</v>
      </c>
      <c r="C236" s="278">
        <v>171.199997</v>
      </c>
      <c r="D236" s="278">
        <v>159.220001</v>
      </c>
      <c r="E236" s="278">
        <v>170.070007</v>
      </c>
      <c r="F236" s="278">
        <v>163.448654</v>
      </c>
      <c r="G236" s="278">
        <v>6.87987E8</v>
      </c>
      <c r="H236" s="283" t="s">
        <v>332</v>
      </c>
      <c r="I236" s="278">
        <v>19.01</v>
      </c>
      <c r="J236" s="278">
        <v>21.532499</v>
      </c>
      <c r="K236" s="278">
        <v>18.684999</v>
      </c>
      <c r="L236" s="278">
        <v>21.252501</v>
      </c>
      <c r="M236" s="278">
        <v>21.060694</v>
      </c>
      <c r="N236" s="278">
        <v>1.287104E8</v>
      </c>
      <c r="O236" s="278"/>
      <c r="P236" s="254">
        <f t="shared" si="26"/>
        <v>630574.2614</v>
      </c>
      <c r="Q236" s="254">
        <f t="shared" si="137"/>
        <v>815588.5065</v>
      </c>
      <c r="R236" s="254">
        <f t="shared" si="138"/>
        <v>761245.1234</v>
      </c>
      <c r="S236" s="254">
        <f t="shared" si="29"/>
        <v>-594329.6283</v>
      </c>
      <c r="T236" s="282"/>
      <c r="U236" s="257">
        <f t="shared" si="18"/>
        <v>2.341830726</v>
      </c>
      <c r="V236" s="254">
        <f t="shared" si="19"/>
        <v>1172197.301</v>
      </c>
      <c r="W236" s="254">
        <f t="shared" si="20"/>
        <v>577867.6732</v>
      </c>
      <c r="X236" s="254">
        <f t="shared" si="21"/>
        <v>2207407.891</v>
      </c>
      <c r="Y236" s="258">
        <f t="shared" si="22"/>
        <v>2.207407891</v>
      </c>
      <c r="Z236" s="334">
        <f t="shared" si="23"/>
        <v>1613078.263</v>
      </c>
      <c r="AA236" s="258">
        <f t="shared" si="24"/>
        <v>1.613078263</v>
      </c>
      <c r="AB236" s="320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299"/>
      <c r="AM236" s="299"/>
      <c r="AN236" s="299"/>
      <c r="AO236" s="299"/>
      <c r="AP236" s="299"/>
      <c r="AQ236" s="299"/>
      <c r="AR236" s="299"/>
      <c r="AS236" s="299"/>
      <c r="AT236" s="299"/>
      <c r="AU236" s="299"/>
    </row>
    <row r="237" ht="19.5" customHeight="1">
      <c r="A237" s="276" t="s">
        <v>333</v>
      </c>
      <c r="B237" s="277">
        <v>170.919998</v>
      </c>
      <c r="C237" s="278">
        <v>177.979996</v>
      </c>
      <c r="D237" s="278">
        <v>169.169998</v>
      </c>
      <c r="E237" s="278">
        <v>171.649994</v>
      </c>
      <c r="F237" s="278">
        <v>164.967102</v>
      </c>
      <c r="G237" s="278">
        <v>7.843385E8</v>
      </c>
      <c r="H237" s="283" t="s">
        <v>333</v>
      </c>
      <c r="I237" s="278">
        <v>21.459999</v>
      </c>
      <c r="J237" s="278">
        <v>23.3225</v>
      </c>
      <c r="K237" s="278">
        <v>21.040001</v>
      </c>
      <c r="L237" s="278">
        <v>21.615</v>
      </c>
      <c r="M237" s="278">
        <v>21.419918</v>
      </c>
      <c r="N237" s="278">
        <v>1.172916E8</v>
      </c>
      <c r="O237" s="278"/>
      <c r="P237" s="254">
        <f t="shared" si="26"/>
        <v>669980.1901</v>
      </c>
      <c r="Q237" s="254">
        <f t="shared" si="137"/>
        <v>918382.8692</v>
      </c>
      <c r="R237" s="254">
        <f t="shared" si="138"/>
        <v>761245.1234</v>
      </c>
      <c r="S237" s="254">
        <f t="shared" si="29"/>
        <v>-598472.6684</v>
      </c>
      <c r="T237" s="282"/>
      <c r="U237" s="257">
        <f t="shared" si="18"/>
        <v>2.391463118</v>
      </c>
      <c r="V237" s="254">
        <f t="shared" si="19"/>
        <v>1199781.452</v>
      </c>
      <c r="W237" s="254">
        <f t="shared" si="20"/>
        <v>601308.7832</v>
      </c>
      <c r="X237" s="254">
        <f t="shared" si="21"/>
        <v>2349608.183</v>
      </c>
      <c r="Y237" s="258">
        <f t="shared" si="22"/>
        <v>2.349608183</v>
      </c>
      <c r="Z237" s="334">
        <f t="shared" si="23"/>
        <v>1751135.514</v>
      </c>
      <c r="AA237" s="258">
        <f t="shared" si="24"/>
        <v>1.751135514</v>
      </c>
      <c r="AB237" s="320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299"/>
      <c r="AM237" s="299"/>
      <c r="AN237" s="299"/>
      <c r="AO237" s="299"/>
      <c r="AP237" s="299"/>
      <c r="AQ237" s="299"/>
      <c r="AR237" s="299"/>
      <c r="AS237" s="299"/>
      <c r="AT237" s="299"/>
      <c r="AU237" s="299"/>
    </row>
    <row r="238" ht="19.5" customHeight="1">
      <c r="A238" s="276" t="s">
        <v>334</v>
      </c>
      <c r="B238" s="277">
        <v>170.039993</v>
      </c>
      <c r="C238" s="278">
        <v>182.929993</v>
      </c>
      <c r="D238" s="278">
        <v>169.669998</v>
      </c>
      <c r="E238" s="278">
        <v>176.449997</v>
      </c>
      <c r="F238" s="278">
        <v>169.943237</v>
      </c>
      <c r="G238" s="278">
        <v>7.080105E8</v>
      </c>
      <c r="H238" s="283" t="s">
        <v>334</v>
      </c>
      <c r="I238" s="278">
        <v>21.247499</v>
      </c>
      <c r="J238" s="278">
        <v>24.5075</v>
      </c>
      <c r="K238" s="278">
        <v>21.157499</v>
      </c>
      <c r="L238" s="278">
        <v>22.705</v>
      </c>
      <c r="M238" s="278">
        <v>22.500082</v>
      </c>
      <c r="N238" s="278">
        <v>1.054764E8</v>
      </c>
      <c r="O238" s="278"/>
      <c r="P238" s="254">
        <f t="shared" si="26"/>
        <v>671960.3881</v>
      </c>
      <c r="Q238" s="254">
        <f t="shared" si="137"/>
        <v>923511.5834</v>
      </c>
      <c r="R238" s="254">
        <f t="shared" si="138"/>
        <v>761245.1234</v>
      </c>
      <c r="S238" s="254">
        <f t="shared" si="29"/>
        <v>-602632.9712</v>
      </c>
      <c r="T238" s="282"/>
      <c r="U238" s="257">
        <f t="shared" si="18"/>
        <v>2.378239459</v>
      </c>
      <c r="V238" s="254">
        <f t="shared" si="19"/>
        <v>1201167.59</v>
      </c>
      <c r="W238" s="254">
        <f t="shared" si="20"/>
        <v>598534.619</v>
      </c>
      <c r="X238" s="254">
        <f t="shared" si="21"/>
        <v>2356717.095</v>
      </c>
      <c r="Y238" s="258">
        <f t="shared" si="22"/>
        <v>2.356717095</v>
      </c>
      <c r="Z238" s="334">
        <f t="shared" si="23"/>
        <v>1754084.124</v>
      </c>
      <c r="AA238" s="258">
        <f t="shared" si="24"/>
        <v>1.754084124</v>
      </c>
      <c r="AB238" s="320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9"/>
      <c r="AN238" s="299"/>
      <c r="AO238" s="299"/>
      <c r="AP238" s="299"/>
      <c r="AQ238" s="299"/>
      <c r="AR238" s="299"/>
      <c r="AS238" s="299"/>
      <c r="AT238" s="299"/>
      <c r="AU238" s="299"/>
    </row>
    <row r="239" ht="19.5" customHeight="1">
      <c r="A239" s="276" t="s">
        <v>335</v>
      </c>
      <c r="B239" s="277">
        <v>176.860001</v>
      </c>
      <c r="C239" s="278">
        <v>187.520004</v>
      </c>
      <c r="D239" s="278">
        <v>175.789993</v>
      </c>
      <c r="E239" s="278">
        <v>186.649994</v>
      </c>
      <c r="F239" s="278">
        <v>179.767044</v>
      </c>
      <c r="G239" s="278">
        <v>6.67523E8</v>
      </c>
      <c r="H239" s="283" t="s">
        <v>335</v>
      </c>
      <c r="I239" s="278">
        <v>22.889999</v>
      </c>
      <c r="J239" s="278">
        <v>25.627501</v>
      </c>
      <c r="K239" s="278">
        <v>22.6</v>
      </c>
      <c r="L239" s="278">
        <v>25.379999</v>
      </c>
      <c r="M239" s="278">
        <v>25.150936</v>
      </c>
      <c r="N239" s="278">
        <v>9.92216E7</v>
      </c>
      <c r="O239" s="278"/>
      <c r="P239" s="254">
        <f t="shared" si="26"/>
        <v>696197.9921</v>
      </c>
      <c r="Q239" s="254">
        <f t="shared" si="137"/>
        <v>986475.8488</v>
      </c>
      <c r="R239" s="254">
        <f t="shared" si="138"/>
        <v>761245.1234</v>
      </c>
      <c r="S239" s="254">
        <f t="shared" si="29"/>
        <v>-606810.6086</v>
      </c>
      <c r="T239" s="282"/>
      <c r="U239" s="257">
        <f t="shared" si="18"/>
        <v>2.401808892</v>
      </c>
      <c r="V239" s="254">
        <f t="shared" si="19"/>
        <v>1218133.913</v>
      </c>
      <c r="W239" s="254">
        <f t="shared" si="20"/>
        <v>611323.3044</v>
      </c>
      <c r="X239" s="254">
        <f t="shared" si="21"/>
        <v>2443918.964</v>
      </c>
      <c r="Y239" s="258">
        <f t="shared" si="22"/>
        <v>2.443918964</v>
      </c>
      <c r="Z239" s="334">
        <f t="shared" si="23"/>
        <v>1837108.356</v>
      </c>
      <c r="AA239" s="258">
        <f t="shared" si="24"/>
        <v>1.837108356</v>
      </c>
      <c r="AB239" s="320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9"/>
      <c r="AN239" s="299"/>
      <c r="AO239" s="299"/>
      <c r="AP239" s="299"/>
      <c r="AQ239" s="299"/>
      <c r="AR239" s="299"/>
      <c r="AS239" s="299"/>
      <c r="AT239" s="299"/>
      <c r="AU239" s="299"/>
    </row>
    <row r="240" ht="19.5" customHeight="1">
      <c r="A240" s="276" t="s">
        <v>336</v>
      </c>
      <c r="B240" s="277">
        <v>186.080002</v>
      </c>
      <c r="C240" s="278">
        <v>186.490005</v>
      </c>
      <c r="D240" s="278">
        <v>180.440002</v>
      </c>
      <c r="E240" s="278">
        <v>185.789993</v>
      </c>
      <c r="F240" s="278">
        <v>178.938828</v>
      </c>
      <c r="G240" s="278">
        <v>6.455344E8</v>
      </c>
      <c r="H240" s="283" t="s">
        <v>336</v>
      </c>
      <c r="I240" s="278">
        <v>25.24</v>
      </c>
      <c r="J240" s="278">
        <v>25.344999</v>
      </c>
      <c r="K240" s="278">
        <v>23.7075</v>
      </c>
      <c r="L240" s="278">
        <v>25.17</v>
      </c>
      <c r="M240" s="278">
        <v>24.942839</v>
      </c>
      <c r="N240" s="278">
        <v>8.13508E7</v>
      </c>
      <c r="O240" s="278"/>
      <c r="P240" s="254">
        <f t="shared" si="26"/>
        <v>714613.8693</v>
      </c>
      <c r="Q240" s="254">
        <f t="shared" si="137"/>
        <v>1034817.53</v>
      </c>
      <c r="R240" s="254">
        <f t="shared" si="138"/>
        <v>761245.1234</v>
      </c>
      <c r="S240" s="254">
        <f t="shared" si="29"/>
        <v>-611005.6528</v>
      </c>
      <c r="T240" s="282"/>
      <c r="U240" s="257">
        <f t="shared" si="18"/>
        <v>2.41545882</v>
      </c>
      <c r="V240" s="254">
        <f t="shared" si="19"/>
        <v>1231025.027</v>
      </c>
      <c r="W240" s="254">
        <f t="shared" si="20"/>
        <v>620019.3742</v>
      </c>
      <c r="X240" s="254">
        <f t="shared" si="21"/>
        <v>2510676.523</v>
      </c>
      <c r="Y240" s="258">
        <f t="shared" si="22"/>
        <v>2.510676523</v>
      </c>
      <c r="Z240" s="334">
        <f t="shared" si="23"/>
        <v>1899670.87</v>
      </c>
      <c r="AA240" s="258">
        <f t="shared" si="24"/>
        <v>1.89967087</v>
      </c>
      <c r="AB240" s="320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9"/>
      <c r="AN240" s="299"/>
      <c r="AO240" s="299"/>
      <c r="AP240" s="299"/>
      <c r="AQ240" s="299"/>
      <c r="AR240" s="299"/>
      <c r="AS240" s="299"/>
      <c r="AT240" s="299"/>
      <c r="AU240" s="299"/>
    </row>
    <row r="241" ht="19.5" customHeight="1">
      <c r="A241" s="276" t="s">
        <v>337</v>
      </c>
      <c r="B241" s="277">
        <v>186.869995</v>
      </c>
      <c r="C241" s="278">
        <v>187.529999</v>
      </c>
      <c r="D241" s="278">
        <v>160.089996</v>
      </c>
      <c r="E241" s="278">
        <v>169.820007</v>
      </c>
      <c r="F241" s="278">
        <v>163.85199</v>
      </c>
      <c r="G241" s="278">
        <v>1.8170706E9</v>
      </c>
      <c r="H241" s="283" t="s">
        <v>337</v>
      </c>
      <c r="I241" s="278">
        <v>25.442499</v>
      </c>
      <c r="J241" s="278">
        <v>25.625</v>
      </c>
      <c r="K241" s="278">
        <v>18.4275</v>
      </c>
      <c r="L241" s="278">
        <v>20.702499</v>
      </c>
      <c r="M241" s="278">
        <v>20.515654</v>
      </c>
      <c r="N241" s="278">
        <v>2.35472E8</v>
      </c>
      <c r="O241" s="278"/>
      <c r="P241" s="254">
        <f t="shared" si="26"/>
        <v>634019.7861</v>
      </c>
      <c r="Q241" s="254">
        <f t="shared" si="137"/>
        <v>804348.8364</v>
      </c>
      <c r="R241" s="254">
        <f t="shared" si="138"/>
        <v>761245.1234</v>
      </c>
      <c r="S241" s="254">
        <f t="shared" si="29"/>
        <v>-615218.1763</v>
      </c>
      <c r="T241" s="282"/>
      <c r="U241" s="257">
        <f t="shared" si="18"/>
        <v>2.267918867</v>
      </c>
      <c r="V241" s="254">
        <f t="shared" si="19"/>
        <v>1174609.169</v>
      </c>
      <c r="W241" s="254">
        <f t="shared" si="20"/>
        <v>559390.9925</v>
      </c>
      <c r="X241" s="254">
        <f t="shared" si="21"/>
        <v>2199613.746</v>
      </c>
      <c r="Y241" s="258">
        <f t="shared" si="22"/>
        <v>2.199613746</v>
      </c>
      <c r="Z241" s="334">
        <f t="shared" si="23"/>
        <v>1584395.57</v>
      </c>
      <c r="AA241" s="258">
        <f t="shared" si="24"/>
        <v>1.58439557</v>
      </c>
      <c r="AB241" s="320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9"/>
      <c r="AN241" s="299"/>
      <c r="AO241" s="299"/>
      <c r="AP241" s="299"/>
      <c r="AQ241" s="299"/>
      <c r="AR241" s="299"/>
      <c r="AS241" s="299"/>
      <c r="AT241" s="299"/>
      <c r="AU241" s="299"/>
    </row>
    <row r="242" ht="19.5" customHeight="1">
      <c r="A242" s="276" t="s">
        <v>338</v>
      </c>
      <c r="B242" s="277">
        <v>170.070007</v>
      </c>
      <c r="C242" s="278">
        <v>175.580002</v>
      </c>
      <c r="D242" s="278">
        <v>157.130005</v>
      </c>
      <c r="E242" s="278">
        <v>169.369995</v>
      </c>
      <c r="F242" s="278">
        <v>163.417831</v>
      </c>
      <c r="G242" s="278">
        <v>1.1521215E9</v>
      </c>
      <c r="H242" s="283" t="s">
        <v>338</v>
      </c>
      <c r="I242" s="278">
        <v>20.805</v>
      </c>
      <c r="J242" s="278">
        <v>22.115</v>
      </c>
      <c r="K242" s="278">
        <v>17.625</v>
      </c>
      <c r="L242" s="278">
        <v>20.459999</v>
      </c>
      <c r="M242" s="278">
        <v>20.275343</v>
      </c>
      <c r="N242" s="278">
        <v>1.49764E8</v>
      </c>
      <c r="O242" s="278"/>
      <c r="P242" s="254">
        <f t="shared" si="26"/>
        <v>622297.0495</v>
      </c>
      <c r="Q242" s="254">
        <f t="shared" si="137"/>
        <v>769320.2139</v>
      </c>
      <c r="R242" s="254">
        <f t="shared" si="138"/>
        <v>761245.1234</v>
      </c>
      <c r="S242" s="254">
        <f t="shared" si="29"/>
        <v>-619448.252</v>
      </c>
      <c r="T242" s="282"/>
      <c r="U242" s="257">
        <f t="shared" si="18"/>
        <v>2.233507268</v>
      </c>
      <c r="V242" s="254">
        <f t="shared" si="19"/>
        <v>1166403.253</v>
      </c>
      <c r="W242" s="254">
        <f t="shared" si="20"/>
        <v>546955.0011</v>
      </c>
      <c r="X242" s="254">
        <f t="shared" si="21"/>
        <v>2152862.387</v>
      </c>
      <c r="Y242" s="258">
        <f t="shared" si="22"/>
        <v>2.152862387</v>
      </c>
      <c r="Z242" s="334">
        <f t="shared" si="23"/>
        <v>1533414.135</v>
      </c>
      <c r="AA242" s="258">
        <f t="shared" si="24"/>
        <v>1.533414135</v>
      </c>
      <c r="AB242" s="320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9"/>
      <c r="AN242" s="299"/>
      <c r="AO242" s="299"/>
      <c r="AP242" s="299"/>
      <c r="AQ242" s="299"/>
      <c r="AR242" s="299"/>
      <c r="AS242" s="299"/>
      <c r="AT242" s="299"/>
      <c r="AU242" s="299"/>
    </row>
    <row r="243" ht="19.5" customHeight="1">
      <c r="A243" s="276" t="s">
        <v>339</v>
      </c>
      <c r="B243" s="337">
        <v>173.110001</v>
      </c>
      <c r="C243" s="338">
        <v>173.309998</v>
      </c>
      <c r="D243" s="338">
        <v>143.460007</v>
      </c>
      <c r="E243" s="338">
        <v>154.259995</v>
      </c>
      <c r="F243" s="338">
        <v>148.838852</v>
      </c>
      <c r="G243" s="338">
        <v>1.3955449E9</v>
      </c>
      <c r="H243" s="340" t="s">
        <v>339</v>
      </c>
      <c r="I243" s="338">
        <v>21.34</v>
      </c>
      <c r="J243" s="338">
        <v>21.385</v>
      </c>
      <c r="K243" s="338">
        <v>14.61</v>
      </c>
      <c r="L243" s="338">
        <v>16.797501</v>
      </c>
      <c r="M243" s="338">
        <v>16.645899</v>
      </c>
      <c r="N243" s="338">
        <v>2.174544E8</v>
      </c>
      <c r="O243" s="338"/>
      <c r="P243" s="254">
        <f t="shared" si="26"/>
        <v>568158.4436</v>
      </c>
      <c r="Q243" s="254">
        <f t="shared" si="137"/>
        <v>637717.3518</v>
      </c>
      <c r="R243" s="254">
        <f t="shared" si="138"/>
        <v>761245.1234</v>
      </c>
      <c r="S243" s="254">
        <f t="shared" si="29"/>
        <v>-623695.9531</v>
      </c>
      <c r="T243" s="339">
        <f>(P243-P231)/P231</f>
        <v>-0.05655656394</v>
      </c>
      <c r="U243" s="257">
        <f t="shared" si="18"/>
        <v>2.131493014</v>
      </c>
      <c r="V243" s="254">
        <f t="shared" si="19"/>
        <v>1128506.229</v>
      </c>
      <c r="W243" s="254">
        <f t="shared" si="20"/>
        <v>504810.2759</v>
      </c>
      <c r="X243" s="254">
        <f t="shared" si="21"/>
        <v>1967120.919</v>
      </c>
      <c r="Y243" s="258">
        <f t="shared" si="22"/>
        <v>1.967120919</v>
      </c>
      <c r="Z243" s="334">
        <f t="shared" si="23"/>
        <v>1343424.966</v>
      </c>
      <c r="AA243" s="258">
        <f t="shared" si="24"/>
        <v>1.343424966</v>
      </c>
      <c r="AB243" s="320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299"/>
      <c r="AM243" s="299"/>
      <c r="AN243" s="299"/>
      <c r="AO243" s="299"/>
      <c r="AP243" s="299"/>
      <c r="AQ243" s="299"/>
      <c r="AR243" s="299"/>
      <c r="AS243" s="299"/>
      <c r="AT243" s="299"/>
      <c r="AU243" s="299"/>
    </row>
    <row r="244" ht="19.5" customHeight="1">
      <c r="A244" s="276" t="s">
        <v>340</v>
      </c>
      <c r="B244" s="277">
        <v>150.990005</v>
      </c>
      <c r="C244" s="278">
        <v>168.990005</v>
      </c>
      <c r="D244" s="278">
        <v>149.490005</v>
      </c>
      <c r="E244" s="278">
        <v>168.160004</v>
      </c>
      <c r="F244" s="278">
        <v>162.714554</v>
      </c>
      <c r="G244" s="278">
        <v>9.337065E8</v>
      </c>
      <c r="H244" s="283" t="s">
        <v>340</v>
      </c>
      <c r="I244" s="278">
        <v>16.084999</v>
      </c>
      <c r="J244" s="278">
        <v>19.967501</v>
      </c>
      <c r="K244" s="278">
        <v>15.7425</v>
      </c>
      <c r="L244" s="278">
        <v>19.7925</v>
      </c>
      <c r="M244" s="278">
        <v>19.627283</v>
      </c>
      <c r="N244" s="278">
        <v>1.66696E8</v>
      </c>
      <c r="O244" s="278"/>
      <c r="P244" s="254">
        <f t="shared" si="26"/>
        <v>592039.6238</v>
      </c>
      <c r="Q244" s="254">
        <f>((Q243+R243)/2)*K244/K243</f>
        <v>753701.8058</v>
      </c>
      <c r="R244" s="254">
        <f>(Q243+R243)/2</f>
        <v>699481.2376</v>
      </c>
      <c r="S244" s="254">
        <f t="shared" si="29"/>
        <v>-627961.3529</v>
      </c>
      <c r="T244" s="282"/>
      <c r="U244" s="257">
        <f t="shared" si="18"/>
        <v>2.05668845</v>
      </c>
      <c r="V244" s="254">
        <f t="shared" si="19"/>
        <v>1085929.725</v>
      </c>
      <c r="W244" s="254">
        <f t="shared" si="20"/>
        <v>457968.3718</v>
      </c>
      <c r="X244" s="254">
        <f t="shared" si="21"/>
        <v>2045222.667</v>
      </c>
      <c r="Y244" s="258">
        <f t="shared" si="22"/>
        <v>2.045222667</v>
      </c>
      <c r="Z244" s="334">
        <f t="shared" si="23"/>
        <v>1417261.314</v>
      </c>
      <c r="AA244" s="258">
        <f t="shared" si="24"/>
        <v>1.417261314</v>
      </c>
      <c r="AB244" s="320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9"/>
      <c r="AN244" s="299"/>
      <c r="AO244" s="299"/>
      <c r="AP244" s="299"/>
      <c r="AQ244" s="299"/>
      <c r="AR244" s="299"/>
      <c r="AS244" s="299"/>
      <c r="AT244" s="299"/>
      <c r="AU244" s="299"/>
    </row>
    <row r="245" ht="19.5" customHeight="1">
      <c r="A245" s="276" t="s">
        <v>341</v>
      </c>
      <c r="B245" s="277">
        <v>167.330002</v>
      </c>
      <c r="C245" s="278">
        <v>174.660004</v>
      </c>
      <c r="D245" s="278">
        <v>166.570007</v>
      </c>
      <c r="E245" s="278">
        <v>173.190002</v>
      </c>
      <c r="F245" s="278">
        <v>167.581696</v>
      </c>
      <c r="G245" s="278">
        <v>5.359641E8</v>
      </c>
      <c r="H245" s="283" t="s">
        <v>341</v>
      </c>
      <c r="I245" s="278">
        <v>19.594999</v>
      </c>
      <c r="J245" s="278">
        <v>21.275</v>
      </c>
      <c r="K245" s="278">
        <v>19.3825</v>
      </c>
      <c r="L245" s="278">
        <v>20.905001</v>
      </c>
      <c r="M245" s="278">
        <v>20.730501</v>
      </c>
      <c r="N245" s="278">
        <v>1.092192E8</v>
      </c>
      <c r="O245" s="278"/>
      <c r="P245" s="254">
        <f t="shared" si="26"/>
        <v>659683.196</v>
      </c>
      <c r="Q245" s="254">
        <f t="shared" ref="Q245:Q255" si="139">Q244*K245/K244</f>
        <v>927973.6542</v>
      </c>
      <c r="R245" s="254">
        <f t="shared" ref="R245:R255" si="140">R244</f>
        <v>699481.2376</v>
      </c>
      <c r="S245" s="254">
        <f t="shared" si="29"/>
        <v>-632244.5252</v>
      </c>
      <c r="T245" s="282"/>
      <c r="U245" s="257">
        <f t="shared" si="18"/>
        <v>2.149744884</v>
      </c>
      <c r="V245" s="254">
        <f t="shared" si="19"/>
        <v>1133280.225</v>
      </c>
      <c r="W245" s="254">
        <f t="shared" si="20"/>
        <v>501035.7001</v>
      </c>
      <c r="X245" s="254">
        <f t="shared" si="21"/>
        <v>2287138.088</v>
      </c>
      <c r="Y245" s="258">
        <f t="shared" si="22"/>
        <v>2.287138088</v>
      </c>
      <c r="Z245" s="334">
        <f t="shared" si="23"/>
        <v>1654893.563</v>
      </c>
      <c r="AA245" s="258">
        <f t="shared" si="24"/>
        <v>1.654893563</v>
      </c>
      <c r="AB245" s="320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299"/>
      <c r="AM245" s="299"/>
      <c r="AN245" s="299"/>
      <c r="AO245" s="299"/>
      <c r="AP245" s="299"/>
      <c r="AQ245" s="299"/>
      <c r="AR245" s="299"/>
      <c r="AS245" s="299"/>
      <c r="AT245" s="299"/>
      <c r="AU245" s="299"/>
    </row>
    <row r="246" ht="19.5" customHeight="1">
      <c r="A246" s="276" t="s">
        <v>342</v>
      </c>
      <c r="B246" s="277">
        <v>174.440002</v>
      </c>
      <c r="C246" s="278">
        <v>182.830002</v>
      </c>
      <c r="D246" s="278">
        <v>169.339996</v>
      </c>
      <c r="E246" s="278">
        <v>179.660004</v>
      </c>
      <c r="F246" s="278">
        <v>173.842194</v>
      </c>
      <c r="G246" s="278">
        <v>7.819727E8</v>
      </c>
      <c r="H246" s="283" t="s">
        <v>342</v>
      </c>
      <c r="I246" s="278">
        <v>21.2075</v>
      </c>
      <c r="J246" s="278">
        <v>23.290001</v>
      </c>
      <c r="K246" s="278">
        <v>19.9625</v>
      </c>
      <c r="L246" s="278">
        <v>22.4825</v>
      </c>
      <c r="M246" s="278">
        <v>22.29483</v>
      </c>
      <c r="N246" s="278">
        <v>1.219928E8</v>
      </c>
      <c r="O246" s="278"/>
      <c r="P246" s="254">
        <f t="shared" si="26"/>
        <v>670653.4495</v>
      </c>
      <c r="Q246" s="254">
        <f t="shared" si="139"/>
        <v>955742.2454</v>
      </c>
      <c r="R246" s="254">
        <f t="shared" si="140"/>
        <v>699481.2376</v>
      </c>
      <c r="S246" s="254">
        <f t="shared" si="29"/>
        <v>-636545.5441</v>
      </c>
      <c r="T246" s="282"/>
      <c r="U246" s="257">
        <f t="shared" si="18"/>
        <v>2.152453505</v>
      </c>
      <c r="V246" s="254">
        <f t="shared" si="19"/>
        <v>1140959.403</v>
      </c>
      <c r="W246" s="254">
        <f t="shared" si="20"/>
        <v>504413.8587</v>
      </c>
      <c r="X246" s="254">
        <f t="shared" si="21"/>
        <v>2325876.933</v>
      </c>
      <c r="Y246" s="258">
        <f t="shared" si="22"/>
        <v>2.325876933</v>
      </c>
      <c r="Z246" s="334">
        <f t="shared" si="23"/>
        <v>1689331.388</v>
      </c>
      <c r="AA246" s="258">
        <f t="shared" si="24"/>
        <v>1.689331388</v>
      </c>
      <c r="AB246" s="320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299"/>
      <c r="AM246" s="299"/>
      <c r="AN246" s="299"/>
      <c r="AO246" s="299"/>
      <c r="AP246" s="299"/>
      <c r="AQ246" s="299"/>
      <c r="AR246" s="299"/>
      <c r="AS246" s="299"/>
      <c r="AT246" s="299"/>
      <c r="AU246" s="299"/>
    </row>
    <row r="247" ht="19.5" customHeight="1">
      <c r="A247" s="276" t="s">
        <v>343</v>
      </c>
      <c r="B247" s="277">
        <v>181.509995</v>
      </c>
      <c r="C247" s="278">
        <v>191.320007</v>
      </c>
      <c r="D247" s="278">
        <v>180.770004</v>
      </c>
      <c r="E247" s="278">
        <v>189.539993</v>
      </c>
      <c r="F247" s="278">
        <v>183.735977</v>
      </c>
      <c r="G247" s="278">
        <v>5.501577E8</v>
      </c>
      <c r="H247" s="283" t="s">
        <v>343</v>
      </c>
      <c r="I247" s="278">
        <v>22.9025</v>
      </c>
      <c r="J247" s="278">
        <v>25.3825</v>
      </c>
      <c r="K247" s="278">
        <v>22.74</v>
      </c>
      <c r="L247" s="278">
        <v>24.92</v>
      </c>
      <c r="M247" s="278">
        <v>24.729399</v>
      </c>
      <c r="N247" s="278">
        <v>8.80632E7</v>
      </c>
      <c r="O247" s="278"/>
      <c r="P247" s="254">
        <f t="shared" si="26"/>
        <v>715920.8079</v>
      </c>
      <c r="Q247" s="254">
        <f t="shared" si="139"/>
        <v>1088720.284</v>
      </c>
      <c r="R247" s="254">
        <f t="shared" si="140"/>
        <v>699481.2376</v>
      </c>
      <c r="S247" s="254">
        <f t="shared" si="29"/>
        <v>-640864.4838</v>
      </c>
      <c r="T247" s="282"/>
      <c r="U247" s="257">
        <f t="shared" si="18"/>
        <v>2.20858244</v>
      </c>
      <c r="V247" s="254">
        <f t="shared" si="19"/>
        <v>1172646.554</v>
      </c>
      <c r="W247" s="254">
        <f t="shared" si="20"/>
        <v>531782.0698</v>
      </c>
      <c r="X247" s="254">
        <f t="shared" si="21"/>
        <v>2504122.329</v>
      </c>
      <c r="Y247" s="258">
        <f t="shared" si="22"/>
        <v>2.504122329</v>
      </c>
      <c r="Z247" s="334">
        <f t="shared" si="23"/>
        <v>1863257.845</v>
      </c>
      <c r="AA247" s="258">
        <f t="shared" si="24"/>
        <v>1.863257845</v>
      </c>
      <c r="AB247" s="320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299"/>
      <c r="AM247" s="299"/>
      <c r="AN247" s="299"/>
      <c r="AO247" s="299"/>
      <c r="AP247" s="299"/>
      <c r="AQ247" s="299"/>
      <c r="AR247" s="299"/>
      <c r="AS247" s="299"/>
      <c r="AT247" s="299"/>
      <c r="AU247" s="299"/>
    </row>
    <row r="248" ht="19.5" customHeight="1">
      <c r="A248" s="276" t="s">
        <v>344</v>
      </c>
      <c r="B248" s="277">
        <v>190.779999</v>
      </c>
      <c r="C248" s="278">
        <v>191.320007</v>
      </c>
      <c r="D248" s="278">
        <v>173.869995</v>
      </c>
      <c r="E248" s="278">
        <v>173.949997</v>
      </c>
      <c r="F248" s="278">
        <v>168.623383</v>
      </c>
      <c r="G248" s="278">
        <v>9.01554E8</v>
      </c>
      <c r="H248" s="283" t="s">
        <v>344</v>
      </c>
      <c r="I248" s="278">
        <v>25.2325</v>
      </c>
      <c r="J248" s="278">
        <v>25.377501</v>
      </c>
      <c r="K248" s="278">
        <v>20.815001</v>
      </c>
      <c r="L248" s="278">
        <v>20.817499</v>
      </c>
      <c r="M248" s="278">
        <v>20.658276</v>
      </c>
      <c r="N248" s="278">
        <v>1.840024E8</v>
      </c>
      <c r="O248" s="278"/>
      <c r="P248" s="254">
        <f t="shared" si="26"/>
        <v>688594.0396</v>
      </c>
      <c r="Q248" s="254">
        <f t="shared" si="139"/>
        <v>996557.3347</v>
      </c>
      <c r="R248" s="254">
        <f t="shared" si="140"/>
        <v>699481.2376</v>
      </c>
      <c r="S248" s="254">
        <f t="shared" si="29"/>
        <v>-645201.4192</v>
      </c>
      <c r="T248" s="282"/>
      <c r="U248" s="257">
        <f t="shared" si="18"/>
        <v>2.151382864</v>
      </c>
      <c r="V248" s="254">
        <f t="shared" si="19"/>
        <v>1153517.816</v>
      </c>
      <c r="W248" s="254">
        <f t="shared" si="20"/>
        <v>508316.3966</v>
      </c>
      <c r="X248" s="254">
        <f t="shared" si="21"/>
        <v>2384632.612</v>
      </c>
      <c r="Y248" s="258">
        <f t="shared" si="22"/>
        <v>2.384632612</v>
      </c>
      <c r="Z248" s="334">
        <f t="shared" si="23"/>
        <v>1739431.193</v>
      </c>
      <c r="AA248" s="258">
        <f t="shared" si="24"/>
        <v>1.739431193</v>
      </c>
      <c r="AB248" s="320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299"/>
      <c r="AM248" s="299"/>
      <c r="AN248" s="299"/>
      <c r="AO248" s="299"/>
      <c r="AP248" s="299"/>
      <c r="AQ248" s="299"/>
      <c r="AR248" s="299"/>
      <c r="AS248" s="299"/>
      <c r="AT248" s="299"/>
      <c r="AU248" s="299"/>
    </row>
    <row r="249" ht="19.5" customHeight="1">
      <c r="A249" s="276" t="s">
        <v>345</v>
      </c>
      <c r="B249" s="277">
        <v>173.479996</v>
      </c>
      <c r="C249" s="278">
        <v>189.770004</v>
      </c>
      <c r="D249" s="278">
        <v>169.270004</v>
      </c>
      <c r="E249" s="278">
        <v>186.740005</v>
      </c>
      <c r="F249" s="278">
        <v>181.021744</v>
      </c>
      <c r="G249" s="278">
        <v>6.887304E8</v>
      </c>
      <c r="H249" s="283" t="s">
        <v>345</v>
      </c>
      <c r="I249" s="278">
        <v>20.727501</v>
      </c>
      <c r="J249" s="278">
        <v>24.695</v>
      </c>
      <c r="K249" s="278">
        <v>19.709999</v>
      </c>
      <c r="L249" s="278">
        <v>24.002501</v>
      </c>
      <c r="M249" s="278">
        <v>23.818918</v>
      </c>
      <c r="N249" s="278">
        <v>1.21086E8</v>
      </c>
      <c r="O249" s="278"/>
      <c r="P249" s="254">
        <f t="shared" si="26"/>
        <v>670376.2535</v>
      </c>
      <c r="Q249" s="254">
        <f t="shared" si="139"/>
        <v>943653.285</v>
      </c>
      <c r="R249" s="254">
        <f t="shared" si="140"/>
        <v>699481.2376</v>
      </c>
      <c r="S249" s="254">
        <f t="shared" si="29"/>
        <v>-649556.4251</v>
      </c>
      <c r="T249" s="282"/>
      <c r="U249" s="257">
        <f t="shared" si="18"/>
        <v>2.108912233</v>
      </c>
      <c r="V249" s="254">
        <f t="shared" si="19"/>
        <v>1140765.366</v>
      </c>
      <c r="W249" s="254">
        <f t="shared" si="20"/>
        <v>491208.9404</v>
      </c>
      <c r="X249" s="254">
        <f t="shared" si="21"/>
        <v>2313510.776</v>
      </c>
      <c r="Y249" s="258">
        <f t="shared" si="22"/>
        <v>2.313510776</v>
      </c>
      <c r="Z249" s="334">
        <f t="shared" si="23"/>
        <v>1663954.351</v>
      </c>
      <c r="AA249" s="258">
        <f t="shared" si="24"/>
        <v>1.663954351</v>
      </c>
      <c r="AB249" s="320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299"/>
      <c r="AN249" s="299"/>
      <c r="AO249" s="299"/>
      <c r="AP249" s="299"/>
      <c r="AQ249" s="299"/>
      <c r="AR249" s="299"/>
      <c r="AS249" s="299"/>
      <c r="AT249" s="299"/>
      <c r="AU249" s="299"/>
    </row>
    <row r="250" ht="19.5" customHeight="1">
      <c r="A250" s="276" t="s">
        <v>346</v>
      </c>
      <c r="B250" s="277">
        <v>190.320007</v>
      </c>
      <c r="C250" s="278">
        <v>195.550003</v>
      </c>
      <c r="D250" s="278">
        <v>188.380005</v>
      </c>
      <c r="E250" s="278">
        <v>191.100006</v>
      </c>
      <c r="F250" s="278">
        <v>185.657791</v>
      </c>
      <c r="G250" s="278">
        <v>4.940255E8</v>
      </c>
      <c r="H250" s="283" t="s">
        <v>346</v>
      </c>
      <c r="I250" s="278">
        <v>24.897499</v>
      </c>
      <c r="J250" s="278">
        <v>26.200001</v>
      </c>
      <c r="K250" s="278">
        <v>24.4025</v>
      </c>
      <c r="L250" s="278">
        <v>25.0375</v>
      </c>
      <c r="M250" s="278">
        <v>24.856449</v>
      </c>
      <c r="N250" s="278">
        <v>7.85968E7</v>
      </c>
      <c r="O250" s="278"/>
      <c r="P250" s="254">
        <f t="shared" si="26"/>
        <v>746059.4257</v>
      </c>
      <c r="Q250" s="254">
        <f t="shared" si="139"/>
        <v>1168315.599</v>
      </c>
      <c r="R250" s="254">
        <f t="shared" si="140"/>
        <v>699481.2376</v>
      </c>
      <c r="S250" s="254">
        <f t="shared" si="29"/>
        <v>-653929.5769</v>
      </c>
      <c r="T250" s="282"/>
      <c r="U250" s="257">
        <f t="shared" si="18"/>
        <v>2.210544858</v>
      </c>
      <c r="V250" s="254">
        <f t="shared" si="19"/>
        <v>1193743.586</v>
      </c>
      <c r="W250" s="254">
        <f t="shared" si="20"/>
        <v>539814.0093</v>
      </c>
      <c r="X250" s="254">
        <f t="shared" si="21"/>
        <v>2613856.262</v>
      </c>
      <c r="Y250" s="258">
        <f t="shared" si="22"/>
        <v>2.613856262</v>
      </c>
      <c r="Z250" s="334">
        <f t="shared" si="23"/>
        <v>1959926.685</v>
      </c>
      <c r="AA250" s="258">
        <f t="shared" si="24"/>
        <v>1.959926685</v>
      </c>
      <c r="AB250" s="320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299"/>
      <c r="AM250" s="299"/>
      <c r="AN250" s="299"/>
      <c r="AO250" s="299"/>
      <c r="AP250" s="299"/>
      <c r="AQ250" s="299"/>
      <c r="AR250" s="299"/>
      <c r="AS250" s="299"/>
      <c r="AT250" s="299"/>
      <c r="AU250" s="299"/>
    </row>
    <row r="251" ht="19.5" customHeight="1">
      <c r="A251" s="276" t="s">
        <v>347</v>
      </c>
      <c r="B251" s="277">
        <v>191.429993</v>
      </c>
      <c r="C251" s="278">
        <v>194.979996</v>
      </c>
      <c r="D251" s="278">
        <v>179.199997</v>
      </c>
      <c r="E251" s="278">
        <v>187.470001</v>
      </c>
      <c r="F251" s="278">
        <v>182.131195</v>
      </c>
      <c r="G251" s="278">
        <v>8.142865E8</v>
      </c>
      <c r="H251" s="283" t="s">
        <v>347</v>
      </c>
      <c r="I251" s="278">
        <v>25.1075</v>
      </c>
      <c r="J251" s="278">
        <v>26.012501</v>
      </c>
      <c r="K251" s="278">
        <v>21.9275</v>
      </c>
      <c r="L251" s="278">
        <v>23.8575</v>
      </c>
      <c r="M251" s="278">
        <v>23.684978</v>
      </c>
      <c r="N251" s="278">
        <v>1.474268E8</v>
      </c>
      <c r="O251" s="278"/>
      <c r="P251" s="254">
        <f t="shared" si="26"/>
        <v>709702.9584</v>
      </c>
      <c r="Q251" s="254">
        <f t="shared" si="139"/>
        <v>1049820.317</v>
      </c>
      <c r="R251" s="254">
        <f t="shared" si="140"/>
        <v>699481.2376</v>
      </c>
      <c r="S251" s="254">
        <f t="shared" si="29"/>
        <v>-658320.9501</v>
      </c>
      <c r="T251" s="282"/>
      <c r="U251" s="257">
        <f t="shared" si="18"/>
        <v>2.14057322</v>
      </c>
      <c r="V251" s="254">
        <f t="shared" si="19"/>
        <v>1168294.059</v>
      </c>
      <c r="W251" s="254">
        <f t="shared" si="20"/>
        <v>509973.1089</v>
      </c>
      <c r="X251" s="254">
        <f t="shared" si="21"/>
        <v>2459004.513</v>
      </c>
      <c r="Y251" s="258">
        <f t="shared" si="22"/>
        <v>2.459004513</v>
      </c>
      <c r="Z251" s="334">
        <f t="shared" si="23"/>
        <v>1800683.563</v>
      </c>
      <c r="AA251" s="258">
        <f t="shared" si="24"/>
        <v>1.800683563</v>
      </c>
      <c r="AB251" s="320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299"/>
      <c r="AM251" s="299"/>
      <c r="AN251" s="299"/>
      <c r="AO251" s="299"/>
      <c r="AP251" s="299"/>
      <c r="AQ251" s="299"/>
      <c r="AR251" s="299"/>
      <c r="AS251" s="299"/>
      <c r="AT251" s="299"/>
      <c r="AU251" s="299"/>
    </row>
    <row r="252" ht="19.5" customHeight="1">
      <c r="A252" s="276" t="s">
        <v>348</v>
      </c>
      <c r="B252" s="277">
        <v>186.220001</v>
      </c>
      <c r="C252" s="278">
        <v>194.710007</v>
      </c>
      <c r="D252" s="278">
        <v>185.029999</v>
      </c>
      <c r="E252" s="278">
        <v>188.809998</v>
      </c>
      <c r="F252" s="278">
        <v>183.433029</v>
      </c>
      <c r="G252" s="278">
        <v>5.506502E8</v>
      </c>
      <c r="H252" s="283" t="s">
        <v>348</v>
      </c>
      <c r="I252" s="278">
        <v>23.540001</v>
      </c>
      <c r="J252" s="278">
        <v>25.674999</v>
      </c>
      <c r="K252" s="278">
        <v>23.225</v>
      </c>
      <c r="L252" s="278">
        <v>24.182501</v>
      </c>
      <c r="M252" s="278">
        <v>24.007629</v>
      </c>
      <c r="N252" s="278">
        <v>7.9662E7</v>
      </c>
      <c r="O252" s="278"/>
      <c r="P252" s="254">
        <f t="shared" si="26"/>
        <v>732792.0752</v>
      </c>
      <c r="Q252" s="254">
        <f t="shared" si="139"/>
        <v>1111940.571</v>
      </c>
      <c r="R252" s="254">
        <f t="shared" si="140"/>
        <v>699481.2376</v>
      </c>
      <c r="S252" s="254">
        <f t="shared" si="29"/>
        <v>-662730.6207</v>
      </c>
      <c r="T252" s="282"/>
      <c r="U252" s="257">
        <f t="shared" si="18"/>
        <v>2.161169664</v>
      </c>
      <c r="V252" s="254">
        <f t="shared" si="19"/>
        <v>1184456.441</v>
      </c>
      <c r="W252" s="254">
        <f t="shared" si="20"/>
        <v>521725.8201</v>
      </c>
      <c r="X252" s="254">
        <f t="shared" si="21"/>
        <v>2544213.884</v>
      </c>
      <c r="Y252" s="258">
        <f t="shared" si="22"/>
        <v>2.544213884</v>
      </c>
      <c r="Z252" s="334">
        <f t="shared" si="23"/>
        <v>1881483.263</v>
      </c>
      <c r="AA252" s="258">
        <f t="shared" si="24"/>
        <v>1.881483263</v>
      </c>
      <c r="AB252" s="320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299"/>
      <c r="AM252" s="299"/>
      <c r="AN252" s="299"/>
      <c r="AO252" s="299"/>
      <c r="AP252" s="299"/>
      <c r="AQ252" s="299"/>
      <c r="AR252" s="299"/>
      <c r="AS252" s="299"/>
      <c r="AT252" s="299"/>
      <c r="AU252" s="299"/>
    </row>
    <row r="253" ht="19.5" customHeight="1">
      <c r="A253" s="276" t="s">
        <v>349</v>
      </c>
      <c r="B253" s="277">
        <v>189.5</v>
      </c>
      <c r="C253" s="278">
        <v>197.830002</v>
      </c>
      <c r="D253" s="278">
        <v>181.820007</v>
      </c>
      <c r="E253" s="278">
        <v>197.080002</v>
      </c>
      <c r="F253" s="278">
        <v>191.853638</v>
      </c>
      <c r="G253" s="278">
        <v>5.769834E8</v>
      </c>
      <c r="H253" s="283" t="s">
        <v>349</v>
      </c>
      <c r="I253" s="278">
        <v>24.360001</v>
      </c>
      <c r="J253" s="278">
        <v>26.442499</v>
      </c>
      <c r="K253" s="278">
        <v>22.4125</v>
      </c>
      <c r="L253" s="278">
        <v>26.2225</v>
      </c>
      <c r="M253" s="278">
        <v>26.032879</v>
      </c>
      <c r="N253" s="278">
        <v>8.57292E7</v>
      </c>
      <c r="O253" s="278"/>
      <c r="P253" s="254">
        <f t="shared" si="26"/>
        <v>720079.2356</v>
      </c>
      <c r="Q253" s="254">
        <f t="shared" si="139"/>
        <v>1073040.605</v>
      </c>
      <c r="R253" s="254">
        <f t="shared" si="140"/>
        <v>699481.2376</v>
      </c>
      <c r="S253" s="254">
        <f t="shared" si="29"/>
        <v>-667158.665</v>
      </c>
      <c r="T253" s="282"/>
      <c r="U253" s="257">
        <f t="shared" si="18"/>
        <v>2.127770421</v>
      </c>
      <c r="V253" s="254">
        <f t="shared" si="19"/>
        <v>1175557.453</v>
      </c>
      <c r="W253" s="254">
        <f t="shared" si="20"/>
        <v>508398.7881</v>
      </c>
      <c r="X253" s="254">
        <f t="shared" si="21"/>
        <v>2492601.078</v>
      </c>
      <c r="Y253" s="258">
        <f t="shared" si="22"/>
        <v>2.492601078</v>
      </c>
      <c r="Z253" s="334">
        <f t="shared" si="23"/>
        <v>1825442.413</v>
      </c>
      <c r="AA253" s="258">
        <f t="shared" si="24"/>
        <v>1.825442413</v>
      </c>
      <c r="AB253" s="320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  <c r="AM253" s="299"/>
      <c r="AN253" s="299"/>
      <c r="AO253" s="299"/>
      <c r="AP253" s="299"/>
      <c r="AQ253" s="299"/>
      <c r="AR253" s="299"/>
      <c r="AS253" s="299"/>
      <c r="AT253" s="299"/>
      <c r="AU253" s="299"/>
    </row>
    <row r="254" ht="19.5" customHeight="1">
      <c r="A254" s="276" t="s">
        <v>350</v>
      </c>
      <c r="B254" s="277">
        <v>197.929993</v>
      </c>
      <c r="C254" s="278">
        <v>206.050003</v>
      </c>
      <c r="D254" s="278">
        <v>197.630005</v>
      </c>
      <c r="E254" s="278">
        <v>205.100006</v>
      </c>
      <c r="F254" s="278">
        <v>199.66095</v>
      </c>
      <c r="G254" s="278">
        <v>3.514297E8</v>
      </c>
      <c r="H254" s="283" t="s">
        <v>350</v>
      </c>
      <c r="I254" s="278">
        <v>26.455</v>
      </c>
      <c r="J254" s="278">
        <v>28.6</v>
      </c>
      <c r="K254" s="278">
        <v>26.377501</v>
      </c>
      <c r="L254" s="278">
        <v>28.33</v>
      </c>
      <c r="M254" s="278">
        <v>28.125137</v>
      </c>
      <c r="N254" s="278">
        <v>5.32656E7</v>
      </c>
      <c r="O254" s="278"/>
      <c r="P254" s="254">
        <f t="shared" si="26"/>
        <v>782693.0891</v>
      </c>
      <c r="Q254" s="254">
        <f t="shared" si="139"/>
        <v>1262872.488</v>
      </c>
      <c r="R254" s="254">
        <f t="shared" si="140"/>
        <v>699481.2376</v>
      </c>
      <c r="S254" s="254">
        <f t="shared" si="29"/>
        <v>-671605.1594</v>
      </c>
      <c r="T254" s="282"/>
      <c r="U254" s="257">
        <f t="shared" si="18"/>
        <v>2.206913252</v>
      </c>
      <c r="V254" s="254">
        <f t="shared" si="19"/>
        <v>1219387.15</v>
      </c>
      <c r="W254" s="254">
        <f t="shared" si="20"/>
        <v>547781.9911</v>
      </c>
      <c r="X254" s="254">
        <f t="shared" si="21"/>
        <v>2745046.814</v>
      </c>
      <c r="Y254" s="258">
        <f t="shared" si="22"/>
        <v>2.745046814</v>
      </c>
      <c r="Z254" s="334">
        <f t="shared" si="23"/>
        <v>2073441.655</v>
      </c>
      <c r="AA254" s="258">
        <f t="shared" si="24"/>
        <v>2.073441655</v>
      </c>
      <c r="AB254" s="320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299"/>
      <c r="AN254" s="299"/>
      <c r="AO254" s="299"/>
      <c r="AP254" s="299"/>
      <c r="AQ254" s="299"/>
      <c r="AR254" s="299"/>
      <c r="AS254" s="299"/>
      <c r="AT254" s="299"/>
      <c r="AU254" s="299"/>
    </row>
    <row r="255" ht="19.5" customHeight="1">
      <c r="A255" s="276" t="s">
        <v>351</v>
      </c>
      <c r="B255" s="337">
        <v>205.110001</v>
      </c>
      <c r="C255" s="338">
        <v>214.559998</v>
      </c>
      <c r="D255" s="338">
        <v>199.229996</v>
      </c>
      <c r="E255" s="338">
        <v>212.610001</v>
      </c>
      <c r="F255" s="338">
        <v>206.971786</v>
      </c>
      <c r="G255" s="338">
        <v>4.299511E8</v>
      </c>
      <c r="H255" s="340" t="s">
        <v>351</v>
      </c>
      <c r="I255" s="338">
        <v>28.3375</v>
      </c>
      <c r="J255" s="338">
        <v>31.047501</v>
      </c>
      <c r="K255" s="338">
        <v>26.717501</v>
      </c>
      <c r="L255" s="338">
        <v>30.4725</v>
      </c>
      <c r="M255" s="338">
        <v>30.252146</v>
      </c>
      <c r="N255" s="338">
        <v>7.42756E7</v>
      </c>
      <c r="O255" s="338"/>
      <c r="P255" s="254">
        <f t="shared" si="26"/>
        <v>789029.6871</v>
      </c>
      <c r="Q255" s="254">
        <f t="shared" si="139"/>
        <v>1279150.627</v>
      </c>
      <c r="R255" s="254">
        <f t="shared" si="140"/>
        <v>699481.2376</v>
      </c>
      <c r="S255" s="254">
        <f t="shared" si="29"/>
        <v>-676070.1809</v>
      </c>
      <c r="T255" s="339">
        <f>(P255-P243)/P243</f>
        <v>0.3887493816</v>
      </c>
      <c r="U255" s="257">
        <f t="shared" si="18"/>
        <v>2.201710661</v>
      </c>
      <c r="V255" s="254">
        <f t="shared" si="19"/>
        <v>1223822.769</v>
      </c>
      <c r="W255" s="254">
        <f t="shared" si="20"/>
        <v>547752.5882</v>
      </c>
      <c r="X255" s="254">
        <f t="shared" si="21"/>
        <v>2767661.552</v>
      </c>
      <c r="Y255" s="258">
        <f t="shared" si="22"/>
        <v>2.767661552</v>
      </c>
      <c r="Z255" s="334">
        <f t="shared" si="23"/>
        <v>2091591.371</v>
      </c>
      <c r="AA255" s="258">
        <f t="shared" si="24"/>
        <v>2.091591371</v>
      </c>
      <c r="AB255" s="320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299"/>
      <c r="AM255" s="299"/>
      <c r="AN255" s="299"/>
      <c r="AO255" s="299"/>
      <c r="AP255" s="299"/>
      <c r="AQ255" s="299"/>
      <c r="AR255" s="299"/>
      <c r="AS255" s="299"/>
      <c r="AT255" s="299"/>
      <c r="AU255" s="299"/>
    </row>
    <row r="256" ht="19.5" customHeight="1">
      <c r="A256" s="276" t="s">
        <v>352</v>
      </c>
      <c r="B256" s="277">
        <v>214.399994</v>
      </c>
      <c r="C256" s="278">
        <v>225.880005</v>
      </c>
      <c r="D256" s="278">
        <v>212.240005</v>
      </c>
      <c r="E256" s="278">
        <v>219.070007</v>
      </c>
      <c r="F256" s="278">
        <v>213.722824</v>
      </c>
      <c r="G256" s="278">
        <v>5.85493E8</v>
      </c>
      <c r="H256" s="283" t="s">
        <v>352</v>
      </c>
      <c r="I256" s="278">
        <v>30.977501</v>
      </c>
      <c r="J256" s="278">
        <v>34.299999</v>
      </c>
      <c r="K256" s="278">
        <v>30.3375</v>
      </c>
      <c r="L256" s="278">
        <v>32.185001</v>
      </c>
      <c r="M256" s="278">
        <v>31.965462</v>
      </c>
      <c r="N256" s="278">
        <v>8.53928E7</v>
      </c>
      <c r="O256" s="278"/>
      <c r="P256" s="254">
        <f t="shared" si="26"/>
        <v>840554.4752</v>
      </c>
      <c r="Q256" s="254">
        <f>((Q255+R255)/2)*K256/K255</f>
        <v>1123360.007</v>
      </c>
      <c r="R256" s="254">
        <f>(Q255+R255)/2</f>
        <v>989315.9325</v>
      </c>
      <c r="S256" s="254">
        <f t="shared" si="29"/>
        <v>-680553.8067</v>
      </c>
      <c r="T256" s="282"/>
      <c r="U256" s="257">
        <f t="shared" si="18"/>
        <v>2.68879608</v>
      </c>
      <c r="V256" s="254">
        <f t="shared" si="19"/>
        <v>1538131.428</v>
      </c>
      <c r="W256" s="254">
        <f t="shared" si="20"/>
        <v>857577.6212</v>
      </c>
      <c r="X256" s="254">
        <f t="shared" si="21"/>
        <v>2953230.414</v>
      </c>
      <c r="Y256" s="258">
        <f t="shared" si="22"/>
        <v>2.953230414</v>
      </c>
      <c r="Z256" s="334">
        <f t="shared" si="23"/>
        <v>2272676.608</v>
      </c>
      <c r="AA256" s="258">
        <f t="shared" si="24"/>
        <v>2.272676608</v>
      </c>
      <c r="AB256" s="320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299"/>
      <c r="AM256" s="299"/>
      <c r="AN256" s="299"/>
      <c r="AO256" s="299"/>
      <c r="AP256" s="299"/>
      <c r="AQ256" s="299"/>
      <c r="AR256" s="299"/>
      <c r="AS256" s="299"/>
      <c r="AT256" s="299"/>
      <c r="AU256" s="299"/>
    </row>
    <row r="257" ht="19.5" customHeight="1">
      <c r="A257" s="276" t="s">
        <v>353</v>
      </c>
      <c r="B257" s="277">
        <v>220.139999</v>
      </c>
      <c r="C257" s="278">
        <v>237.470001</v>
      </c>
      <c r="D257" s="278">
        <v>198.169998</v>
      </c>
      <c r="E257" s="278">
        <v>205.800003</v>
      </c>
      <c r="F257" s="278">
        <v>200.776718</v>
      </c>
      <c r="G257" s="278">
        <v>9.523923E8</v>
      </c>
      <c r="H257" s="283" t="s">
        <v>353</v>
      </c>
      <c r="I257" s="278">
        <v>32.509998</v>
      </c>
      <c r="J257" s="278">
        <v>37.759998</v>
      </c>
      <c r="K257" s="278">
        <v>26.0875</v>
      </c>
      <c r="L257" s="278">
        <v>28.395</v>
      </c>
      <c r="M257" s="278">
        <v>28.201315</v>
      </c>
      <c r="N257" s="278">
        <v>1.529848E8</v>
      </c>
      <c r="O257" s="278"/>
      <c r="P257" s="254">
        <f t="shared" si="26"/>
        <v>784831.6752</v>
      </c>
      <c r="Q257" s="254">
        <f t="shared" ref="Q257:Q267" si="141">Q256*K257/K256</f>
        <v>965987.7766</v>
      </c>
      <c r="R257" s="254">
        <f t="shared" ref="R257:R267" si="142">R256</f>
        <v>989315.9325</v>
      </c>
      <c r="S257" s="254">
        <f t="shared" si="29"/>
        <v>-685056.1142</v>
      </c>
      <c r="T257" s="282"/>
      <c r="U257" s="257">
        <f t="shared" si="18"/>
        <v>2.589784356</v>
      </c>
      <c r="V257" s="254">
        <f t="shared" si="19"/>
        <v>1499125.468</v>
      </c>
      <c r="W257" s="254">
        <f t="shared" si="20"/>
        <v>814069.3536</v>
      </c>
      <c r="X257" s="254">
        <f t="shared" si="21"/>
        <v>2740135.384</v>
      </c>
      <c r="Y257" s="258">
        <f t="shared" si="22"/>
        <v>2.740135384</v>
      </c>
      <c r="Z257" s="334">
        <f t="shared" si="23"/>
        <v>2055079.27</v>
      </c>
      <c r="AA257" s="258">
        <f t="shared" si="24"/>
        <v>2.05507927</v>
      </c>
      <c r="AB257" s="320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299"/>
      <c r="AM257" s="299"/>
      <c r="AN257" s="299"/>
      <c r="AO257" s="299"/>
      <c r="AP257" s="299"/>
      <c r="AQ257" s="299"/>
      <c r="AR257" s="299"/>
      <c r="AS257" s="299"/>
      <c r="AT257" s="299"/>
      <c r="AU257" s="299"/>
    </row>
    <row r="258" ht="19.5" customHeight="1">
      <c r="A258" s="276" t="s">
        <v>354</v>
      </c>
      <c r="B258" s="277">
        <v>208.880005</v>
      </c>
      <c r="C258" s="278">
        <v>219.610001</v>
      </c>
      <c r="D258" s="278">
        <v>164.929993</v>
      </c>
      <c r="E258" s="278">
        <v>190.399994</v>
      </c>
      <c r="F258" s="278">
        <v>185.752625</v>
      </c>
      <c r="G258" s="278">
        <v>2.1917757E9</v>
      </c>
      <c r="H258" s="283" t="s">
        <v>354</v>
      </c>
      <c r="I258" s="278">
        <v>28.9925</v>
      </c>
      <c r="J258" s="278">
        <v>31.9825</v>
      </c>
      <c r="K258" s="278">
        <v>17.0075</v>
      </c>
      <c r="L258" s="278">
        <v>22.395</v>
      </c>
      <c r="M258" s="278">
        <v>22.242237</v>
      </c>
      <c r="N258" s="278">
        <v>3.038252E8</v>
      </c>
      <c r="O258" s="278"/>
      <c r="P258" s="254">
        <f t="shared" si="26"/>
        <v>653188.0911</v>
      </c>
      <c r="Q258" s="254">
        <f t="shared" si="141"/>
        <v>629766.6358</v>
      </c>
      <c r="R258" s="254">
        <f t="shared" si="142"/>
        <v>989315.9325</v>
      </c>
      <c r="S258" s="254">
        <f t="shared" si="29"/>
        <v>-689577.1813</v>
      </c>
      <c r="T258" s="282"/>
      <c r="U258" s="257">
        <f t="shared" si="18"/>
        <v>2.381900196</v>
      </c>
      <c r="V258" s="254">
        <f t="shared" si="19"/>
        <v>1406974.959</v>
      </c>
      <c r="W258" s="254">
        <f t="shared" si="20"/>
        <v>717397.7776</v>
      </c>
      <c r="X258" s="254">
        <f t="shared" si="21"/>
        <v>2272270.659</v>
      </c>
      <c r="Y258" s="258">
        <f t="shared" si="22"/>
        <v>2.272270659</v>
      </c>
      <c r="Z258" s="334">
        <f t="shared" si="23"/>
        <v>1582693.478</v>
      </c>
      <c r="AA258" s="258">
        <f t="shared" si="24"/>
        <v>1.582693478</v>
      </c>
      <c r="AB258" s="320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299"/>
      <c r="AM258" s="299"/>
      <c r="AN258" s="299"/>
      <c r="AO258" s="299"/>
      <c r="AP258" s="299"/>
      <c r="AQ258" s="299"/>
      <c r="AR258" s="299"/>
      <c r="AS258" s="299"/>
      <c r="AT258" s="299"/>
      <c r="AU258" s="299"/>
    </row>
    <row r="259" ht="19.5" customHeight="1">
      <c r="A259" s="276" t="s">
        <v>355</v>
      </c>
      <c r="B259" s="277">
        <v>184.770004</v>
      </c>
      <c r="C259" s="278">
        <v>220.039993</v>
      </c>
      <c r="D259" s="278">
        <v>180.860001</v>
      </c>
      <c r="E259" s="278">
        <v>218.910004</v>
      </c>
      <c r="F259" s="278">
        <v>214.021866</v>
      </c>
      <c r="G259" s="278">
        <v>1.0920712E9</v>
      </c>
      <c r="H259" s="283" t="s">
        <v>355</v>
      </c>
      <c r="I259" s="278">
        <v>21.105</v>
      </c>
      <c r="J259" s="278">
        <v>29.4625</v>
      </c>
      <c r="K259" s="278">
        <v>20.1875</v>
      </c>
      <c r="L259" s="278">
        <v>29.245001</v>
      </c>
      <c r="M259" s="278">
        <v>29.048622</v>
      </c>
      <c r="N259" s="278">
        <v>1.815044E8</v>
      </c>
      <c r="O259" s="278"/>
      <c r="P259" s="254">
        <f t="shared" si="26"/>
        <v>716277.2317</v>
      </c>
      <c r="Q259" s="254">
        <f t="shared" si="141"/>
        <v>747518.0926</v>
      </c>
      <c r="R259" s="254">
        <f t="shared" si="142"/>
        <v>989315.9325</v>
      </c>
      <c r="S259" s="254">
        <f t="shared" si="29"/>
        <v>-694117.0863</v>
      </c>
      <c r="T259" s="282"/>
      <c r="U259" s="257">
        <f t="shared" si="18"/>
        <v>2.457212476</v>
      </c>
      <c r="V259" s="254">
        <f t="shared" si="19"/>
        <v>1451137.357</v>
      </c>
      <c r="W259" s="254">
        <f t="shared" si="20"/>
        <v>757020.2711</v>
      </c>
      <c r="X259" s="254">
        <f t="shared" si="21"/>
        <v>2453111.257</v>
      </c>
      <c r="Y259" s="258">
        <f t="shared" si="22"/>
        <v>2.453111257</v>
      </c>
      <c r="Z259" s="334">
        <f t="shared" si="23"/>
        <v>1758994.17</v>
      </c>
      <c r="AA259" s="258">
        <f t="shared" si="24"/>
        <v>1.75899417</v>
      </c>
      <c r="AB259" s="320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  <c r="AM259" s="299"/>
      <c r="AN259" s="299"/>
      <c r="AO259" s="299"/>
      <c r="AP259" s="299"/>
      <c r="AQ259" s="299"/>
      <c r="AR259" s="299"/>
      <c r="AS259" s="299"/>
      <c r="AT259" s="299"/>
      <c r="AU259" s="299"/>
    </row>
    <row r="260" ht="19.5" customHeight="1">
      <c r="A260" s="276" t="s">
        <v>356</v>
      </c>
      <c r="B260" s="277">
        <v>214.5</v>
      </c>
      <c r="C260" s="278">
        <v>233.600006</v>
      </c>
      <c r="D260" s="278">
        <v>211.119995</v>
      </c>
      <c r="E260" s="278">
        <v>233.360001</v>
      </c>
      <c r="F260" s="278">
        <v>228.149216</v>
      </c>
      <c r="G260" s="278">
        <v>8.46592E8</v>
      </c>
      <c r="H260" s="283" t="s">
        <v>356</v>
      </c>
      <c r="I260" s="278">
        <v>27.985001</v>
      </c>
      <c r="J260" s="278">
        <v>33.047501</v>
      </c>
      <c r="K260" s="278">
        <v>27.09</v>
      </c>
      <c r="L260" s="278">
        <v>32.8675</v>
      </c>
      <c r="M260" s="278">
        <v>32.646797</v>
      </c>
      <c r="N260" s="278">
        <v>1.388456E8</v>
      </c>
      <c r="O260" s="278"/>
      <c r="P260" s="254">
        <f t="shared" si="26"/>
        <v>836118.7921</v>
      </c>
      <c r="Q260" s="254">
        <f t="shared" si="141"/>
        <v>1003109.109</v>
      </c>
      <c r="R260" s="254">
        <f t="shared" si="142"/>
        <v>989315.9325</v>
      </c>
      <c r="S260" s="254">
        <f t="shared" si="29"/>
        <v>-698675.9075</v>
      </c>
      <c r="T260" s="282"/>
      <c r="U260" s="257">
        <f t="shared" si="18"/>
        <v>2.612705984</v>
      </c>
      <c r="V260" s="254">
        <f t="shared" si="19"/>
        <v>1535026.45</v>
      </c>
      <c r="W260" s="254">
        <f t="shared" si="20"/>
        <v>836350.5422</v>
      </c>
      <c r="X260" s="254">
        <f t="shared" si="21"/>
        <v>2828543.833</v>
      </c>
      <c r="Y260" s="258">
        <f t="shared" si="22"/>
        <v>2.828543833</v>
      </c>
      <c r="Z260" s="334">
        <f t="shared" si="23"/>
        <v>2129867.926</v>
      </c>
      <c r="AA260" s="258">
        <f t="shared" si="24"/>
        <v>2.129867926</v>
      </c>
      <c r="AB260" s="320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  <c r="AM260" s="299"/>
      <c r="AN260" s="299"/>
      <c r="AO260" s="299"/>
      <c r="AP260" s="299"/>
      <c r="AQ260" s="299"/>
      <c r="AR260" s="299"/>
      <c r="AS260" s="299"/>
      <c r="AT260" s="299"/>
      <c r="AU260" s="299"/>
    </row>
    <row r="261" ht="19.5" customHeight="1">
      <c r="A261" s="276" t="s">
        <v>357</v>
      </c>
      <c r="B261" s="277">
        <v>232.460007</v>
      </c>
      <c r="C261" s="278">
        <v>251.149994</v>
      </c>
      <c r="D261" s="278">
        <v>231.470001</v>
      </c>
      <c r="E261" s="278">
        <v>247.600006</v>
      </c>
      <c r="F261" s="278">
        <v>242.071228</v>
      </c>
      <c r="G261" s="278">
        <v>9.283604E8</v>
      </c>
      <c r="H261" s="283" t="s">
        <v>357</v>
      </c>
      <c r="I261" s="278">
        <v>32.709999</v>
      </c>
      <c r="J261" s="278">
        <v>38.130001</v>
      </c>
      <c r="K261" s="278">
        <v>32.307499</v>
      </c>
      <c r="L261" s="278">
        <v>36.922501</v>
      </c>
      <c r="M261" s="278">
        <v>36.674572</v>
      </c>
      <c r="N261" s="278">
        <v>1.447896E8</v>
      </c>
      <c r="O261" s="278"/>
      <c r="P261" s="254">
        <f t="shared" si="26"/>
        <v>916712.8752</v>
      </c>
      <c r="Q261" s="254">
        <f t="shared" si="141"/>
        <v>1196306.627</v>
      </c>
      <c r="R261" s="254">
        <f t="shared" si="142"/>
        <v>989315.9325</v>
      </c>
      <c r="S261" s="254">
        <f t="shared" si="29"/>
        <v>-703253.7237</v>
      </c>
      <c r="T261" s="282"/>
      <c r="U261" s="257">
        <f t="shared" si="18"/>
        <v>2.710300342</v>
      </c>
      <c r="V261" s="254">
        <f t="shared" si="19"/>
        <v>1591442.308</v>
      </c>
      <c r="W261" s="254">
        <f t="shared" si="20"/>
        <v>888188.5841</v>
      </c>
      <c r="X261" s="254">
        <f t="shared" si="21"/>
        <v>3102335.435</v>
      </c>
      <c r="Y261" s="258">
        <f t="shared" si="22"/>
        <v>3.102335435</v>
      </c>
      <c r="Z261" s="334">
        <f t="shared" si="23"/>
        <v>2399081.711</v>
      </c>
      <c r="AA261" s="258">
        <f t="shared" si="24"/>
        <v>2.399081711</v>
      </c>
      <c r="AB261" s="320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299"/>
      <c r="AM261" s="299"/>
      <c r="AN261" s="299"/>
      <c r="AO261" s="299"/>
      <c r="AP261" s="299"/>
      <c r="AQ261" s="299"/>
      <c r="AR261" s="299"/>
      <c r="AS261" s="299"/>
      <c r="AT261" s="299"/>
      <c r="AU261" s="299"/>
    </row>
    <row r="262" ht="19.5" customHeight="1">
      <c r="A262" s="276" t="s">
        <v>358</v>
      </c>
      <c r="B262" s="277">
        <v>247.639999</v>
      </c>
      <c r="C262" s="278">
        <v>269.790009</v>
      </c>
      <c r="D262" s="278">
        <v>247.080002</v>
      </c>
      <c r="E262" s="278">
        <v>265.790009</v>
      </c>
      <c r="F262" s="278">
        <v>260.306946</v>
      </c>
      <c r="G262" s="278">
        <v>9.249351E8</v>
      </c>
      <c r="H262" s="283" t="s">
        <v>358</v>
      </c>
      <c r="I262" s="278">
        <v>37.009998</v>
      </c>
      <c r="J262" s="278">
        <v>43.845001</v>
      </c>
      <c r="K262" s="278">
        <v>36.849998</v>
      </c>
      <c r="L262" s="278">
        <v>42.419998</v>
      </c>
      <c r="M262" s="278">
        <v>42.135147</v>
      </c>
      <c r="N262" s="278">
        <v>1.221412E8</v>
      </c>
      <c r="O262" s="278"/>
      <c r="P262" s="254">
        <f t="shared" si="26"/>
        <v>978534.6614</v>
      </c>
      <c r="Q262" s="254">
        <f t="shared" si="141"/>
        <v>1364509.732</v>
      </c>
      <c r="R262" s="254">
        <f t="shared" si="142"/>
        <v>989315.9325</v>
      </c>
      <c r="S262" s="254">
        <f t="shared" si="29"/>
        <v>-707850.6142</v>
      </c>
      <c r="T262" s="282"/>
      <c r="U262" s="257">
        <f t="shared" si="18"/>
        <v>2.78003657</v>
      </c>
      <c r="V262" s="254">
        <f t="shared" si="19"/>
        <v>1634717.558</v>
      </c>
      <c r="W262" s="254">
        <f t="shared" si="20"/>
        <v>926866.9439</v>
      </c>
      <c r="X262" s="254">
        <f t="shared" si="21"/>
        <v>3332360.326</v>
      </c>
      <c r="Y262" s="258">
        <f t="shared" si="22"/>
        <v>3.332360326</v>
      </c>
      <c r="Z262" s="334">
        <f t="shared" si="23"/>
        <v>2624509.712</v>
      </c>
      <c r="AA262" s="258">
        <f t="shared" si="24"/>
        <v>2.624509712</v>
      </c>
      <c r="AB262" s="320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299"/>
      <c r="AM262" s="299"/>
      <c r="AN262" s="299"/>
      <c r="AO262" s="299"/>
      <c r="AP262" s="299"/>
      <c r="AQ262" s="299"/>
      <c r="AR262" s="299"/>
      <c r="AS262" s="299"/>
      <c r="AT262" s="299"/>
      <c r="AU262" s="299"/>
    </row>
    <row r="263" ht="19.5" customHeight="1">
      <c r="A263" s="276" t="s">
        <v>359</v>
      </c>
      <c r="B263" s="277">
        <v>268.0</v>
      </c>
      <c r="C263" s="278">
        <v>296.75</v>
      </c>
      <c r="D263" s="278">
        <v>264.630005</v>
      </c>
      <c r="E263" s="278">
        <v>294.880005</v>
      </c>
      <c r="F263" s="278">
        <v>288.796844</v>
      </c>
      <c r="G263" s="278">
        <v>7.014146E8</v>
      </c>
      <c r="H263" s="283" t="s">
        <v>359</v>
      </c>
      <c r="I263" s="278">
        <v>43.137501</v>
      </c>
      <c r="J263" s="278">
        <v>52.674999</v>
      </c>
      <c r="K263" s="278">
        <v>41.987499</v>
      </c>
      <c r="L263" s="278">
        <v>52.080002</v>
      </c>
      <c r="M263" s="278">
        <v>51.730289</v>
      </c>
      <c r="N263" s="278">
        <v>7.4779E7</v>
      </c>
      <c r="O263" s="278"/>
      <c r="P263" s="254">
        <f t="shared" si="26"/>
        <v>1048039.624</v>
      </c>
      <c r="Q263" s="254">
        <f t="shared" si="141"/>
        <v>1554745.024</v>
      </c>
      <c r="R263" s="254">
        <f t="shared" si="142"/>
        <v>989315.9325</v>
      </c>
      <c r="S263" s="254">
        <f t="shared" si="29"/>
        <v>-712466.6585</v>
      </c>
      <c r="T263" s="282"/>
      <c r="U263" s="257">
        <f t="shared" si="18"/>
        <v>2.859580209</v>
      </c>
      <c r="V263" s="254">
        <f t="shared" si="19"/>
        <v>1683371.032</v>
      </c>
      <c r="W263" s="254">
        <f t="shared" si="20"/>
        <v>970904.3733</v>
      </c>
      <c r="X263" s="254">
        <f t="shared" si="21"/>
        <v>3592100.58</v>
      </c>
      <c r="Y263" s="258">
        <f t="shared" si="22"/>
        <v>3.59210058</v>
      </c>
      <c r="Z263" s="334">
        <f t="shared" si="23"/>
        <v>2879633.921</v>
      </c>
      <c r="AA263" s="258">
        <f t="shared" si="24"/>
        <v>2.879633921</v>
      </c>
      <c r="AB263" s="320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299"/>
      <c r="AM263" s="299"/>
      <c r="AN263" s="299"/>
      <c r="AO263" s="299"/>
      <c r="AP263" s="299"/>
      <c r="AQ263" s="299"/>
      <c r="AR263" s="299"/>
      <c r="AS263" s="299"/>
      <c r="AT263" s="299"/>
      <c r="AU263" s="299"/>
    </row>
    <row r="264" ht="19.5" customHeight="1">
      <c r="A264" s="276" t="s">
        <v>360</v>
      </c>
      <c r="B264" s="277">
        <v>297.619995</v>
      </c>
      <c r="C264" s="278">
        <v>303.5</v>
      </c>
      <c r="D264" s="278">
        <v>260.109985</v>
      </c>
      <c r="E264" s="278">
        <v>277.839996</v>
      </c>
      <c r="F264" s="278">
        <v>272.108307</v>
      </c>
      <c r="G264" s="278">
        <v>1.3253743E9</v>
      </c>
      <c r="H264" s="283" t="s">
        <v>360</v>
      </c>
      <c r="I264" s="278">
        <v>52.994999</v>
      </c>
      <c r="J264" s="278">
        <v>55.014999</v>
      </c>
      <c r="K264" s="278">
        <v>40.189999</v>
      </c>
      <c r="L264" s="278">
        <v>45.825001</v>
      </c>
      <c r="M264" s="278">
        <v>45.517292</v>
      </c>
      <c r="N264" s="278">
        <v>1.356276E8</v>
      </c>
      <c r="O264" s="278"/>
      <c r="P264" s="254">
        <f t="shared" si="26"/>
        <v>1030138.554</v>
      </c>
      <c r="Q264" s="254">
        <f t="shared" si="141"/>
        <v>1488185.828</v>
      </c>
      <c r="R264" s="254">
        <f t="shared" si="142"/>
        <v>989315.9325</v>
      </c>
      <c r="S264" s="254">
        <f t="shared" si="29"/>
        <v>-717101.9362</v>
      </c>
      <c r="T264" s="282"/>
      <c r="U264" s="257">
        <f t="shared" si="18"/>
        <v>2.816133084</v>
      </c>
      <c r="V264" s="254">
        <f t="shared" si="19"/>
        <v>1670840.283</v>
      </c>
      <c r="W264" s="254">
        <f t="shared" si="20"/>
        <v>953738.3471</v>
      </c>
      <c r="X264" s="254">
        <f t="shared" si="21"/>
        <v>3507640.315</v>
      </c>
      <c r="Y264" s="258">
        <f t="shared" si="22"/>
        <v>3.507640315</v>
      </c>
      <c r="Z264" s="334">
        <f t="shared" si="23"/>
        <v>2790538.378</v>
      </c>
      <c r="AA264" s="258">
        <f t="shared" si="24"/>
        <v>2.790538378</v>
      </c>
      <c r="AB264" s="320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299"/>
      <c r="AM264" s="299"/>
      <c r="AN264" s="299"/>
      <c r="AO264" s="299"/>
      <c r="AP264" s="299"/>
      <c r="AQ264" s="299"/>
      <c r="AR264" s="299"/>
      <c r="AS264" s="299"/>
      <c r="AT264" s="299"/>
      <c r="AU264" s="299"/>
    </row>
    <row r="265" ht="19.5" customHeight="1">
      <c r="A265" s="276" t="s">
        <v>361</v>
      </c>
      <c r="B265" s="277">
        <v>281.790009</v>
      </c>
      <c r="C265" s="278">
        <v>297.459991</v>
      </c>
      <c r="D265" s="278">
        <v>267.070007</v>
      </c>
      <c r="E265" s="278">
        <v>269.380005</v>
      </c>
      <c r="F265" s="278">
        <v>263.822876</v>
      </c>
      <c r="G265" s="278">
        <v>9.368265E8</v>
      </c>
      <c r="H265" s="283" t="s">
        <v>361</v>
      </c>
      <c r="I265" s="278">
        <v>47.055</v>
      </c>
      <c r="J265" s="278">
        <v>52.200001</v>
      </c>
      <c r="K265" s="278">
        <v>41.904999</v>
      </c>
      <c r="L265" s="278">
        <v>42.75</v>
      </c>
      <c r="M265" s="278">
        <v>42.462936</v>
      </c>
      <c r="N265" s="278">
        <v>1.13851E8</v>
      </c>
      <c r="O265" s="278"/>
      <c r="P265" s="254">
        <f t="shared" si="26"/>
        <v>1057702.998</v>
      </c>
      <c r="Q265" s="254">
        <f t="shared" si="141"/>
        <v>1551690.151</v>
      </c>
      <c r="R265" s="254">
        <f t="shared" si="142"/>
        <v>989315.9325</v>
      </c>
      <c r="S265" s="254">
        <f t="shared" si="29"/>
        <v>-721756.5276</v>
      </c>
      <c r="T265" s="282"/>
      <c r="U265" s="257">
        <f t="shared" si="18"/>
        <v>2.836162684</v>
      </c>
      <c r="V265" s="254">
        <f t="shared" si="19"/>
        <v>1690135.394</v>
      </c>
      <c r="W265" s="254">
        <f t="shared" si="20"/>
        <v>968378.8662</v>
      </c>
      <c r="X265" s="254">
        <f t="shared" si="21"/>
        <v>3598709.081</v>
      </c>
      <c r="Y265" s="258">
        <f t="shared" si="22"/>
        <v>3.598709081</v>
      </c>
      <c r="Z265" s="334">
        <f t="shared" si="23"/>
        <v>2876952.554</v>
      </c>
      <c r="AA265" s="258">
        <f t="shared" si="24"/>
        <v>2.876952554</v>
      </c>
      <c r="AB265" s="320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299"/>
      <c r="AM265" s="299"/>
      <c r="AN265" s="299"/>
      <c r="AO265" s="299"/>
      <c r="AP265" s="299"/>
      <c r="AQ265" s="299"/>
      <c r="AR265" s="299"/>
      <c r="AS265" s="299"/>
      <c r="AT265" s="299"/>
      <c r="AU265" s="299"/>
    </row>
    <row r="266" ht="19.5" customHeight="1">
      <c r="A266" s="276" t="s">
        <v>362</v>
      </c>
      <c r="B266" s="277">
        <v>271.850006</v>
      </c>
      <c r="C266" s="278">
        <v>300.170013</v>
      </c>
      <c r="D266" s="278">
        <v>266.970001</v>
      </c>
      <c r="E266" s="278">
        <v>299.619995</v>
      </c>
      <c r="F266" s="278">
        <v>293.438995</v>
      </c>
      <c r="G266" s="278">
        <v>7.516458E8</v>
      </c>
      <c r="H266" s="283" t="s">
        <v>362</v>
      </c>
      <c r="I266" s="278">
        <v>43.400002</v>
      </c>
      <c r="J266" s="278">
        <v>52.66</v>
      </c>
      <c r="K266" s="278">
        <v>41.900002</v>
      </c>
      <c r="L266" s="278">
        <v>52.404999</v>
      </c>
      <c r="M266" s="278">
        <v>52.053104</v>
      </c>
      <c r="N266" s="278">
        <v>7.03196E7</v>
      </c>
      <c r="O266" s="278"/>
      <c r="P266" s="254">
        <f t="shared" si="26"/>
        <v>1057306.935</v>
      </c>
      <c r="Q266" s="254">
        <f t="shared" si="141"/>
        <v>1551505.118</v>
      </c>
      <c r="R266" s="254">
        <f t="shared" si="142"/>
        <v>989315.9325</v>
      </c>
      <c r="S266" s="254">
        <f t="shared" si="29"/>
        <v>-726430.5131</v>
      </c>
      <c r="T266" s="282"/>
      <c r="U266" s="257">
        <f t="shared" si="18"/>
        <v>2.817369081</v>
      </c>
      <c r="V266" s="254">
        <f t="shared" si="19"/>
        <v>1689858.149</v>
      </c>
      <c r="W266" s="254">
        <f t="shared" si="20"/>
        <v>963427.6363</v>
      </c>
      <c r="X266" s="254">
        <f t="shared" si="21"/>
        <v>3598127.985</v>
      </c>
      <c r="Y266" s="258">
        <f t="shared" si="22"/>
        <v>3.598127985</v>
      </c>
      <c r="Z266" s="334">
        <f t="shared" si="23"/>
        <v>2871697.472</v>
      </c>
      <c r="AA266" s="258">
        <f t="shared" si="24"/>
        <v>2.871697472</v>
      </c>
      <c r="AB266" s="320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299"/>
      <c r="AM266" s="299"/>
      <c r="AN266" s="299"/>
      <c r="AO266" s="299"/>
      <c r="AP266" s="299"/>
      <c r="AQ266" s="299"/>
      <c r="AR266" s="299"/>
      <c r="AS266" s="299"/>
      <c r="AT266" s="299"/>
      <c r="AU266" s="299"/>
    </row>
    <row r="267" ht="19.5" customHeight="1">
      <c r="A267" s="276" t="s">
        <v>363</v>
      </c>
      <c r="B267" s="337">
        <v>301.970001</v>
      </c>
      <c r="C267" s="338">
        <v>314.690002</v>
      </c>
      <c r="D267" s="338">
        <v>298.089996</v>
      </c>
      <c r="E267" s="338">
        <v>313.73999</v>
      </c>
      <c r="F267" s="338">
        <v>307.267731</v>
      </c>
      <c r="G267" s="338">
        <v>5.698706E8</v>
      </c>
      <c r="H267" s="340" t="s">
        <v>363</v>
      </c>
      <c r="I267" s="338">
        <v>53.255001</v>
      </c>
      <c r="J267" s="338">
        <v>57.959999</v>
      </c>
      <c r="K267" s="338">
        <v>51.880001</v>
      </c>
      <c r="L267" s="338">
        <v>57.555</v>
      </c>
      <c r="M267" s="338">
        <v>57.168526</v>
      </c>
      <c r="N267" s="338">
        <v>5.61828E7</v>
      </c>
      <c r="O267" s="338"/>
      <c r="P267" s="254">
        <f t="shared" si="26"/>
        <v>1180554.44</v>
      </c>
      <c r="Q267" s="254">
        <f t="shared" si="141"/>
        <v>1921052.106</v>
      </c>
      <c r="R267" s="254">
        <f t="shared" si="142"/>
        <v>989315.9325</v>
      </c>
      <c r="S267" s="254">
        <f t="shared" si="29"/>
        <v>-731123.9736</v>
      </c>
      <c r="T267" s="339">
        <f>(P267-P255)/P255</f>
        <v>0.49621042</v>
      </c>
      <c r="U267" s="257">
        <f t="shared" si="18"/>
        <v>2.96785559</v>
      </c>
      <c r="V267" s="254">
        <f t="shared" si="19"/>
        <v>1776131.403</v>
      </c>
      <c r="W267" s="254">
        <f t="shared" si="20"/>
        <v>1045007.429</v>
      </c>
      <c r="X267" s="254">
        <f t="shared" si="21"/>
        <v>4090922.478</v>
      </c>
      <c r="Y267" s="258">
        <f t="shared" si="22"/>
        <v>4.090922478</v>
      </c>
      <c r="Z267" s="334">
        <f t="shared" si="23"/>
        <v>3359798.505</v>
      </c>
      <c r="AA267" s="258">
        <f t="shared" si="24"/>
        <v>3.359798505</v>
      </c>
      <c r="AB267" s="320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299"/>
      <c r="AM267" s="299"/>
      <c r="AN267" s="299"/>
      <c r="AO267" s="299"/>
      <c r="AP267" s="299"/>
      <c r="AQ267" s="299"/>
      <c r="AR267" s="299"/>
      <c r="AS267" s="299"/>
      <c r="AT267" s="299"/>
      <c r="AU267" s="299"/>
    </row>
    <row r="268" ht="19.5" customHeight="1">
      <c r="A268" s="276" t="s">
        <v>364</v>
      </c>
      <c r="B268" s="277">
        <v>315.109985</v>
      </c>
      <c r="C268" s="278">
        <v>330.320007</v>
      </c>
      <c r="D268" s="278">
        <v>305.179993</v>
      </c>
      <c r="E268" s="278">
        <v>314.559998</v>
      </c>
      <c r="F268" s="278">
        <v>308.629242</v>
      </c>
      <c r="G268" s="278">
        <v>6.55263E8</v>
      </c>
      <c r="H268" s="283" t="s">
        <v>364</v>
      </c>
      <c r="I268" s="278">
        <v>58.110001</v>
      </c>
      <c r="J268" s="278">
        <v>63.605</v>
      </c>
      <c r="K268" s="278">
        <v>54.48</v>
      </c>
      <c r="L268" s="278">
        <v>57.685001</v>
      </c>
      <c r="M268" s="278">
        <v>57.297649</v>
      </c>
      <c r="N268" s="278">
        <v>7.81004E7</v>
      </c>
      <c r="O268" s="278"/>
      <c r="P268" s="254">
        <f t="shared" si="26"/>
        <v>1208633.636</v>
      </c>
      <c r="Q268" s="254">
        <f>((Q267+R267)/2)*K268/K267</f>
        <v>1528111.485</v>
      </c>
      <c r="R268" s="254">
        <f>(Q267+R267)/2</f>
        <v>1455184.019</v>
      </c>
      <c r="S268" s="254">
        <f t="shared" si="29"/>
        <v>-735836.9902</v>
      </c>
      <c r="T268" s="282"/>
      <c r="U268" s="257">
        <f t="shared" si="18"/>
        <v>3.620119253</v>
      </c>
      <c r="V268" s="254">
        <f t="shared" si="19"/>
        <v>2243020.203</v>
      </c>
      <c r="W268" s="254">
        <f t="shared" si="20"/>
        <v>1507183.213</v>
      </c>
      <c r="X268" s="254">
        <f t="shared" si="21"/>
        <v>4191929.14</v>
      </c>
      <c r="Y268" s="258">
        <f t="shared" si="22"/>
        <v>4.19192914</v>
      </c>
      <c r="Z268" s="334">
        <f t="shared" si="23"/>
        <v>3456092.15</v>
      </c>
      <c r="AA268" s="258">
        <f t="shared" si="24"/>
        <v>3.45609215</v>
      </c>
      <c r="AB268" s="320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299"/>
      <c r="AM268" s="299"/>
      <c r="AN268" s="299"/>
      <c r="AO268" s="299"/>
      <c r="AP268" s="299"/>
      <c r="AQ268" s="299"/>
      <c r="AR268" s="299"/>
      <c r="AS268" s="299"/>
      <c r="AT268" s="299"/>
      <c r="AU268" s="299"/>
    </row>
    <row r="269" ht="19.5" customHeight="1">
      <c r="A269" s="276" t="s">
        <v>365</v>
      </c>
      <c r="B269" s="277">
        <v>318.109985</v>
      </c>
      <c r="C269" s="278">
        <v>338.190002</v>
      </c>
      <c r="D269" s="278">
        <v>310.880005</v>
      </c>
      <c r="E269" s="278">
        <v>314.140015</v>
      </c>
      <c r="F269" s="278">
        <v>308.217194</v>
      </c>
      <c r="G269" s="278">
        <v>7.954686E8</v>
      </c>
      <c r="H269" s="283" t="s">
        <v>365</v>
      </c>
      <c r="I269" s="278">
        <v>58.939999</v>
      </c>
      <c r="J269" s="278">
        <v>66.480003</v>
      </c>
      <c r="K269" s="278">
        <v>56.044998</v>
      </c>
      <c r="L269" s="278">
        <v>57.27</v>
      </c>
      <c r="M269" s="278">
        <v>56.885437</v>
      </c>
      <c r="N269" s="278">
        <v>7.47164E7</v>
      </c>
      <c r="O269" s="278"/>
      <c r="P269" s="254">
        <f t="shared" si="26"/>
        <v>1231207.941</v>
      </c>
      <c r="Q269" s="254">
        <f t="shared" ref="Q269:Q279" si="143">Q268*K269/K268</f>
        <v>1572008.17</v>
      </c>
      <c r="R269" s="254">
        <f t="shared" ref="R269:R279" si="144">R268</f>
        <v>1455184.019</v>
      </c>
      <c r="S269" s="254">
        <f t="shared" si="29"/>
        <v>-740569.6443</v>
      </c>
      <c r="T269" s="282"/>
      <c r="U269" s="257">
        <f t="shared" si="18"/>
        <v>3.627467019</v>
      </c>
      <c r="V269" s="254">
        <f t="shared" si="19"/>
        <v>2258822.217</v>
      </c>
      <c r="W269" s="254">
        <f t="shared" si="20"/>
        <v>1518252.573</v>
      </c>
      <c r="X269" s="254">
        <f t="shared" si="21"/>
        <v>4258400.13</v>
      </c>
      <c r="Y269" s="258">
        <f t="shared" si="22"/>
        <v>4.25840013</v>
      </c>
      <c r="Z269" s="334">
        <f t="shared" si="23"/>
        <v>3517830.486</v>
      </c>
      <c r="AA269" s="258">
        <f t="shared" si="24"/>
        <v>3.517830486</v>
      </c>
      <c r="AB269" s="320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299"/>
      <c r="AM269" s="299"/>
      <c r="AN269" s="299"/>
      <c r="AO269" s="299"/>
      <c r="AP269" s="299"/>
      <c r="AQ269" s="299"/>
      <c r="AR269" s="299"/>
      <c r="AS269" s="299"/>
      <c r="AT269" s="299"/>
      <c r="AU269" s="299"/>
    </row>
    <row r="270" ht="19.5" customHeight="1">
      <c r="A270" s="276" t="s">
        <v>366</v>
      </c>
      <c r="B270" s="277">
        <v>319.269989</v>
      </c>
      <c r="C270" s="278">
        <v>324.329987</v>
      </c>
      <c r="D270" s="278">
        <v>297.450012</v>
      </c>
      <c r="E270" s="278">
        <v>319.130005</v>
      </c>
      <c r="F270" s="278">
        <v>313.113098</v>
      </c>
      <c r="G270" s="278">
        <v>1.6211736E9</v>
      </c>
      <c r="H270" s="283" t="s">
        <v>366</v>
      </c>
      <c r="I270" s="278">
        <v>59.115002</v>
      </c>
      <c r="J270" s="278">
        <v>60.919998</v>
      </c>
      <c r="K270" s="278">
        <v>51.200001</v>
      </c>
      <c r="L270" s="278">
        <v>58.595001</v>
      </c>
      <c r="M270" s="278">
        <v>58.201542</v>
      </c>
      <c r="N270" s="278">
        <v>1.168626E8</v>
      </c>
      <c r="O270" s="278"/>
      <c r="P270" s="254">
        <f t="shared" si="26"/>
        <v>1178019.85</v>
      </c>
      <c r="Q270" s="254">
        <f t="shared" si="143"/>
        <v>1436110.675</v>
      </c>
      <c r="R270" s="254">
        <f t="shared" si="144"/>
        <v>1455184.019</v>
      </c>
      <c r="S270" s="254">
        <f t="shared" si="29"/>
        <v>-745322.0178</v>
      </c>
      <c r="T270" s="282"/>
      <c r="U270" s="257">
        <f t="shared" si="18"/>
        <v>3.532974749</v>
      </c>
      <c r="V270" s="254">
        <f t="shared" si="19"/>
        <v>2221590.553</v>
      </c>
      <c r="W270" s="254">
        <f t="shared" si="20"/>
        <v>1476268.535</v>
      </c>
      <c r="X270" s="254">
        <f t="shared" si="21"/>
        <v>4069314.544</v>
      </c>
      <c r="Y270" s="258">
        <f t="shared" si="22"/>
        <v>4.069314544</v>
      </c>
      <c r="Z270" s="334">
        <f t="shared" si="23"/>
        <v>3323992.526</v>
      </c>
      <c r="AA270" s="258">
        <f t="shared" si="24"/>
        <v>3.323992526</v>
      </c>
      <c r="AB270" s="320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299"/>
      <c r="AM270" s="299"/>
      <c r="AN270" s="299"/>
      <c r="AO270" s="299"/>
      <c r="AP270" s="299"/>
      <c r="AQ270" s="299"/>
      <c r="AR270" s="299"/>
      <c r="AS270" s="299"/>
      <c r="AT270" s="299"/>
      <c r="AU270" s="299"/>
    </row>
    <row r="271" ht="19.5" customHeight="1">
      <c r="A271" s="276" t="s">
        <v>367</v>
      </c>
      <c r="B271" s="277">
        <v>323.070007</v>
      </c>
      <c r="C271" s="278">
        <v>342.799988</v>
      </c>
      <c r="D271" s="278">
        <v>322.809998</v>
      </c>
      <c r="E271" s="278">
        <v>337.98999</v>
      </c>
      <c r="F271" s="278">
        <v>332.036346</v>
      </c>
      <c r="G271" s="278">
        <v>7.711398E8</v>
      </c>
      <c r="H271" s="283" t="s">
        <v>367</v>
      </c>
      <c r="I271" s="278">
        <v>60.115002</v>
      </c>
      <c r="J271" s="278">
        <v>67.449997</v>
      </c>
      <c r="K271" s="278">
        <v>60.009998</v>
      </c>
      <c r="L271" s="278">
        <v>65.535004</v>
      </c>
      <c r="M271" s="278">
        <v>65.09494</v>
      </c>
      <c r="N271" s="278">
        <v>5.64114E7</v>
      </c>
      <c r="O271" s="278"/>
      <c r="P271" s="254">
        <f t="shared" si="26"/>
        <v>1278455.438</v>
      </c>
      <c r="Q271" s="254">
        <f t="shared" si="143"/>
        <v>1683222.598</v>
      </c>
      <c r="R271" s="254">
        <f t="shared" si="144"/>
        <v>1455184.019</v>
      </c>
      <c r="S271" s="254">
        <f t="shared" si="29"/>
        <v>-750094.1929</v>
      </c>
      <c r="T271" s="282"/>
      <c r="U271" s="257">
        <f t="shared" si="18"/>
        <v>3.644394908</v>
      </c>
      <c r="V271" s="254">
        <f t="shared" si="19"/>
        <v>2291895.465</v>
      </c>
      <c r="W271" s="254">
        <f t="shared" si="20"/>
        <v>1541801.272</v>
      </c>
      <c r="X271" s="254">
        <f t="shared" si="21"/>
        <v>4416862.055</v>
      </c>
      <c r="Y271" s="258">
        <f t="shared" si="22"/>
        <v>4.416862055</v>
      </c>
      <c r="Z271" s="334">
        <f t="shared" si="23"/>
        <v>3666767.862</v>
      </c>
      <c r="AA271" s="258">
        <f t="shared" si="24"/>
        <v>3.666767862</v>
      </c>
      <c r="AB271" s="320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299"/>
      <c r="AM271" s="299"/>
      <c r="AN271" s="299"/>
      <c r="AO271" s="299"/>
      <c r="AP271" s="299"/>
      <c r="AQ271" s="299"/>
      <c r="AR271" s="299"/>
      <c r="AS271" s="299"/>
      <c r="AT271" s="299"/>
      <c r="AU271" s="299"/>
    </row>
    <row r="272" ht="19.5" customHeight="1">
      <c r="A272" s="276" t="s">
        <v>368</v>
      </c>
      <c r="B272" s="277">
        <v>339.230011</v>
      </c>
      <c r="C272" s="278">
        <v>340.0</v>
      </c>
      <c r="D272" s="278">
        <v>316.0</v>
      </c>
      <c r="E272" s="278">
        <v>333.929993</v>
      </c>
      <c r="F272" s="278">
        <v>328.047821</v>
      </c>
      <c r="G272" s="278">
        <v>9.654108E8</v>
      </c>
      <c r="H272" s="283" t="s">
        <v>368</v>
      </c>
      <c r="I272" s="278">
        <v>66.040001</v>
      </c>
      <c r="J272" s="278">
        <v>66.334999</v>
      </c>
      <c r="K272" s="278">
        <v>57.189999</v>
      </c>
      <c r="L272" s="278">
        <v>63.689999</v>
      </c>
      <c r="M272" s="278">
        <v>63.262321</v>
      </c>
      <c r="N272" s="278">
        <v>7.58614E7</v>
      </c>
      <c r="O272" s="278"/>
      <c r="P272" s="254">
        <f t="shared" si="26"/>
        <v>1251485.149</v>
      </c>
      <c r="Q272" s="254">
        <f t="shared" si="143"/>
        <v>1604124.345</v>
      </c>
      <c r="R272" s="254">
        <f t="shared" si="144"/>
        <v>1455184.019</v>
      </c>
      <c r="S272" s="254">
        <f t="shared" si="29"/>
        <v>-754886.252</v>
      </c>
      <c r="T272" s="282"/>
      <c r="U272" s="257">
        <f t="shared" si="18"/>
        <v>3.58553247</v>
      </c>
      <c r="V272" s="254">
        <f t="shared" si="19"/>
        <v>2273016.262</v>
      </c>
      <c r="W272" s="254">
        <f t="shared" si="20"/>
        <v>1518130.01</v>
      </c>
      <c r="X272" s="254">
        <f t="shared" si="21"/>
        <v>4310793.513</v>
      </c>
      <c r="Y272" s="258">
        <f t="shared" si="22"/>
        <v>4.310793513</v>
      </c>
      <c r="Z272" s="334">
        <f t="shared" si="23"/>
        <v>3555907.26</v>
      </c>
      <c r="AA272" s="258">
        <f t="shared" si="24"/>
        <v>3.55590726</v>
      </c>
      <c r="AB272" s="320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299"/>
      <c r="AT272" s="299"/>
      <c r="AU272" s="299"/>
    </row>
    <row r="273" ht="19.5" customHeight="1">
      <c r="A273" s="276" t="s">
        <v>369</v>
      </c>
      <c r="B273" s="277">
        <v>335.299988</v>
      </c>
      <c r="C273" s="278">
        <v>355.230011</v>
      </c>
      <c r="D273" s="278">
        <v>328.279999</v>
      </c>
      <c r="E273" s="278">
        <v>354.429993</v>
      </c>
      <c r="F273" s="278">
        <v>348.186798</v>
      </c>
      <c r="G273" s="278">
        <v>7.512885E8</v>
      </c>
      <c r="H273" s="283" t="s">
        <v>369</v>
      </c>
      <c r="I273" s="278">
        <v>64.260002</v>
      </c>
      <c r="J273" s="278">
        <v>72.120003</v>
      </c>
      <c r="K273" s="278">
        <v>61.57</v>
      </c>
      <c r="L273" s="278">
        <v>71.809998</v>
      </c>
      <c r="M273" s="278">
        <v>71.327797</v>
      </c>
      <c r="N273" s="278">
        <v>4.58176E7</v>
      </c>
      <c r="O273" s="278"/>
      <c r="P273" s="254">
        <f t="shared" si="26"/>
        <v>1300118.808</v>
      </c>
      <c r="Q273" s="254">
        <f t="shared" si="143"/>
        <v>1726979.151</v>
      </c>
      <c r="R273" s="254">
        <f t="shared" si="144"/>
        <v>1455184.019</v>
      </c>
      <c r="S273" s="254">
        <f t="shared" si="29"/>
        <v>-759698.2781</v>
      </c>
      <c r="T273" s="282"/>
      <c r="U273" s="257">
        <f t="shared" si="18"/>
        <v>3.626838321</v>
      </c>
      <c r="V273" s="254">
        <f t="shared" si="19"/>
        <v>2307059.824</v>
      </c>
      <c r="W273" s="254">
        <f t="shared" si="20"/>
        <v>1547361.546</v>
      </c>
      <c r="X273" s="254">
        <f t="shared" si="21"/>
        <v>4482281.978</v>
      </c>
      <c r="Y273" s="258">
        <f t="shared" si="22"/>
        <v>4.482281978</v>
      </c>
      <c r="Z273" s="334">
        <f t="shared" si="23"/>
        <v>3722583.7</v>
      </c>
      <c r="AA273" s="258">
        <f t="shared" si="24"/>
        <v>3.7225837</v>
      </c>
      <c r="AB273" s="320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299"/>
      <c r="AT273" s="299"/>
      <c r="AU273" s="299"/>
    </row>
    <row r="274" ht="19.5" customHeight="1">
      <c r="A274" s="276" t="s">
        <v>370</v>
      </c>
      <c r="B274" s="277">
        <v>354.070007</v>
      </c>
      <c r="C274" s="278">
        <v>368.890015</v>
      </c>
      <c r="D274" s="278">
        <v>352.040009</v>
      </c>
      <c r="E274" s="278">
        <v>364.570007</v>
      </c>
      <c r="F274" s="278">
        <v>358.563568</v>
      </c>
      <c r="G274" s="278">
        <v>8.132857E8</v>
      </c>
      <c r="H274" s="283" t="s">
        <v>370</v>
      </c>
      <c r="I274" s="278">
        <v>71.639999</v>
      </c>
      <c r="J274" s="278">
        <v>77.639999</v>
      </c>
      <c r="K274" s="278">
        <v>70.730003</v>
      </c>
      <c r="L274" s="278">
        <v>75.800003</v>
      </c>
      <c r="M274" s="278">
        <v>75.291016</v>
      </c>
      <c r="N274" s="278">
        <v>5.52846E7</v>
      </c>
      <c r="O274" s="278"/>
      <c r="P274" s="254">
        <f t="shared" si="26"/>
        <v>1394217.857</v>
      </c>
      <c r="Q274" s="254">
        <f t="shared" si="143"/>
        <v>1983908.405</v>
      </c>
      <c r="R274" s="254">
        <f t="shared" si="144"/>
        <v>1455184.019</v>
      </c>
      <c r="S274" s="254">
        <f t="shared" si="29"/>
        <v>-764530.3542</v>
      </c>
      <c r="T274" s="282"/>
      <c r="U274" s="257">
        <f t="shared" si="18"/>
        <v>3.726996398</v>
      </c>
      <c r="V274" s="254">
        <f t="shared" si="19"/>
        <v>2372929.159</v>
      </c>
      <c r="W274" s="254">
        <f t="shared" si="20"/>
        <v>1608398.804</v>
      </c>
      <c r="X274" s="254">
        <f t="shared" si="21"/>
        <v>4833310.282</v>
      </c>
      <c r="Y274" s="258">
        <f t="shared" si="22"/>
        <v>4.833310282</v>
      </c>
      <c r="Z274" s="334">
        <f t="shared" si="23"/>
        <v>4068779.928</v>
      </c>
      <c r="AA274" s="258">
        <f t="shared" si="24"/>
        <v>4.068779928</v>
      </c>
      <c r="AB274" s="320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9"/>
      <c r="AT274" s="299"/>
      <c r="AU274" s="299"/>
    </row>
    <row r="275" ht="19.5" customHeight="1">
      <c r="A275" s="276" t="s">
        <v>371</v>
      </c>
      <c r="B275" s="277">
        <v>366.279999</v>
      </c>
      <c r="C275" s="278">
        <v>380.76001</v>
      </c>
      <c r="D275" s="278">
        <v>359.959991</v>
      </c>
      <c r="E275" s="278">
        <v>379.950012</v>
      </c>
      <c r="F275" s="278">
        <v>373.690186</v>
      </c>
      <c r="G275" s="278">
        <v>6.834665E8</v>
      </c>
      <c r="H275" s="283" t="s">
        <v>371</v>
      </c>
      <c r="I275" s="278">
        <v>76.510002</v>
      </c>
      <c r="J275" s="278">
        <v>82.510002</v>
      </c>
      <c r="K275" s="278">
        <v>73.800003</v>
      </c>
      <c r="L275" s="278">
        <v>82.160004</v>
      </c>
      <c r="M275" s="278">
        <v>81.608299</v>
      </c>
      <c r="N275" s="278">
        <v>4.73665E7</v>
      </c>
      <c r="O275" s="278"/>
      <c r="P275" s="254">
        <f t="shared" si="26"/>
        <v>1425584.123</v>
      </c>
      <c r="Q275" s="254">
        <f t="shared" si="143"/>
        <v>2070018.946</v>
      </c>
      <c r="R275" s="254">
        <f t="shared" si="144"/>
        <v>1455184.019</v>
      </c>
      <c r="S275" s="254">
        <f t="shared" si="29"/>
        <v>-769382.5641</v>
      </c>
      <c r="T275" s="282"/>
      <c r="U275" s="257">
        <f t="shared" si="18"/>
        <v>3.744259718</v>
      </c>
      <c r="V275" s="254">
        <f t="shared" si="19"/>
        <v>2394885.544</v>
      </c>
      <c r="W275" s="254">
        <f t="shared" si="20"/>
        <v>1625502.98</v>
      </c>
      <c r="X275" s="254">
        <f t="shared" si="21"/>
        <v>4950787.088</v>
      </c>
      <c r="Y275" s="258">
        <f t="shared" si="22"/>
        <v>4.950787088</v>
      </c>
      <c r="Z275" s="334">
        <f t="shared" si="23"/>
        <v>4181404.524</v>
      </c>
      <c r="AA275" s="258">
        <f t="shared" si="24"/>
        <v>4.181404524</v>
      </c>
      <c r="AB275" s="320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299"/>
      <c r="AT275" s="299"/>
      <c r="AU275" s="299"/>
    </row>
    <row r="276" ht="19.5" customHeight="1">
      <c r="A276" s="276" t="s">
        <v>372</v>
      </c>
      <c r="B276" s="277">
        <v>381.040009</v>
      </c>
      <c r="C276" s="278">
        <v>382.779999</v>
      </c>
      <c r="D276" s="278">
        <v>357.100006</v>
      </c>
      <c r="E276" s="278">
        <v>357.959991</v>
      </c>
      <c r="F276" s="278">
        <v>352.0625</v>
      </c>
      <c r="G276" s="278">
        <v>9.318499E8</v>
      </c>
      <c r="H276" s="283" t="s">
        <v>372</v>
      </c>
      <c r="I276" s="278">
        <v>82.639999</v>
      </c>
      <c r="J276" s="278">
        <v>83.370003</v>
      </c>
      <c r="K276" s="278">
        <v>72.730003</v>
      </c>
      <c r="L276" s="278">
        <v>72.769997</v>
      </c>
      <c r="M276" s="278">
        <v>72.281357</v>
      </c>
      <c r="N276" s="278">
        <v>6.29031E7</v>
      </c>
      <c r="O276" s="278"/>
      <c r="P276" s="254">
        <f t="shared" si="26"/>
        <v>1414257.45</v>
      </c>
      <c r="Q276" s="254">
        <f t="shared" si="143"/>
        <v>2040006.477</v>
      </c>
      <c r="R276" s="254">
        <f t="shared" si="144"/>
        <v>1455184.019</v>
      </c>
      <c r="S276" s="254">
        <f t="shared" si="29"/>
        <v>-774254.9914</v>
      </c>
      <c r="T276" s="282"/>
      <c r="U276" s="257">
        <f t="shared" si="18"/>
        <v>3.706067769</v>
      </c>
      <c r="V276" s="254">
        <f t="shared" si="19"/>
        <v>2386956.873</v>
      </c>
      <c r="W276" s="254">
        <f t="shared" si="20"/>
        <v>1612701.882</v>
      </c>
      <c r="X276" s="254">
        <f t="shared" si="21"/>
        <v>4909447.946</v>
      </c>
      <c r="Y276" s="258">
        <f t="shared" si="22"/>
        <v>4.909447946</v>
      </c>
      <c r="Z276" s="334">
        <f t="shared" si="23"/>
        <v>4135192.955</v>
      </c>
      <c r="AA276" s="258">
        <f t="shared" si="24"/>
        <v>4.135192955</v>
      </c>
      <c r="AB276" s="320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299"/>
      <c r="AT276" s="299"/>
      <c r="AU276" s="299"/>
    </row>
    <row r="277" ht="19.5" customHeight="1">
      <c r="A277" s="276" t="s">
        <v>373</v>
      </c>
      <c r="B277" s="277">
        <v>358.600006</v>
      </c>
      <c r="C277" s="278">
        <v>386.279999</v>
      </c>
      <c r="D277" s="278">
        <v>350.320007</v>
      </c>
      <c r="E277" s="278">
        <v>386.109985</v>
      </c>
      <c r="F277" s="278">
        <v>380.169678</v>
      </c>
      <c r="G277" s="278">
        <v>8.787479E8</v>
      </c>
      <c r="H277" s="283" t="s">
        <v>373</v>
      </c>
      <c r="I277" s="278">
        <v>73.089996</v>
      </c>
      <c r="J277" s="278">
        <v>84.599998</v>
      </c>
      <c r="K277" s="278">
        <v>69.730003</v>
      </c>
      <c r="L277" s="278">
        <v>84.540001</v>
      </c>
      <c r="M277" s="278">
        <v>83.972328</v>
      </c>
      <c r="N277" s="278">
        <v>5.71178E7</v>
      </c>
      <c r="O277" s="278"/>
      <c r="P277" s="254">
        <f t="shared" si="26"/>
        <v>1387405.968</v>
      </c>
      <c r="Q277" s="254">
        <f t="shared" si="143"/>
        <v>1955859.369</v>
      </c>
      <c r="R277" s="254">
        <f t="shared" si="144"/>
        <v>1455184.019</v>
      </c>
      <c r="S277" s="254">
        <f t="shared" si="29"/>
        <v>-779147.7205</v>
      </c>
      <c r="T277" s="282"/>
      <c r="U277" s="257">
        <f t="shared" si="18"/>
        <v>3.648332547</v>
      </c>
      <c r="V277" s="254">
        <f t="shared" si="19"/>
        <v>2368160.836</v>
      </c>
      <c r="W277" s="254">
        <f t="shared" si="20"/>
        <v>1589013.116</v>
      </c>
      <c r="X277" s="254">
        <f t="shared" si="21"/>
        <v>4798449.357</v>
      </c>
      <c r="Y277" s="258">
        <f t="shared" si="22"/>
        <v>4.798449357</v>
      </c>
      <c r="Z277" s="334">
        <f t="shared" si="23"/>
        <v>4019301.636</v>
      </c>
      <c r="AA277" s="258">
        <f t="shared" si="24"/>
        <v>4.019301636</v>
      </c>
      <c r="AB277" s="320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299"/>
      <c r="AM277" s="299"/>
      <c r="AN277" s="299"/>
      <c r="AO277" s="299"/>
      <c r="AP277" s="299"/>
      <c r="AQ277" s="299"/>
      <c r="AR277" s="299"/>
      <c r="AS277" s="299"/>
      <c r="AT277" s="299"/>
      <c r="AU277" s="299"/>
    </row>
    <row r="278" ht="19.5" customHeight="1">
      <c r="A278" s="276" t="s">
        <v>374</v>
      </c>
      <c r="B278" s="277">
        <v>386.559998</v>
      </c>
      <c r="C278" s="278">
        <v>408.709991</v>
      </c>
      <c r="D278" s="278">
        <v>384.420013</v>
      </c>
      <c r="E278" s="278">
        <v>393.820007</v>
      </c>
      <c r="F278" s="278">
        <v>387.761139</v>
      </c>
      <c r="G278" s="278">
        <v>9.222445E8</v>
      </c>
      <c r="H278" s="283" t="s">
        <v>374</v>
      </c>
      <c r="I278" s="278">
        <v>84.739998</v>
      </c>
      <c r="J278" s="278">
        <v>94.540001</v>
      </c>
      <c r="K278" s="278">
        <v>83.790001</v>
      </c>
      <c r="L278" s="278">
        <v>87.610001</v>
      </c>
      <c r="M278" s="278">
        <v>87.021706</v>
      </c>
      <c r="N278" s="278">
        <v>6.23369E7</v>
      </c>
      <c r="O278" s="278"/>
      <c r="P278" s="254">
        <f t="shared" si="26"/>
        <v>1522455.497</v>
      </c>
      <c r="Q278" s="254">
        <f t="shared" si="143"/>
        <v>2350228.76</v>
      </c>
      <c r="R278" s="254">
        <f t="shared" si="144"/>
        <v>1455184.019</v>
      </c>
      <c r="S278" s="254">
        <f t="shared" si="29"/>
        <v>-784060.836</v>
      </c>
      <c r="T278" s="282"/>
      <c r="U278" s="257">
        <f t="shared" si="18"/>
        <v>3.797714896</v>
      </c>
      <c r="V278" s="254">
        <f t="shared" si="19"/>
        <v>2462695.506</v>
      </c>
      <c r="W278" s="254">
        <f t="shared" si="20"/>
        <v>1678634.67</v>
      </c>
      <c r="X278" s="254">
        <f t="shared" si="21"/>
        <v>5327868.277</v>
      </c>
      <c r="Y278" s="258">
        <f t="shared" si="22"/>
        <v>5.327868277</v>
      </c>
      <c r="Z278" s="334">
        <f t="shared" si="23"/>
        <v>4543807.441</v>
      </c>
      <c r="AA278" s="258">
        <f t="shared" si="24"/>
        <v>4.543807441</v>
      </c>
      <c r="AB278" s="320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299"/>
      <c r="AM278" s="299"/>
      <c r="AN278" s="299"/>
      <c r="AO278" s="299"/>
      <c r="AP278" s="299"/>
      <c r="AQ278" s="299"/>
      <c r="AR278" s="299"/>
      <c r="AS278" s="299"/>
      <c r="AT278" s="299"/>
      <c r="AU278" s="299"/>
    </row>
    <row r="279" ht="19.5" customHeight="1">
      <c r="A279" s="276" t="s">
        <v>375</v>
      </c>
      <c r="B279" s="337">
        <v>398.279999</v>
      </c>
      <c r="C279" s="338">
        <v>404.579987</v>
      </c>
      <c r="D279" s="338">
        <v>377.470001</v>
      </c>
      <c r="E279" s="338">
        <v>397.850006</v>
      </c>
      <c r="F279" s="338">
        <v>391.729095</v>
      </c>
      <c r="G279" s="338">
        <v>1.2328172E9</v>
      </c>
      <c r="H279" s="340" t="s">
        <v>375</v>
      </c>
      <c r="I279" s="338">
        <v>89.650002</v>
      </c>
      <c r="J279" s="338">
        <v>92.25</v>
      </c>
      <c r="K279" s="338">
        <v>80.330002</v>
      </c>
      <c r="L279" s="338">
        <v>89.019997</v>
      </c>
      <c r="M279" s="338">
        <v>88.422226</v>
      </c>
      <c r="N279" s="338">
        <v>1.017614E8</v>
      </c>
      <c r="O279" s="338"/>
      <c r="P279" s="254">
        <f t="shared" si="26"/>
        <v>1494930.697</v>
      </c>
      <c r="Q279" s="254">
        <f t="shared" si="143"/>
        <v>2253179.123</v>
      </c>
      <c r="R279" s="254">
        <f t="shared" si="144"/>
        <v>1455184.019</v>
      </c>
      <c r="S279" s="254">
        <f t="shared" si="29"/>
        <v>-788994.4229</v>
      </c>
      <c r="T279" s="339">
        <f>(P279-P267)/P267</f>
        <v>0.2662954345</v>
      </c>
      <c r="U279" s="257">
        <f t="shared" si="18"/>
        <v>3.739081837</v>
      </c>
      <c r="V279" s="254">
        <f t="shared" si="19"/>
        <v>2443428.146</v>
      </c>
      <c r="W279" s="254">
        <f t="shared" si="20"/>
        <v>1654433.724</v>
      </c>
      <c r="X279" s="254">
        <f t="shared" si="21"/>
        <v>5203293.84</v>
      </c>
      <c r="Y279" s="258">
        <f t="shared" si="22"/>
        <v>5.20329384</v>
      </c>
      <c r="Z279" s="334">
        <f t="shared" si="23"/>
        <v>4414299.417</v>
      </c>
      <c r="AA279" s="258">
        <f t="shared" si="24"/>
        <v>4.414299417</v>
      </c>
      <c r="AB279" s="320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299"/>
      <c r="AM279" s="299"/>
      <c r="AN279" s="299"/>
      <c r="AO279" s="299"/>
      <c r="AP279" s="299"/>
      <c r="AQ279" s="299"/>
      <c r="AR279" s="299"/>
      <c r="AS279" s="299"/>
      <c r="AT279" s="299"/>
      <c r="AU279" s="299"/>
    </row>
    <row r="280" ht="19.5" customHeight="1">
      <c r="A280" s="276" t="s">
        <v>376</v>
      </c>
      <c r="B280" s="277">
        <v>399.049988</v>
      </c>
      <c r="C280" s="278">
        <v>402.279999</v>
      </c>
      <c r="D280" s="278">
        <v>334.149994</v>
      </c>
      <c r="E280" s="278">
        <v>363.049988</v>
      </c>
      <c r="F280" s="278">
        <v>357.921021</v>
      </c>
      <c r="G280" s="278">
        <v>1.847203E9</v>
      </c>
      <c r="H280" s="283" t="s">
        <v>376</v>
      </c>
      <c r="I280" s="278">
        <v>89.650002</v>
      </c>
      <c r="J280" s="278">
        <v>91.099998</v>
      </c>
      <c r="K280" s="278">
        <v>62.369999</v>
      </c>
      <c r="L280" s="278">
        <v>73.709999</v>
      </c>
      <c r="M280" s="278">
        <v>73.21505</v>
      </c>
      <c r="N280" s="278">
        <v>2.354233E8</v>
      </c>
      <c r="O280" s="278"/>
      <c r="P280" s="254">
        <f t="shared" si="26"/>
        <v>1323366.313</v>
      </c>
      <c r="Q280" s="254">
        <f>((Q279+R279)/2)*K280/K279</f>
        <v>1439627.784</v>
      </c>
      <c r="R280" s="254">
        <f>(Q279+R279)/2</f>
        <v>1854181.571</v>
      </c>
      <c r="S280" s="254">
        <f t="shared" si="29"/>
        <v>-793948.5663</v>
      </c>
      <c r="T280" s="282"/>
      <c r="U280" s="257">
        <f t="shared" si="18"/>
        <v>4.002208731</v>
      </c>
      <c r="V280" s="254">
        <f t="shared" si="19"/>
        <v>2706370.728</v>
      </c>
      <c r="W280" s="254">
        <f t="shared" si="20"/>
        <v>1912422.161</v>
      </c>
      <c r="X280" s="254">
        <f t="shared" si="21"/>
        <v>4617175.668</v>
      </c>
      <c r="Y280" s="258">
        <f t="shared" si="22"/>
        <v>4.617175668</v>
      </c>
      <c r="Z280" s="334">
        <f t="shared" si="23"/>
        <v>3823227.102</v>
      </c>
      <c r="AA280" s="258">
        <f t="shared" si="24"/>
        <v>3.823227102</v>
      </c>
      <c r="AB280" s="320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299"/>
      <c r="AM280" s="299"/>
      <c r="AN280" s="299"/>
      <c r="AO280" s="299"/>
      <c r="AP280" s="299"/>
      <c r="AQ280" s="299"/>
      <c r="AR280" s="299"/>
      <c r="AS280" s="299"/>
      <c r="AT280" s="299"/>
      <c r="AU280" s="299"/>
    </row>
    <row r="281" ht="19.5" customHeight="1">
      <c r="A281" s="276" t="s">
        <v>377</v>
      </c>
      <c r="B281" s="277">
        <v>364.429993</v>
      </c>
      <c r="C281" s="278">
        <v>370.100006</v>
      </c>
      <c r="D281" s="278">
        <v>318.26001</v>
      </c>
      <c r="E281" s="278">
        <v>346.799988</v>
      </c>
      <c r="F281" s="278">
        <v>341.900604</v>
      </c>
      <c r="G281" s="278">
        <v>1.5229236E9</v>
      </c>
      <c r="H281" s="283" t="s">
        <v>377</v>
      </c>
      <c r="I281" s="278">
        <v>74.139999</v>
      </c>
      <c r="J281" s="278">
        <v>76.449997</v>
      </c>
      <c r="K281" s="278">
        <v>56.119999</v>
      </c>
      <c r="L281" s="278">
        <v>66.669998</v>
      </c>
      <c r="M281" s="278">
        <v>66.222313</v>
      </c>
      <c r="N281" s="278">
        <v>1.590101E8</v>
      </c>
      <c r="O281" s="278"/>
      <c r="P281" s="254">
        <f t="shared" si="26"/>
        <v>1260435.683</v>
      </c>
      <c r="Q281" s="254">
        <f t="shared" ref="Q281:Q291" si="145">Q280*K281/K280</f>
        <v>1295364.936</v>
      </c>
      <c r="R281" s="254">
        <f t="shared" ref="R281:R291" si="146">R280</f>
        <v>1854181.571</v>
      </c>
      <c r="S281" s="254">
        <f t="shared" si="29"/>
        <v>-798923.352</v>
      </c>
      <c r="T281" s="282"/>
      <c r="U281" s="257">
        <f t="shared" si="18"/>
        <v>3.898518233</v>
      </c>
      <c r="V281" s="254">
        <f t="shared" si="19"/>
        <v>2662319.287</v>
      </c>
      <c r="W281" s="254">
        <f t="shared" si="20"/>
        <v>1863395.935</v>
      </c>
      <c r="X281" s="254">
        <f t="shared" si="21"/>
        <v>4409982.191</v>
      </c>
      <c r="Y281" s="258">
        <f t="shared" si="22"/>
        <v>4.409982191</v>
      </c>
      <c r="Z281" s="334">
        <f t="shared" si="23"/>
        <v>3611058.839</v>
      </c>
      <c r="AA281" s="258">
        <f t="shared" si="24"/>
        <v>3.611058839</v>
      </c>
      <c r="AB281" s="320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299"/>
      <c r="AM281" s="299"/>
      <c r="AN281" s="299"/>
      <c r="AO281" s="299"/>
      <c r="AP281" s="299"/>
      <c r="AQ281" s="299"/>
      <c r="AR281" s="299"/>
      <c r="AS281" s="299"/>
      <c r="AT281" s="299"/>
      <c r="AU281" s="299"/>
    </row>
    <row r="282" ht="19.5" customHeight="1">
      <c r="A282" s="276" t="s">
        <v>378</v>
      </c>
      <c r="B282" s="277">
        <v>345.75</v>
      </c>
      <c r="C282" s="278">
        <v>371.829987</v>
      </c>
      <c r="D282" s="278">
        <v>317.450012</v>
      </c>
      <c r="E282" s="278">
        <v>362.540009</v>
      </c>
      <c r="F282" s="278">
        <v>357.418304</v>
      </c>
      <c r="G282" s="278">
        <v>1.6867928E9</v>
      </c>
      <c r="H282" s="283" t="s">
        <v>378</v>
      </c>
      <c r="I282" s="278">
        <v>66.120003</v>
      </c>
      <c r="J282" s="278">
        <v>75.860001</v>
      </c>
      <c r="K282" s="278">
        <v>55.43</v>
      </c>
      <c r="L282" s="278">
        <v>71.919998</v>
      </c>
      <c r="M282" s="278">
        <v>71.437057</v>
      </c>
      <c r="N282" s="278">
        <v>1.740802E8</v>
      </c>
      <c r="O282" s="278"/>
      <c r="P282" s="254">
        <f t="shared" si="26"/>
        <v>1257227.77</v>
      </c>
      <c r="Q282" s="254">
        <f t="shared" si="145"/>
        <v>1279438.341</v>
      </c>
      <c r="R282" s="254">
        <f t="shared" si="146"/>
        <v>1854181.571</v>
      </c>
      <c r="S282" s="254">
        <f t="shared" si="29"/>
        <v>-803918.8659</v>
      </c>
      <c r="T282" s="282"/>
      <c r="U282" s="257">
        <f t="shared" si="18"/>
        <v>3.87030268</v>
      </c>
      <c r="V282" s="254">
        <f t="shared" si="19"/>
        <v>2660073.748</v>
      </c>
      <c r="W282" s="254">
        <f t="shared" si="20"/>
        <v>1856154.882</v>
      </c>
      <c r="X282" s="254">
        <f t="shared" si="21"/>
        <v>4390847.683</v>
      </c>
      <c r="Y282" s="258">
        <f t="shared" si="22"/>
        <v>4.390847683</v>
      </c>
      <c r="Z282" s="334">
        <f t="shared" si="23"/>
        <v>3586928.817</v>
      </c>
      <c r="AA282" s="258">
        <f t="shared" si="24"/>
        <v>3.586928817</v>
      </c>
      <c r="AB282" s="320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299"/>
      <c r="AM282" s="299"/>
      <c r="AN282" s="299"/>
      <c r="AO282" s="299"/>
      <c r="AP282" s="299"/>
      <c r="AQ282" s="299"/>
      <c r="AR282" s="299"/>
      <c r="AS282" s="299"/>
      <c r="AT282" s="299"/>
      <c r="AU282" s="299"/>
    </row>
    <row r="283" ht="19.5" customHeight="1">
      <c r="A283" s="276" t="s">
        <v>379</v>
      </c>
      <c r="B283" s="277">
        <v>362.809998</v>
      </c>
      <c r="C283" s="278">
        <v>369.309998</v>
      </c>
      <c r="D283" s="278">
        <v>312.600006</v>
      </c>
      <c r="E283" s="278">
        <v>313.25</v>
      </c>
      <c r="F283" s="278">
        <v>309.20636</v>
      </c>
      <c r="G283" s="278">
        <v>1.5019591E9</v>
      </c>
      <c r="H283" s="283" t="s">
        <v>379</v>
      </c>
      <c r="I283" s="278">
        <v>72.220001</v>
      </c>
      <c r="J283" s="278">
        <v>74.769997</v>
      </c>
      <c r="K283" s="278">
        <v>53.009998</v>
      </c>
      <c r="L283" s="278">
        <v>53.200001</v>
      </c>
      <c r="M283" s="278">
        <v>52.842766</v>
      </c>
      <c r="N283" s="278">
        <v>1.590007E8</v>
      </c>
      <c r="O283" s="278"/>
      <c r="P283" s="254">
        <f t="shared" si="26"/>
        <v>1238019.826</v>
      </c>
      <c r="Q283" s="254">
        <f t="shared" si="145"/>
        <v>1223579.72</v>
      </c>
      <c r="R283" s="254">
        <f t="shared" si="146"/>
        <v>1854181.571</v>
      </c>
      <c r="S283" s="254">
        <f t="shared" si="29"/>
        <v>-808935.1945</v>
      </c>
      <c r="T283" s="282"/>
      <c r="U283" s="257">
        <f t="shared" si="18"/>
        <v>3.822557626</v>
      </c>
      <c r="V283" s="254">
        <f t="shared" si="19"/>
        <v>2646628.187</v>
      </c>
      <c r="W283" s="254">
        <f t="shared" si="20"/>
        <v>1837692.992</v>
      </c>
      <c r="X283" s="254">
        <f t="shared" si="21"/>
        <v>4315781.118</v>
      </c>
      <c r="Y283" s="258">
        <f t="shared" si="22"/>
        <v>4.315781118</v>
      </c>
      <c r="Z283" s="334">
        <f t="shared" si="23"/>
        <v>3506845.923</v>
      </c>
      <c r="AA283" s="258">
        <f t="shared" si="24"/>
        <v>3.506845923</v>
      </c>
      <c r="AB283" s="320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299"/>
      <c r="AM283" s="299"/>
      <c r="AN283" s="299"/>
      <c r="AO283" s="299"/>
      <c r="AP283" s="299"/>
      <c r="AQ283" s="299"/>
      <c r="AR283" s="299"/>
      <c r="AS283" s="299"/>
      <c r="AT283" s="299"/>
      <c r="AU283" s="299"/>
    </row>
    <row r="284" ht="19.5" customHeight="1">
      <c r="A284" s="276" t="s">
        <v>380</v>
      </c>
      <c r="B284" s="277">
        <v>312.829987</v>
      </c>
      <c r="C284" s="278">
        <v>330.290009</v>
      </c>
      <c r="D284" s="278">
        <v>280.209991</v>
      </c>
      <c r="E284" s="278">
        <v>308.279999</v>
      </c>
      <c r="F284" s="278">
        <v>304.300568</v>
      </c>
      <c r="G284" s="278">
        <v>1.9511625E9</v>
      </c>
      <c r="H284" s="283" t="s">
        <v>380</v>
      </c>
      <c r="I284" s="278">
        <v>53.060001</v>
      </c>
      <c r="J284" s="278">
        <v>59.060001</v>
      </c>
      <c r="K284" s="278">
        <v>41.959999</v>
      </c>
      <c r="L284" s="278">
        <v>50.669998</v>
      </c>
      <c r="M284" s="278">
        <v>50.329754</v>
      </c>
      <c r="N284" s="278">
        <v>1.978816E8</v>
      </c>
      <c r="O284" s="278"/>
      <c r="P284" s="254">
        <f t="shared" si="26"/>
        <v>1109742.539</v>
      </c>
      <c r="Q284" s="254">
        <f t="shared" si="145"/>
        <v>968523.0293</v>
      </c>
      <c r="R284" s="254">
        <f t="shared" si="146"/>
        <v>1854181.571</v>
      </c>
      <c r="S284" s="254">
        <f t="shared" si="29"/>
        <v>-813972.4245</v>
      </c>
      <c r="T284" s="282"/>
      <c r="U284" s="257">
        <f t="shared" si="18"/>
        <v>3.641307765</v>
      </c>
      <c r="V284" s="254">
        <f t="shared" si="19"/>
        <v>2556834.086</v>
      </c>
      <c r="W284" s="254">
        <f t="shared" si="20"/>
        <v>1742861.661</v>
      </c>
      <c r="X284" s="254">
        <f t="shared" si="21"/>
        <v>3932447.139</v>
      </c>
      <c r="Y284" s="258">
        <f t="shared" si="22"/>
        <v>3.932447139</v>
      </c>
      <c r="Z284" s="334">
        <f t="shared" si="23"/>
        <v>3118474.715</v>
      </c>
      <c r="AA284" s="258">
        <f t="shared" si="24"/>
        <v>3.118474715</v>
      </c>
      <c r="AB284" s="320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299"/>
      <c r="AM284" s="299"/>
      <c r="AN284" s="299"/>
      <c r="AO284" s="299"/>
      <c r="AP284" s="299"/>
      <c r="AQ284" s="299"/>
      <c r="AR284" s="299"/>
      <c r="AS284" s="299"/>
      <c r="AT284" s="299"/>
      <c r="AU284" s="299"/>
    </row>
    <row r="285" ht="19.5" customHeight="1">
      <c r="A285" s="276" t="s">
        <v>381</v>
      </c>
      <c r="B285" s="277">
        <v>310.470001</v>
      </c>
      <c r="C285" s="278">
        <v>314.559998</v>
      </c>
      <c r="D285" s="278">
        <v>269.279999</v>
      </c>
      <c r="E285" s="278">
        <v>280.279999</v>
      </c>
      <c r="F285" s="278">
        <v>276.661987</v>
      </c>
      <c r="G285" s="278">
        <v>1.359608E9</v>
      </c>
      <c r="H285" s="283" t="s">
        <v>381</v>
      </c>
      <c r="I285" s="278">
        <v>51.41</v>
      </c>
      <c r="J285" s="278">
        <v>52.700001</v>
      </c>
      <c r="K285" s="278">
        <v>38.240002</v>
      </c>
      <c r="L285" s="278">
        <v>41.41</v>
      </c>
      <c r="M285" s="278">
        <v>41.131935</v>
      </c>
      <c r="N285" s="278">
        <v>1.292261E8</v>
      </c>
      <c r="O285" s="278"/>
      <c r="P285" s="254">
        <f t="shared" si="26"/>
        <v>1066455.442</v>
      </c>
      <c r="Q285" s="254">
        <f t="shared" si="145"/>
        <v>882657.8518</v>
      </c>
      <c r="R285" s="254">
        <f t="shared" si="146"/>
        <v>1854181.571</v>
      </c>
      <c r="S285" s="254">
        <f t="shared" si="29"/>
        <v>-819030.643</v>
      </c>
      <c r="T285" s="282"/>
      <c r="U285" s="257">
        <f t="shared" si="18"/>
        <v>3.565967938</v>
      </c>
      <c r="V285" s="254">
        <f t="shared" si="19"/>
        <v>2526533.118</v>
      </c>
      <c r="W285" s="254">
        <f t="shared" si="20"/>
        <v>1707502.475</v>
      </c>
      <c r="X285" s="254">
        <f t="shared" si="21"/>
        <v>3803294.865</v>
      </c>
      <c r="Y285" s="258">
        <f t="shared" si="22"/>
        <v>3.803294865</v>
      </c>
      <c r="Z285" s="334">
        <f t="shared" si="23"/>
        <v>2984264.222</v>
      </c>
      <c r="AA285" s="258">
        <f t="shared" si="24"/>
        <v>2.984264222</v>
      </c>
      <c r="AB285" s="320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299"/>
      <c r="AM285" s="299"/>
      <c r="AN285" s="299"/>
      <c r="AO285" s="299"/>
      <c r="AP285" s="299"/>
      <c r="AQ285" s="299"/>
      <c r="AR285" s="299"/>
      <c r="AS285" s="299"/>
      <c r="AT285" s="299"/>
      <c r="AU285" s="299"/>
    </row>
    <row r="286" ht="19.5" customHeight="1">
      <c r="A286" s="276" t="s">
        <v>382</v>
      </c>
      <c r="B286" s="277">
        <v>278.950012</v>
      </c>
      <c r="C286" s="278">
        <v>316.390015</v>
      </c>
      <c r="D286" s="278">
        <v>276.75</v>
      </c>
      <c r="E286" s="278">
        <v>315.459991</v>
      </c>
      <c r="F286" s="278">
        <v>311.98645</v>
      </c>
      <c r="G286" s="278">
        <v>1.1780255E9</v>
      </c>
      <c r="H286" s="283" t="s">
        <v>382</v>
      </c>
      <c r="I286" s="278">
        <v>40.98</v>
      </c>
      <c r="J286" s="278">
        <v>52.299999</v>
      </c>
      <c r="K286" s="278">
        <v>40.34</v>
      </c>
      <c r="L286" s="278">
        <v>52.02</v>
      </c>
      <c r="M286" s="278">
        <v>51.670692</v>
      </c>
      <c r="N286" s="278">
        <v>8.72705E7</v>
      </c>
      <c r="O286" s="278"/>
      <c r="P286" s="254">
        <f t="shared" si="26"/>
        <v>1096039.604</v>
      </c>
      <c r="Q286" s="254">
        <f t="shared" si="145"/>
        <v>931130.1223</v>
      </c>
      <c r="R286" s="254">
        <f t="shared" si="146"/>
        <v>1854181.571</v>
      </c>
      <c r="S286" s="254">
        <f t="shared" si="29"/>
        <v>-824109.9373</v>
      </c>
      <c r="T286" s="282"/>
      <c r="U286" s="257">
        <f t="shared" si="18"/>
        <v>3.579887879</v>
      </c>
      <c r="V286" s="254">
        <f t="shared" si="19"/>
        <v>2547242.031</v>
      </c>
      <c r="W286" s="254">
        <f t="shared" si="20"/>
        <v>1723132.094</v>
      </c>
      <c r="X286" s="254">
        <f t="shared" si="21"/>
        <v>3881351.298</v>
      </c>
      <c r="Y286" s="258">
        <f t="shared" si="22"/>
        <v>3.881351298</v>
      </c>
      <c r="Z286" s="334">
        <f t="shared" si="23"/>
        <v>3057241.36</v>
      </c>
      <c r="AA286" s="258">
        <f t="shared" si="24"/>
        <v>3.05724136</v>
      </c>
      <c r="AB286" s="320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299"/>
      <c r="AM286" s="299"/>
      <c r="AN286" s="299"/>
      <c r="AO286" s="299"/>
      <c r="AP286" s="299"/>
      <c r="AQ286" s="299"/>
      <c r="AR286" s="299"/>
      <c r="AS286" s="299"/>
      <c r="AT286" s="299"/>
      <c r="AU286" s="299"/>
    </row>
    <row r="287" ht="19.5" customHeight="1">
      <c r="A287" s="276" t="s">
        <v>383</v>
      </c>
      <c r="B287" s="277">
        <v>313.649994</v>
      </c>
      <c r="C287" s="278">
        <v>334.420013</v>
      </c>
      <c r="D287" s="278">
        <v>298.440002</v>
      </c>
      <c r="E287" s="278">
        <v>299.269989</v>
      </c>
      <c r="F287" s="278">
        <v>295.974701</v>
      </c>
      <c r="G287" s="278">
        <v>1.0699201E9</v>
      </c>
      <c r="H287" s="283" t="s">
        <v>383</v>
      </c>
      <c r="I287" s="278">
        <v>51.419998</v>
      </c>
      <c r="J287" s="278">
        <v>58.220001</v>
      </c>
      <c r="K287" s="278">
        <v>46.099998</v>
      </c>
      <c r="L287" s="278">
        <v>46.369999</v>
      </c>
      <c r="M287" s="278">
        <v>46.058628</v>
      </c>
      <c r="N287" s="278">
        <v>9.09502E7</v>
      </c>
      <c r="O287" s="278"/>
      <c r="P287" s="254">
        <f t="shared" si="26"/>
        <v>1181940.602</v>
      </c>
      <c r="Q287" s="254">
        <f t="shared" si="145"/>
        <v>1064082.716</v>
      </c>
      <c r="R287" s="254">
        <f t="shared" si="146"/>
        <v>1854181.571</v>
      </c>
      <c r="S287" s="254">
        <f t="shared" si="29"/>
        <v>-829210.3954</v>
      </c>
      <c r="T287" s="282"/>
      <c r="U287" s="257">
        <f t="shared" si="18"/>
        <v>3.661461784</v>
      </c>
      <c r="V287" s="254">
        <f t="shared" si="19"/>
        <v>2607372.73</v>
      </c>
      <c r="W287" s="254">
        <f t="shared" si="20"/>
        <v>1778162.335</v>
      </c>
      <c r="X287" s="254">
        <f t="shared" si="21"/>
        <v>4100204.89</v>
      </c>
      <c r="Y287" s="258">
        <f t="shared" si="22"/>
        <v>4.10020489</v>
      </c>
      <c r="Z287" s="334">
        <f t="shared" si="23"/>
        <v>3270994.494</v>
      </c>
      <c r="AA287" s="258">
        <f t="shared" si="24"/>
        <v>3.270994494</v>
      </c>
      <c r="AB287" s="320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299"/>
      <c r="AM287" s="299"/>
      <c r="AN287" s="299"/>
      <c r="AO287" s="299"/>
      <c r="AP287" s="299"/>
      <c r="AQ287" s="299"/>
      <c r="AR287" s="299"/>
      <c r="AS287" s="299"/>
      <c r="AT287" s="299"/>
      <c r="AU287" s="299"/>
    </row>
    <row r="288" ht="19.5" customHeight="1">
      <c r="A288" s="276" t="s">
        <v>384</v>
      </c>
      <c r="B288" s="277">
        <v>296.720001</v>
      </c>
      <c r="C288" s="278">
        <v>311.079987</v>
      </c>
      <c r="D288" s="278">
        <v>267.100006</v>
      </c>
      <c r="E288" s="278">
        <v>267.26001</v>
      </c>
      <c r="F288" s="278">
        <v>264.3172</v>
      </c>
      <c r="G288" s="278">
        <v>1.3709887E9</v>
      </c>
      <c r="H288" s="283" t="s">
        <v>384</v>
      </c>
      <c r="I288" s="278">
        <v>45.549999</v>
      </c>
      <c r="J288" s="278">
        <v>49.959999</v>
      </c>
      <c r="K288" s="278">
        <v>36.630001</v>
      </c>
      <c r="L288" s="278">
        <v>36.66</v>
      </c>
      <c r="M288" s="278">
        <v>36.413834</v>
      </c>
      <c r="N288" s="278">
        <v>1.142396E8</v>
      </c>
      <c r="O288" s="278"/>
      <c r="P288" s="254">
        <f t="shared" si="26"/>
        <v>1057821.806</v>
      </c>
      <c r="Q288" s="254">
        <f t="shared" si="145"/>
        <v>845495.7192</v>
      </c>
      <c r="R288" s="254">
        <f t="shared" si="146"/>
        <v>1854181.571</v>
      </c>
      <c r="S288" s="254">
        <f t="shared" si="29"/>
        <v>-834332.1054</v>
      </c>
      <c r="T288" s="282"/>
      <c r="U288" s="257">
        <f t="shared" si="18"/>
        <v>3.490220931</v>
      </c>
      <c r="V288" s="254">
        <f t="shared" si="19"/>
        <v>2520489.573</v>
      </c>
      <c r="W288" s="254">
        <f t="shared" si="20"/>
        <v>1686157.467</v>
      </c>
      <c r="X288" s="254">
        <f t="shared" si="21"/>
        <v>3757499.097</v>
      </c>
      <c r="Y288" s="258">
        <f t="shared" si="22"/>
        <v>3.757499097</v>
      </c>
      <c r="Z288" s="334">
        <f t="shared" si="23"/>
        <v>2923166.991</v>
      </c>
      <c r="AA288" s="258">
        <f t="shared" si="24"/>
        <v>2.923166991</v>
      </c>
      <c r="AB288" s="320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299"/>
      <c r="AM288" s="299"/>
      <c r="AN288" s="299"/>
      <c r="AO288" s="299"/>
      <c r="AP288" s="299"/>
      <c r="AQ288" s="299"/>
      <c r="AR288" s="299"/>
      <c r="AS288" s="299"/>
      <c r="AT288" s="299"/>
      <c r="AU288" s="299"/>
    </row>
    <row r="289" ht="19.5" customHeight="1">
      <c r="A289" s="276" t="s">
        <v>385</v>
      </c>
      <c r="B289" s="277">
        <v>269.070007</v>
      </c>
      <c r="C289" s="278">
        <v>284.600006</v>
      </c>
      <c r="D289" s="278">
        <v>254.259995</v>
      </c>
      <c r="E289" s="278">
        <v>277.950012</v>
      </c>
      <c r="F289" s="278">
        <v>275.383514</v>
      </c>
      <c r="G289" s="278">
        <v>1.356809E9</v>
      </c>
      <c r="H289" s="283" t="s">
        <v>385</v>
      </c>
      <c r="I289" s="278">
        <v>37.139999</v>
      </c>
      <c r="J289" s="278">
        <v>41.349998</v>
      </c>
      <c r="K289" s="278">
        <v>32.98</v>
      </c>
      <c r="L289" s="278">
        <v>39.080002</v>
      </c>
      <c r="M289" s="278">
        <v>38.817581</v>
      </c>
      <c r="N289" s="278">
        <v>1.28472E8</v>
      </c>
      <c r="O289" s="278"/>
      <c r="P289" s="254">
        <f t="shared" si="26"/>
        <v>1006970.277</v>
      </c>
      <c r="Q289" s="254">
        <f t="shared" si="145"/>
        <v>761246.1932</v>
      </c>
      <c r="R289" s="254">
        <f t="shared" si="146"/>
        <v>1854181.571</v>
      </c>
      <c r="S289" s="254">
        <f t="shared" si="29"/>
        <v>-839475.1558</v>
      </c>
      <c r="T289" s="282"/>
      <c r="U289" s="257">
        <f t="shared" si="18"/>
        <v>3.408262685</v>
      </c>
      <c r="V289" s="254">
        <f t="shared" si="19"/>
        <v>2484893.503</v>
      </c>
      <c r="W289" s="254">
        <f t="shared" si="20"/>
        <v>1645418.347</v>
      </c>
      <c r="X289" s="254">
        <f t="shared" si="21"/>
        <v>3622398.042</v>
      </c>
      <c r="Y289" s="258">
        <f t="shared" si="22"/>
        <v>3.622398042</v>
      </c>
      <c r="Z289" s="334">
        <f t="shared" si="23"/>
        <v>2782922.886</v>
      </c>
      <c r="AA289" s="258">
        <f t="shared" si="24"/>
        <v>2.782922886</v>
      </c>
      <c r="AB289" s="320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299"/>
      <c r="AM289" s="299"/>
      <c r="AN289" s="299"/>
      <c r="AO289" s="299"/>
      <c r="AP289" s="299"/>
      <c r="AQ289" s="299"/>
      <c r="AR289" s="299"/>
      <c r="AS289" s="299"/>
      <c r="AT289" s="299"/>
      <c r="AU289" s="299"/>
    </row>
    <row r="290" ht="19.5" customHeight="1">
      <c r="A290" s="276" t="s">
        <v>386</v>
      </c>
      <c r="B290" s="277">
        <v>281.5</v>
      </c>
      <c r="C290" s="278">
        <v>293.470001</v>
      </c>
      <c r="D290" s="278">
        <v>259.079987</v>
      </c>
      <c r="E290" s="278">
        <v>293.359985</v>
      </c>
      <c r="F290" s="278">
        <v>290.651154</v>
      </c>
      <c r="G290" s="278">
        <v>1.1957628E9</v>
      </c>
      <c r="H290" s="283" t="s">
        <v>386</v>
      </c>
      <c r="I290" s="278">
        <v>40.110001</v>
      </c>
      <c r="J290" s="278">
        <v>43.049999</v>
      </c>
      <c r="K290" s="278">
        <v>33.900002</v>
      </c>
      <c r="L290" s="278">
        <v>42.900002</v>
      </c>
      <c r="M290" s="278">
        <v>42.611935</v>
      </c>
      <c r="N290" s="278">
        <v>1.058583E8</v>
      </c>
      <c r="O290" s="278"/>
      <c r="P290" s="254">
        <f t="shared" si="26"/>
        <v>1026059.354</v>
      </c>
      <c r="Q290" s="254">
        <f t="shared" si="145"/>
        <v>782481.7305</v>
      </c>
      <c r="R290" s="254">
        <f t="shared" si="146"/>
        <v>1854181.571</v>
      </c>
      <c r="S290" s="254">
        <f t="shared" si="29"/>
        <v>-844639.6356</v>
      </c>
      <c r="T290" s="282"/>
      <c r="U290" s="257">
        <f t="shared" si="18"/>
        <v>3.410023405</v>
      </c>
      <c r="V290" s="254">
        <f t="shared" si="19"/>
        <v>2498255.857</v>
      </c>
      <c r="W290" s="254">
        <f t="shared" si="20"/>
        <v>1653616.221</v>
      </c>
      <c r="X290" s="254">
        <f t="shared" si="21"/>
        <v>3662722.656</v>
      </c>
      <c r="Y290" s="258">
        <f t="shared" si="22"/>
        <v>3.662722656</v>
      </c>
      <c r="Z290" s="334">
        <f t="shared" si="23"/>
        <v>2818083.021</v>
      </c>
      <c r="AA290" s="258">
        <f t="shared" si="24"/>
        <v>2.818083021</v>
      </c>
      <c r="AB290" s="320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299"/>
      <c r="AM290" s="299"/>
      <c r="AN290" s="299"/>
      <c r="AO290" s="299"/>
      <c r="AP290" s="299"/>
      <c r="AQ290" s="299"/>
      <c r="AR290" s="299"/>
      <c r="AS290" s="299"/>
      <c r="AT290" s="299"/>
      <c r="AU290" s="299"/>
    </row>
    <row r="291" ht="19.5" customHeight="1">
      <c r="A291" s="276" t="s">
        <v>387</v>
      </c>
      <c r="B291" s="337">
        <v>293.690002</v>
      </c>
      <c r="C291" s="338">
        <v>296.880005</v>
      </c>
      <c r="D291" s="338">
        <v>259.730011</v>
      </c>
      <c r="E291" s="338">
        <v>266.279999</v>
      </c>
      <c r="F291" s="338">
        <v>263.821228</v>
      </c>
      <c r="G291" s="338">
        <v>1.0570377E9</v>
      </c>
      <c r="H291" s="340" t="s">
        <v>387</v>
      </c>
      <c r="I291" s="338">
        <v>42.970001</v>
      </c>
      <c r="J291" s="338">
        <v>43.720001</v>
      </c>
      <c r="K291" s="338">
        <v>33.380001</v>
      </c>
      <c r="L291" s="338">
        <v>35.040001</v>
      </c>
      <c r="M291" s="338">
        <v>34.80471</v>
      </c>
      <c r="N291" s="338">
        <v>9.87134E7</v>
      </c>
      <c r="O291" s="338"/>
      <c r="P291" s="254">
        <f t="shared" si="26"/>
        <v>1028633.707</v>
      </c>
      <c r="Q291" s="254">
        <f t="shared" si="145"/>
        <v>770479.0385</v>
      </c>
      <c r="R291" s="254">
        <f t="shared" si="146"/>
        <v>1854181.571</v>
      </c>
      <c r="S291" s="254">
        <f t="shared" si="29"/>
        <v>-849825.6341</v>
      </c>
      <c r="T291" s="339">
        <f>(P291-P279)/P279</f>
        <v>-0.3119188007</v>
      </c>
      <c r="U291" s="257">
        <f t="shared" si="18"/>
        <v>3.392243259</v>
      </c>
      <c r="V291" s="254">
        <f t="shared" si="19"/>
        <v>2500057.903</v>
      </c>
      <c r="W291" s="254">
        <f t="shared" si="20"/>
        <v>1650232.269</v>
      </c>
      <c r="X291" s="254">
        <f t="shared" si="21"/>
        <v>3653294.317</v>
      </c>
      <c r="Y291" s="258">
        <f t="shared" si="22"/>
        <v>3.653294317</v>
      </c>
      <c r="Z291" s="334">
        <f t="shared" si="23"/>
        <v>2803468.683</v>
      </c>
      <c r="AA291" s="258">
        <f t="shared" si="24"/>
        <v>2.803468683</v>
      </c>
      <c r="AB291" s="320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299"/>
      <c r="AM291" s="299"/>
      <c r="AN291" s="299"/>
      <c r="AO291" s="299"/>
      <c r="AP291" s="299"/>
      <c r="AQ291" s="299"/>
      <c r="AR291" s="299"/>
      <c r="AS291" s="299"/>
      <c r="AT291" s="299"/>
      <c r="AU291" s="299"/>
    </row>
    <row r="292" ht="19.5" customHeight="1">
      <c r="A292" s="276" t="s">
        <v>388</v>
      </c>
      <c r="B292" s="277">
        <v>268.649994</v>
      </c>
      <c r="C292" s="278">
        <v>298.26001</v>
      </c>
      <c r="D292" s="278">
        <v>260.339996</v>
      </c>
      <c r="E292" s="278">
        <v>294.619995</v>
      </c>
      <c r="F292" s="278">
        <v>292.598358</v>
      </c>
      <c r="G292" s="278">
        <v>9.619273E8</v>
      </c>
      <c r="H292" s="283" t="s">
        <v>388</v>
      </c>
      <c r="I292" s="278">
        <v>35.639999</v>
      </c>
      <c r="J292" s="278">
        <v>43.560001</v>
      </c>
      <c r="K292" s="278">
        <v>33.419998</v>
      </c>
      <c r="L292" s="278">
        <v>42.470001</v>
      </c>
      <c r="M292" s="278">
        <v>42.308758</v>
      </c>
      <c r="N292" s="278">
        <v>9.56641E7</v>
      </c>
      <c r="O292" s="278"/>
      <c r="P292" s="254">
        <f t="shared" si="26"/>
        <v>1031049.489</v>
      </c>
      <c r="Q292" s="254">
        <f>((Q291+R291)/2)*K292/K291</f>
        <v>1313902.782</v>
      </c>
      <c r="R292" s="254">
        <f>(Q291+R291)/2</f>
        <v>1312330.305</v>
      </c>
      <c r="S292" s="254">
        <f t="shared" si="29"/>
        <v>-855033.2409</v>
      </c>
      <c r="T292" s="282"/>
      <c r="U292" s="257">
        <f t="shared" si="18"/>
        <v>2.740688528</v>
      </c>
      <c r="V292" s="254">
        <f t="shared" si="19"/>
        <v>1981571.735</v>
      </c>
      <c r="W292" s="254">
        <f t="shared" si="20"/>
        <v>1126538.494</v>
      </c>
      <c r="X292" s="254">
        <f t="shared" si="21"/>
        <v>3657282.576</v>
      </c>
      <c r="Y292" s="258">
        <f t="shared" si="22"/>
        <v>3.657282576</v>
      </c>
      <c r="Z292" s="334">
        <f t="shared" si="23"/>
        <v>2802249.335</v>
      </c>
      <c r="AA292" s="258">
        <f t="shared" si="24"/>
        <v>2.802249335</v>
      </c>
      <c r="AB292" s="320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299"/>
      <c r="AM292" s="299"/>
      <c r="AN292" s="299"/>
      <c r="AO292" s="299"/>
      <c r="AP292" s="299"/>
      <c r="AQ292" s="299"/>
      <c r="AR292" s="299"/>
      <c r="AS292" s="299"/>
      <c r="AT292" s="299"/>
      <c r="AU292" s="299"/>
    </row>
    <row r="293" ht="19.5" customHeight="1">
      <c r="A293" s="276" t="s">
        <v>389</v>
      </c>
      <c r="B293" s="277">
        <v>294.410004</v>
      </c>
      <c r="C293" s="278">
        <v>313.679993</v>
      </c>
      <c r="D293" s="278">
        <v>290.049988</v>
      </c>
      <c r="E293" s="278">
        <v>293.559998</v>
      </c>
      <c r="F293" s="278">
        <v>291.545685</v>
      </c>
      <c r="G293" s="278">
        <v>1.0944248E9</v>
      </c>
      <c r="H293" s="283" t="s">
        <v>389</v>
      </c>
      <c r="I293" s="278">
        <v>42.400002</v>
      </c>
      <c r="J293" s="278">
        <v>48.009998</v>
      </c>
      <c r="K293" s="278">
        <v>40.75</v>
      </c>
      <c r="L293" s="278">
        <v>41.73</v>
      </c>
      <c r="M293" s="278">
        <v>41.57156</v>
      </c>
      <c r="N293" s="278">
        <v>1.067048E8</v>
      </c>
      <c r="O293" s="278"/>
      <c r="P293" s="254">
        <f t="shared" si="26"/>
        <v>1148712.824</v>
      </c>
      <c r="Q293" s="254">
        <f t="shared" ref="Q293:Q303" si="147">Q292*K293/K292</f>
        <v>1602080.837</v>
      </c>
      <c r="R293" s="254">
        <f t="shared" ref="R293:R303" si="148">R292</f>
        <v>1312330.305</v>
      </c>
      <c r="S293" s="254">
        <f t="shared" si="29"/>
        <v>-860262.5461</v>
      </c>
      <c r="T293" s="282"/>
      <c r="U293" s="257">
        <f t="shared" si="18"/>
        <v>2.860804693</v>
      </c>
      <c r="V293" s="254">
        <f t="shared" si="19"/>
        <v>2063936.069</v>
      </c>
      <c r="W293" s="254">
        <f t="shared" si="20"/>
        <v>1203673.523</v>
      </c>
      <c r="X293" s="254">
        <f t="shared" si="21"/>
        <v>4063123.965</v>
      </c>
      <c r="Y293" s="258">
        <f t="shared" si="22"/>
        <v>4.063123965</v>
      </c>
      <c r="Z293" s="334">
        <f t="shared" si="23"/>
        <v>3202861.419</v>
      </c>
      <c r="AA293" s="258">
        <f t="shared" si="24"/>
        <v>3.202861419</v>
      </c>
      <c r="AB293" s="320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299"/>
      <c r="AM293" s="299"/>
      <c r="AN293" s="299"/>
      <c r="AO293" s="299"/>
      <c r="AP293" s="299"/>
      <c r="AQ293" s="299"/>
      <c r="AR293" s="299"/>
      <c r="AS293" s="299"/>
      <c r="AT293" s="299"/>
      <c r="AU293" s="299"/>
    </row>
    <row r="294" ht="19.5" customHeight="1">
      <c r="A294" s="276" t="s">
        <v>390</v>
      </c>
      <c r="B294" s="277">
        <v>293.26001</v>
      </c>
      <c r="C294" s="278">
        <v>321.170013</v>
      </c>
      <c r="D294" s="278">
        <v>285.190002</v>
      </c>
      <c r="E294" s="278">
        <v>320.929993</v>
      </c>
      <c r="F294" s="278">
        <v>318.727844</v>
      </c>
      <c r="G294" s="278">
        <v>1.5447826E9</v>
      </c>
      <c r="H294" s="283" t="s">
        <v>390</v>
      </c>
      <c r="I294" s="278">
        <v>41.639999</v>
      </c>
      <c r="J294" s="278">
        <v>49.630001</v>
      </c>
      <c r="K294" s="278">
        <v>39.240002</v>
      </c>
      <c r="L294" s="278">
        <v>49.57</v>
      </c>
      <c r="M294" s="278">
        <v>49.381794</v>
      </c>
      <c r="N294" s="278">
        <v>1.41906E8</v>
      </c>
      <c r="O294" s="278"/>
      <c r="P294" s="254">
        <f t="shared" si="26"/>
        <v>1129465.354</v>
      </c>
      <c r="Q294" s="254">
        <f t="shared" si="147"/>
        <v>1542715.466</v>
      </c>
      <c r="R294" s="254">
        <f t="shared" si="148"/>
        <v>1312330.305</v>
      </c>
      <c r="S294" s="254">
        <f t="shared" si="29"/>
        <v>-865513.64</v>
      </c>
      <c r="T294" s="282"/>
      <c r="U294" s="257">
        <f t="shared" si="18"/>
        <v>2.821209911</v>
      </c>
      <c r="V294" s="254">
        <f t="shared" si="19"/>
        <v>2050462.841</v>
      </c>
      <c r="W294" s="254">
        <f t="shared" si="20"/>
        <v>1184949.201</v>
      </c>
      <c r="X294" s="254">
        <f t="shared" si="21"/>
        <v>3984511.125</v>
      </c>
      <c r="Y294" s="258">
        <f t="shared" si="22"/>
        <v>3.984511125</v>
      </c>
      <c r="Z294" s="334">
        <f t="shared" si="23"/>
        <v>3118997.485</v>
      </c>
      <c r="AA294" s="258">
        <f t="shared" si="24"/>
        <v>3.118997485</v>
      </c>
      <c r="AB294" s="320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299"/>
      <c r="AM294" s="299"/>
      <c r="AN294" s="299"/>
      <c r="AO294" s="299"/>
      <c r="AP294" s="299"/>
      <c r="AQ294" s="299"/>
      <c r="AR294" s="299"/>
      <c r="AS294" s="299"/>
      <c r="AT294" s="299"/>
      <c r="AU294" s="299"/>
    </row>
    <row r="295" ht="19.5" customHeight="1">
      <c r="A295" s="276" t="s">
        <v>391</v>
      </c>
      <c r="B295" s="277">
        <v>318.769989</v>
      </c>
      <c r="C295" s="278">
        <v>322.649994</v>
      </c>
      <c r="D295" s="278">
        <v>309.890015</v>
      </c>
      <c r="E295" s="278">
        <v>322.559998</v>
      </c>
      <c r="F295" s="278">
        <v>320.84256</v>
      </c>
      <c r="G295" s="278">
        <v>9.934946E8</v>
      </c>
      <c r="H295" s="283" t="s">
        <v>391</v>
      </c>
      <c r="I295" s="278">
        <v>48.889999</v>
      </c>
      <c r="J295" s="278">
        <v>49.759998</v>
      </c>
      <c r="K295" s="278">
        <v>45.98</v>
      </c>
      <c r="L295" s="278">
        <v>49.740002</v>
      </c>
      <c r="M295" s="278">
        <v>49.551155</v>
      </c>
      <c r="N295" s="278">
        <v>7.41259E7</v>
      </c>
      <c r="O295" s="278"/>
      <c r="P295" s="254">
        <f t="shared" si="26"/>
        <v>1227287.188</v>
      </c>
      <c r="Q295" s="254">
        <f t="shared" si="147"/>
        <v>1807697.592</v>
      </c>
      <c r="R295" s="254">
        <f t="shared" si="148"/>
        <v>1312330.305</v>
      </c>
      <c r="S295" s="254">
        <f t="shared" si="29"/>
        <v>-870786.6135</v>
      </c>
      <c r="T295" s="282"/>
      <c r="U295" s="257">
        <f t="shared" si="18"/>
        <v>2.916463636</v>
      </c>
      <c r="V295" s="254">
        <f t="shared" si="19"/>
        <v>2118938.124</v>
      </c>
      <c r="W295" s="254">
        <f t="shared" si="20"/>
        <v>1248151.511</v>
      </c>
      <c r="X295" s="254">
        <f t="shared" si="21"/>
        <v>4347315.085</v>
      </c>
      <c r="Y295" s="258">
        <f t="shared" si="22"/>
        <v>4.347315085</v>
      </c>
      <c r="Z295" s="334">
        <f t="shared" si="23"/>
        <v>3476528.471</v>
      </c>
      <c r="AA295" s="258">
        <f t="shared" si="24"/>
        <v>3.476528471</v>
      </c>
      <c r="AB295" s="320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299"/>
      <c r="AM295" s="299"/>
      <c r="AN295" s="299"/>
      <c r="AO295" s="299"/>
      <c r="AP295" s="299"/>
      <c r="AQ295" s="299"/>
      <c r="AR295" s="299"/>
      <c r="AS295" s="299"/>
      <c r="AT295" s="299"/>
      <c r="AU295" s="299"/>
    </row>
    <row r="296" ht="19.5" customHeight="1">
      <c r="A296" s="276" t="s">
        <v>392</v>
      </c>
      <c r="B296" s="277">
        <v>322.089996</v>
      </c>
      <c r="C296" s="278">
        <v>353.929993</v>
      </c>
      <c r="D296" s="278">
        <v>315.119995</v>
      </c>
      <c r="E296" s="278">
        <v>347.98999</v>
      </c>
      <c r="F296" s="278">
        <v>346.137146</v>
      </c>
      <c r="G296" s="278">
        <v>1.1490793E9</v>
      </c>
      <c r="H296" s="283" t="s">
        <v>392</v>
      </c>
      <c r="I296" s="278">
        <v>49.599998</v>
      </c>
      <c r="J296" s="278">
        <v>59.389999</v>
      </c>
      <c r="K296" s="278">
        <v>47.41</v>
      </c>
      <c r="L296" s="278">
        <v>57.32</v>
      </c>
      <c r="M296" s="278">
        <v>57.102371</v>
      </c>
      <c r="N296" s="278">
        <v>8.46147E7</v>
      </c>
      <c r="O296" s="278"/>
      <c r="P296" s="254">
        <f t="shared" si="26"/>
        <v>1247999.98</v>
      </c>
      <c r="Q296" s="254">
        <f t="shared" si="147"/>
        <v>1863917.852</v>
      </c>
      <c r="R296" s="254">
        <f t="shared" si="148"/>
        <v>1312330.305</v>
      </c>
      <c r="S296" s="254">
        <f t="shared" si="29"/>
        <v>-876081.5577</v>
      </c>
      <c r="T296" s="282"/>
      <c r="U296" s="257">
        <f t="shared" si="18"/>
        <v>2.922479377</v>
      </c>
      <c r="V296" s="254">
        <f t="shared" si="19"/>
        <v>2133437.079</v>
      </c>
      <c r="W296" s="254">
        <f t="shared" si="20"/>
        <v>1257355.521</v>
      </c>
      <c r="X296" s="254">
        <f t="shared" si="21"/>
        <v>4424248.137</v>
      </c>
      <c r="Y296" s="258">
        <f t="shared" si="22"/>
        <v>4.424248137</v>
      </c>
      <c r="Z296" s="334">
        <f t="shared" si="23"/>
        <v>3548166.579</v>
      </c>
      <c r="AA296" s="258">
        <f t="shared" si="24"/>
        <v>3.548166579</v>
      </c>
      <c r="AB296" s="320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299"/>
      <c r="AM296" s="299"/>
      <c r="AN296" s="299"/>
      <c r="AO296" s="299"/>
      <c r="AP296" s="299"/>
      <c r="AQ296" s="299"/>
      <c r="AR296" s="299"/>
      <c r="AS296" s="299"/>
      <c r="AT296" s="299"/>
      <c r="AU296" s="299"/>
    </row>
    <row r="297" ht="19.5" customHeight="1">
      <c r="A297" s="276" t="s">
        <v>393</v>
      </c>
      <c r="B297" s="277">
        <v>347.730011</v>
      </c>
      <c r="C297" s="278">
        <v>372.850006</v>
      </c>
      <c r="D297" s="278">
        <v>346.660004</v>
      </c>
      <c r="E297" s="278">
        <v>369.420013</v>
      </c>
      <c r="F297" s="278">
        <v>367.453094</v>
      </c>
      <c r="G297" s="278">
        <v>1.1377103E9</v>
      </c>
      <c r="H297" s="283" t="s">
        <v>393</v>
      </c>
      <c r="I297" s="278">
        <v>57.290001</v>
      </c>
      <c r="J297" s="278">
        <v>65.620003</v>
      </c>
      <c r="K297" s="278">
        <v>56.950001</v>
      </c>
      <c r="L297" s="278">
        <v>64.379997</v>
      </c>
      <c r="M297" s="278">
        <v>64.135559</v>
      </c>
      <c r="N297" s="278">
        <v>7.68441E7</v>
      </c>
      <c r="O297" s="278"/>
      <c r="P297" s="254">
        <f t="shared" si="26"/>
        <v>1372910.907</v>
      </c>
      <c r="Q297" s="254">
        <f t="shared" si="147"/>
        <v>2238981.724</v>
      </c>
      <c r="R297" s="254">
        <f t="shared" si="148"/>
        <v>1312330.305</v>
      </c>
      <c r="S297" s="254">
        <f t="shared" si="29"/>
        <v>-881398.5642</v>
      </c>
      <c r="T297" s="282"/>
      <c r="U297" s="257">
        <f t="shared" si="18"/>
        <v>3.046568625</v>
      </c>
      <c r="V297" s="254">
        <f t="shared" si="19"/>
        <v>2220874.728</v>
      </c>
      <c r="W297" s="254">
        <f t="shared" si="20"/>
        <v>1339476.163</v>
      </c>
      <c r="X297" s="254">
        <f t="shared" si="21"/>
        <v>4924222.936</v>
      </c>
      <c r="Y297" s="258">
        <f t="shared" si="22"/>
        <v>4.924222936</v>
      </c>
      <c r="Z297" s="334">
        <f t="shared" si="23"/>
        <v>4042824.371</v>
      </c>
      <c r="AA297" s="258">
        <f t="shared" si="24"/>
        <v>4.042824371</v>
      </c>
      <c r="AB297" s="320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299"/>
      <c r="AM297" s="299"/>
      <c r="AN297" s="299"/>
      <c r="AO297" s="299"/>
      <c r="AP297" s="299"/>
      <c r="AQ297" s="299"/>
      <c r="AR297" s="299"/>
      <c r="AS297" s="299"/>
      <c r="AT297" s="299"/>
      <c r="AU297" s="299"/>
    </row>
    <row r="298" ht="19.5" customHeight="1">
      <c r="A298" s="276" t="s">
        <v>394</v>
      </c>
      <c r="B298" s="277">
        <v>370.070007</v>
      </c>
      <c r="C298" s="278">
        <v>387.980011</v>
      </c>
      <c r="D298" s="278">
        <v>363.410004</v>
      </c>
      <c r="E298" s="278">
        <v>383.679993</v>
      </c>
      <c r="F298" s="278">
        <v>382.160675</v>
      </c>
      <c r="G298" s="278">
        <v>9.749974E8</v>
      </c>
      <c r="H298" s="283" t="s">
        <v>394</v>
      </c>
      <c r="I298" s="278">
        <v>64.580002</v>
      </c>
      <c r="J298" s="278">
        <v>70.739998</v>
      </c>
      <c r="K298" s="278">
        <v>62.200001</v>
      </c>
      <c r="L298" s="278">
        <v>69.029999</v>
      </c>
      <c r="M298" s="278">
        <v>68.767914</v>
      </c>
      <c r="N298" s="278">
        <v>8.75018E7</v>
      </c>
      <c r="O298" s="278"/>
      <c r="P298" s="254">
        <f t="shared" si="26"/>
        <v>1439247.541</v>
      </c>
      <c r="Q298" s="254">
        <f t="shared" si="147"/>
        <v>2445384.776</v>
      </c>
      <c r="R298" s="254">
        <f t="shared" si="148"/>
        <v>1312330.305</v>
      </c>
      <c r="S298" s="254">
        <f t="shared" si="29"/>
        <v>-886737.7249</v>
      </c>
      <c r="T298" s="282"/>
      <c r="U298" s="257">
        <f t="shared" si="18"/>
        <v>3.103034605</v>
      </c>
      <c r="V298" s="254">
        <f t="shared" si="19"/>
        <v>2267310.371</v>
      </c>
      <c r="W298" s="254">
        <f t="shared" si="20"/>
        <v>1380572.646</v>
      </c>
      <c r="X298" s="254">
        <f t="shared" si="21"/>
        <v>5196962.622</v>
      </c>
      <c r="Y298" s="258">
        <f t="shared" si="22"/>
        <v>5.196962622</v>
      </c>
      <c r="Z298" s="334">
        <f t="shared" si="23"/>
        <v>4310224.897</v>
      </c>
      <c r="AA298" s="258">
        <f t="shared" si="24"/>
        <v>4.310224897</v>
      </c>
      <c r="AB298" s="320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299"/>
      <c r="AM298" s="299"/>
      <c r="AN298" s="299"/>
      <c r="AO298" s="299"/>
      <c r="AP298" s="299"/>
      <c r="AQ298" s="299"/>
      <c r="AR298" s="299"/>
      <c r="AS298" s="299"/>
      <c r="AT298" s="299"/>
      <c r="AU298" s="299"/>
    </row>
    <row r="299" ht="19.5" customHeight="1">
      <c r="A299" s="276" t="s">
        <v>395</v>
      </c>
      <c r="B299" s="277">
        <v>382.309998</v>
      </c>
      <c r="C299" s="278">
        <v>383.559998</v>
      </c>
      <c r="D299" s="278">
        <v>354.709991</v>
      </c>
      <c r="E299" s="278">
        <v>377.98999</v>
      </c>
      <c r="F299" s="278">
        <v>376.493195</v>
      </c>
      <c r="G299" s="278">
        <v>1.2022204E9</v>
      </c>
      <c r="H299" s="283" t="s">
        <v>395</v>
      </c>
      <c r="I299" s="278">
        <v>68.470001</v>
      </c>
      <c r="J299" s="278">
        <v>68.900002</v>
      </c>
      <c r="K299" s="278">
        <v>58.639999</v>
      </c>
      <c r="L299" s="278">
        <v>66.279999</v>
      </c>
      <c r="M299" s="278">
        <v>66.028351</v>
      </c>
      <c r="N299" s="278">
        <v>9.8946E7</v>
      </c>
      <c r="O299" s="278"/>
      <c r="P299" s="254">
        <f t="shared" si="26"/>
        <v>1404792.044</v>
      </c>
      <c r="Q299" s="254">
        <f t="shared" si="147"/>
        <v>2305423.771</v>
      </c>
      <c r="R299" s="254">
        <f t="shared" si="148"/>
        <v>1312330.305</v>
      </c>
      <c r="S299" s="254">
        <f t="shared" si="29"/>
        <v>-892099.1321</v>
      </c>
      <c r="T299" s="282"/>
      <c r="U299" s="257">
        <f t="shared" si="18"/>
        <v>3.045762798</v>
      </c>
      <c r="V299" s="254">
        <f t="shared" si="19"/>
        <v>2243191.523</v>
      </c>
      <c r="W299" s="254">
        <f t="shared" si="20"/>
        <v>1351092.391</v>
      </c>
      <c r="X299" s="254">
        <f t="shared" si="21"/>
        <v>5022546.119</v>
      </c>
      <c r="Y299" s="258">
        <f t="shared" si="22"/>
        <v>5.022546119</v>
      </c>
      <c r="Z299" s="334">
        <f t="shared" si="23"/>
        <v>4130446.987</v>
      </c>
      <c r="AA299" s="258">
        <f t="shared" si="24"/>
        <v>4.130446987</v>
      </c>
      <c r="AB299" s="320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299"/>
      <c r="AM299" s="299"/>
      <c r="AN299" s="299"/>
      <c r="AO299" s="299"/>
      <c r="AP299" s="299"/>
      <c r="AQ299" s="299"/>
      <c r="AR299" s="299"/>
      <c r="AS299" s="299"/>
      <c r="AT299" s="299"/>
      <c r="AU299" s="299"/>
    </row>
    <row r="300" ht="19.5" customHeight="1">
      <c r="A300" s="276" t="s">
        <v>396</v>
      </c>
      <c r="B300" s="277">
        <v>380.399994</v>
      </c>
      <c r="C300" s="278">
        <v>380.829987</v>
      </c>
      <c r="D300" s="278">
        <v>351.359985</v>
      </c>
      <c r="E300" s="278">
        <v>358.269989</v>
      </c>
      <c r="F300" s="278">
        <v>356.851288</v>
      </c>
      <c r="G300" s="278">
        <v>9.597146E8</v>
      </c>
      <c r="H300" s="283" t="s">
        <v>396</v>
      </c>
      <c r="I300" s="278">
        <v>67.169998</v>
      </c>
      <c r="J300" s="278">
        <v>67.290001</v>
      </c>
      <c r="K300" s="278">
        <v>57.099998</v>
      </c>
      <c r="L300" s="278">
        <v>59.349998</v>
      </c>
      <c r="M300" s="278">
        <v>59.124664</v>
      </c>
      <c r="N300" s="278">
        <v>7.61258E7</v>
      </c>
      <c r="O300" s="278"/>
      <c r="P300" s="254">
        <f t="shared" si="26"/>
        <v>1391524.693</v>
      </c>
      <c r="Q300" s="254">
        <f t="shared" si="147"/>
        <v>2244878.836</v>
      </c>
      <c r="R300" s="254">
        <f t="shared" si="148"/>
        <v>1312330.305</v>
      </c>
      <c r="S300" s="254">
        <f t="shared" si="29"/>
        <v>-897482.8785</v>
      </c>
      <c r="T300" s="282"/>
      <c r="U300" s="257">
        <f t="shared" si="18"/>
        <v>3.012709282</v>
      </c>
      <c r="V300" s="254">
        <f t="shared" si="19"/>
        <v>2233904.378</v>
      </c>
      <c r="W300" s="254">
        <f t="shared" si="20"/>
        <v>1336421.499</v>
      </c>
      <c r="X300" s="254">
        <f t="shared" si="21"/>
        <v>4948733.834</v>
      </c>
      <c r="Y300" s="258">
        <f t="shared" si="22"/>
        <v>4.948733834</v>
      </c>
      <c r="Z300" s="334">
        <f t="shared" si="23"/>
        <v>4051250.955</v>
      </c>
      <c r="AA300" s="258">
        <f t="shared" si="24"/>
        <v>4.051250955</v>
      </c>
      <c r="AB300" s="320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299"/>
      <c r="AM300" s="299"/>
      <c r="AN300" s="299"/>
      <c r="AO300" s="299"/>
      <c r="AP300" s="299"/>
      <c r="AQ300" s="299"/>
      <c r="AR300" s="299"/>
      <c r="AS300" s="299"/>
      <c r="AT300" s="299"/>
      <c r="AU300" s="299"/>
    </row>
    <row r="301" ht="19.5" customHeight="1">
      <c r="A301" s="276" t="s">
        <v>397</v>
      </c>
      <c r="B301" s="277">
        <v>358.540009</v>
      </c>
      <c r="C301" s="278">
        <v>373.73999</v>
      </c>
      <c r="D301" s="278">
        <v>342.350006</v>
      </c>
      <c r="E301" s="278">
        <v>350.869995</v>
      </c>
      <c r="F301" s="278">
        <v>349.986481</v>
      </c>
      <c r="G301" s="278">
        <v>1.2384244E9</v>
      </c>
      <c r="H301" s="283" t="s">
        <v>397</v>
      </c>
      <c r="I301" s="278">
        <v>59.389999</v>
      </c>
      <c r="J301" s="278">
        <v>64.260002</v>
      </c>
      <c r="K301" s="278">
        <v>53.720001</v>
      </c>
      <c r="L301" s="278">
        <v>56.419998</v>
      </c>
      <c r="M301" s="278">
        <v>56.362152</v>
      </c>
      <c r="N301" s="278">
        <v>1.272724E8</v>
      </c>
      <c r="O301" s="278"/>
      <c r="P301" s="254">
        <f t="shared" si="26"/>
        <v>1355841.608</v>
      </c>
      <c r="Q301" s="254">
        <f t="shared" si="147"/>
        <v>2111994.703</v>
      </c>
      <c r="R301" s="254">
        <f t="shared" si="148"/>
        <v>1312330.305</v>
      </c>
      <c r="S301" s="254">
        <f t="shared" si="29"/>
        <v>-902889.0571</v>
      </c>
      <c r="T301" s="282"/>
      <c r="U301" s="257">
        <f t="shared" si="18"/>
        <v>2.955149242</v>
      </c>
      <c r="V301" s="254">
        <f t="shared" si="19"/>
        <v>2208926.218</v>
      </c>
      <c r="W301" s="254">
        <f t="shared" si="20"/>
        <v>1306037.161</v>
      </c>
      <c r="X301" s="254">
        <f t="shared" si="21"/>
        <v>4780166.616</v>
      </c>
      <c r="Y301" s="258">
        <f t="shared" si="22"/>
        <v>4.780166616</v>
      </c>
      <c r="Z301" s="334">
        <f t="shared" si="23"/>
        <v>3877277.559</v>
      </c>
      <c r="AA301" s="258">
        <f t="shared" si="24"/>
        <v>3.877277559</v>
      </c>
      <c r="AB301" s="320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299"/>
      <c r="AM301" s="299"/>
      <c r="AN301" s="299"/>
      <c r="AO301" s="299"/>
      <c r="AP301" s="299"/>
      <c r="AQ301" s="299"/>
      <c r="AR301" s="299"/>
      <c r="AS301" s="299"/>
      <c r="AT301" s="299"/>
      <c r="AU301" s="299"/>
    </row>
    <row r="302" ht="19.5" customHeight="1">
      <c r="A302" s="276" t="s">
        <v>398</v>
      </c>
      <c r="B302" s="277">
        <v>351.720001</v>
      </c>
      <c r="C302" s="278">
        <v>394.140015</v>
      </c>
      <c r="D302" s="278">
        <v>351.619995</v>
      </c>
      <c r="E302" s="278">
        <v>388.829987</v>
      </c>
      <c r="F302" s="278">
        <v>387.850891</v>
      </c>
      <c r="G302" s="278">
        <v>9.713191E8</v>
      </c>
      <c r="H302" s="283" t="s">
        <v>398</v>
      </c>
      <c r="I302" s="278">
        <v>56.66</v>
      </c>
      <c r="J302" s="278">
        <v>70.629997</v>
      </c>
      <c r="K302" s="278">
        <v>56.639999</v>
      </c>
      <c r="L302" s="278">
        <v>68.709999</v>
      </c>
      <c r="M302" s="278">
        <v>68.639557</v>
      </c>
      <c r="N302" s="278">
        <v>9.37581E7</v>
      </c>
      <c r="O302" s="278"/>
      <c r="P302" s="254">
        <f t="shared" si="26"/>
        <v>1392554.436</v>
      </c>
      <c r="Q302" s="254">
        <f t="shared" si="147"/>
        <v>2226794.036</v>
      </c>
      <c r="R302" s="254">
        <f t="shared" si="148"/>
        <v>1312330.305</v>
      </c>
      <c r="S302" s="254">
        <f t="shared" si="29"/>
        <v>-908317.7615</v>
      </c>
      <c r="T302" s="282"/>
      <c r="U302" s="257">
        <f t="shared" si="18"/>
        <v>2.977905811</v>
      </c>
      <c r="V302" s="254">
        <f t="shared" si="19"/>
        <v>2234625.198</v>
      </c>
      <c r="W302" s="254">
        <f t="shared" si="20"/>
        <v>1326307.436</v>
      </c>
      <c r="X302" s="254">
        <f t="shared" si="21"/>
        <v>4931678.777</v>
      </c>
      <c r="Y302" s="258">
        <f t="shared" si="22"/>
        <v>4.931678777</v>
      </c>
      <c r="Z302" s="334">
        <f t="shared" si="23"/>
        <v>4023361.015</v>
      </c>
      <c r="AA302" s="258">
        <f t="shared" si="24"/>
        <v>4.023361015</v>
      </c>
      <c r="AB302" s="320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299"/>
      <c r="AM302" s="299"/>
      <c r="AN302" s="299"/>
      <c r="AO302" s="299"/>
      <c r="AP302" s="299"/>
      <c r="AQ302" s="299"/>
      <c r="AR302" s="299"/>
      <c r="AS302" s="299"/>
      <c r="AT302" s="299"/>
      <c r="AU302" s="299"/>
    </row>
    <row r="303" ht="19.5" customHeight="1">
      <c r="A303" s="276" t="s">
        <v>399</v>
      </c>
      <c r="B303" s="337">
        <v>387.75</v>
      </c>
      <c r="C303" s="338">
        <v>412.920013</v>
      </c>
      <c r="D303" s="338">
        <v>382.660004</v>
      </c>
      <c r="E303" s="338">
        <v>409.519989</v>
      </c>
      <c r="F303" s="338">
        <v>408.48877</v>
      </c>
      <c r="G303" s="338">
        <v>8.672359E8</v>
      </c>
      <c r="H303" s="340" t="s">
        <v>399</v>
      </c>
      <c r="I303" s="338">
        <v>68.300003</v>
      </c>
      <c r="J303" s="338">
        <v>77.290001</v>
      </c>
      <c r="K303" s="338">
        <v>66.489998</v>
      </c>
      <c r="L303" s="338">
        <v>76.0</v>
      </c>
      <c r="M303" s="338">
        <v>75.922081</v>
      </c>
      <c r="N303" s="338">
        <v>6.67206E7</v>
      </c>
      <c r="O303" s="338"/>
      <c r="P303" s="254">
        <f t="shared" si="26"/>
        <v>1515485.164</v>
      </c>
      <c r="Q303" s="254">
        <f t="shared" si="147"/>
        <v>2614045.439</v>
      </c>
      <c r="R303" s="254">
        <f t="shared" si="148"/>
        <v>1312330.305</v>
      </c>
      <c r="S303" s="254">
        <f t="shared" si="29"/>
        <v>-913769.0856</v>
      </c>
      <c r="T303" s="339">
        <f>(P303-P291)/P291</f>
        <v>0.4732991483</v>
      </c>
      <c r="U303" s="257">
        <f t="shared" si="18"/>
        <v>3.094671853</v>
      </c>
      <c r="V303" s="254">
        <f t="shared" si="19"/>
        <v>2320676.708</v>
      </c>
      <c r="W303" s="254">
        <f t="shared" si="20"/>
        <v>1406907.622</v>
      </c>
      <c r="X303" s="254">
        <f t="shared" si="21"/>
        <v>5441860.908</v>
      </c>
      <c r="Y303" s="258">
        <f t="shared" si="22"/>
        <v>5.441860908</v>
      </c>
      <c r="Z303" s="334">
        <f t="shared" si="23"/>
        <v>4528091.822</v>
      </c>
      <c r="AA303" s="258">
        <f t="shared" si="24"/>
        <v>4.528091822</v>
      </c>
      <c r="AB303" s="320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299"/>
      <c r="AM303" s="299"/>
      <c r="AN303" s="299"/>
      <c r="AO303" s="299"/>
      <c r="AP303" s="299"/>
      <c r="AQ303" s="299"/>
      <c r="AR303" s="299"/>
      <c r="AS303" s="299"/>
      <c r="AT303" s="299"/>
      <c r="AU303" s="299"/>
    </row>
    <row r="304" ht="19.5" customHeight="1">
      <c r="A304" s="276" t="s">
        <v>400</v>
      </c>
      <c r="B304" s="277">
        <v>405.839996</v>
      </c>
      <c r="C304" s="278">
        <v>411.25</v>
      </c>
      <c r="D304" s="278">
        <v>395.339996</v>
      </c>
      <c r="E304" s="278">
        <v>409.559998</v>
      </c>
      <c r="F304" s="278">
        <v>409.559998</v>
      </c>
      <c r="G304" s="278">
        <v>3.990175E8</v>
      </c>
      <c r="H304" s="283" t="s">
        <v>400</v>
      </c>
      <c r="I304" s="278">
        <v>74.639999</v>
      </c>
      <c r="J304" s="278">
        <v>76.389999</v>
      </c>
      <c r="K304" s="278">
        <v>70.739998</v>
      </c>
      <c r="L304" s="278">
        <v>75.779999</v>
      </c>
      <c r="M304" s="278">
        <v>75.779999</v>
      </c>
      <c r="N304" s="278">
        <v>3.32369E7</v>
      </c>
      <c r="O304" s="278"/>
      <c r="P304" s="254">
        <f t="shared" si="26"/>
        <v>1565702.954</v>
      </c>
      <c r="Q304" s="254">
        <f>((Q303+R303)/2)*K304/K303</f>
        <v>2088673.64</v>
      </c>
      <c r="R304" s="254">
        <f>(Q303+R303)/2</f>
        <v>1963187.872</v>
      </c>
      <c r="S304" s="254">
        <f t="shared" si="29"/>
        <v>-919243.1234</v>
      </c>
      <c r="T304" s="282"/>
      <c r="U304" s="257">
        <f t="shared" si="18"/>
        <v>3.838909138</v>
      </c>
      <c r="V304" s="254">
        <f t="shared" si="19"/>
        <v>2980652.425</v>
      </c>
      <c r="W304" s="254">
        <f t="shared" si="20"/>
        <v>2061409.302</v>
      </c>
      <c r="X304" s="254">
        <f t="shared" si="21"/>
        <v>5617564.466</v>
      </c>
      <c r="Y304" s="258">
        <f t="shared" si="22"/>
        <v>5.617564466</v>
      </c>
      <c r="Z304" s="334">
        <f t="shared" si="23"/>
        <v>4698321.342</v>
      </c>
      <c r="AA304" s="258">
        <f t="shared" si="24"/>
        <v>4.698321342</v>
      </c>
      <c r="AB304" s="320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299"/>
      <c r="AM304" s="299"/>
      <c r="AN304" s="299"/>
      <c r="AO304" s="299"/>
      <c r="AP304" s="299"/>
      <c r="AQ304" s="299"/>
      <c r="AR304" s="299"/>
      <c r="AS304" s="299"/>
      <c r="AT304" s="299"/>
      <c r="AU304" s="299"/>
    </row>
    <row r="305" ht="19.5" customHeight="1">
      <c r="A305" s="276" t="s">
        <v>401</v>
      </c>
      <c r="B305" s="277">
        <v>410.399994</v>
      </c>
      <c r="C305" s="278">
        <v>411.25</v>
      </c>
      <c r="D305" s="278">
        <v>408.149994</v>
      </c>
      <c r="E305" s="278">
        <v>409.559998</v>
      </c>
      <c r="F305" s="278">
        <v>409.559998</v>
      </c>
      <c r="G305" s="278">
        <v>3.5848964E7</v>
      </c>
      <c r="H305" s="283" t="s">
        <v>401</v>
      </c>
      <c r="I305" s="278">
        <v>76.089996</v>
      </c>
      <c r="J305" s="278">
        <v>76.389</v>
      </c>
      <c r="K305" s="278">
        <v>75.254997</v>
      </c>
      <c r="L305" s="278">
        <v>75.779999</v>
      </c>
      <c r="M305" s="278">
        <v>75.779999</v>
      </c>
      <c r="N305" s="278">
        <v>3132173.0</v>
      </c>
      <c r="O305" s="278"/>
      <c r="P305" s="254">
        <f t="shared" si="26"/>
        <v>1616435.62</v>
      </c>
      <c r="Q305" s="254">
        <f>Q304*K305/K304</f>
        <v>2221983.785</v>
      </c>
      <c r="R305" s="254">
        <f>R304</f>
        <v>1963187.872</v>
      </c>
      <c r="S305" s="254">
        <f t="shared" si="29"/>
        <v>-924739.9698</v>
      </c>
      <c r="T305" s="282"/>
      <c r="U305" s="257">
        <f t="shared" si="18"/>
        <v>3.870951412</v>
      </c>
      <c r="V305" s="254">
        <f t="shared" si="19"/>
        <v>3016165.291</v>
      </c>
      <c r="W305" s="254">
        <f t="shared" si="20"/>
        <v>2091425.321</v>
      </c>
      <c r="X305" s="254">
        <f t="shared" si="21"/>
        <v>5801607.276</v>
      </c>
      <c r="Y305" s="258">
        <f t="shared" si="22"/>
        <v>5.801607276</v>
      </c>
      <c r="Z305" s="334">
        <f t="shared" si="23"/>
        <v>4876867.306</v>
      </c>
      <c r="AA305" s="258">
        <f t="shared" si="24"/>
        <v>4.876867306</v>
      </c>
      <c r="AB305" s="320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299"/>
      <c r="AM305" s="299"/>
      <c r="AN305" s="299"/>
      <c r="AO305" s="299"/>
      <c r="AP305" s="299"/>
      <c r="AQ305" s="299"/>
      <c r="AR305" s="299"/>
      <c r="AS305" s="299"/>
      <c r="AT305" s="299"/>
      <c r="AU305" s="299"/>
    </row>
    <row r="306" ht="19.5" customHeight="1">
      <c r="A306" s="291"/>
      <c r="B306" s="292"/>
      <c r="C306" s="292"/>
      <c r="D306" s="292"/>
      <c r="E306" s="292"/>
      <c r="F306" s="292"/>
      <c r="G306" s="292"/>
      <c r="H306" s="292"/>
      <c r="I306" s="292"/>
      <c r="J306" s="292"/>
      <c r="K306" s="292"/>
      <c r="L306" s="292"/>
      <c r="M306" s="292"/>
      <c r="N306" s="292"/>
      <c r="O306" s="292"/>
      <c r="P306" s="292"/>
      <c r="Q306" s="292"/>
      <c r="R306" s="292"/>
      <c r="S306" s="292"/>
      <c r="T306" s="292"/>
      <c r="U306" s="292"/>
      <c r="V306" s="293"/>
      <c r="W306" s="293"/>
      <c r="X306" s="293"/>
      <c r="Y306" s="292"/>
      <c r="Z306" s="292"/>
      <c r="AA306" s="292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299"/>
      <c r="AM306" s="299"/>
      <c r="AN306" s="299"/>
      <c r="AO306" s="299"/>
      <c r="AP306" s="299"/>
      <c r="AQ306" s="299"/>
      <c r="AR306" s="299"/>
      <c r="AS306" s="299"/>
      <c r="AT306" s="299"/>
      <c r="AU306" s="299"/>
    </row>
    <row r="307" ht="19.5" customHeight="1">
      <c r="A307" s="298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299"/>
      <c r="N307" s="299"/>
      <c r="O307" s="299"/>
      <c r="P307" s="299"/>
      <c r="Q307" s="299"/>
      <c r="R307" s="299"/>
      <c r="S307" s="299"/>
      <c r="T307" s="299"/>
      <c r="U307" s="299"/>
      <c r="V307" s="300"/>
      <c r="W307" s="300"/>
      <c r="X307" s="300"/>
      <c r="Y307" s="299"/>
      <c r="Z307" s="299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299"/>
      <c r="AM307" s="299"/>
      <c r="AN307" s="299"/>
      <c r="AO307" s="299"/>
      <c r="AP307" s="299"/>
      <c r="AQ307" s="299"/>
      <c r="AR307" s="299"/>
      <c r="AS307" s="299"/>
      <c r="AT307" s="299"/>
      <c r="AU307" s="299"/>
    </row>
    <row r="308" ht="19.5" customHeight="1">
      <c r="A308" s="298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299"/>
      <c r="N308" s="299"/>
      <c r="O308" s="299"/>
      <c r="P308" s="299"/>
      <c r="Q308" s="299"/>
      <c r="R308" s="299"/>
      <c r="S308" s="299"/>
      <c r="T308" s="299"/>
      <c r="U308" s="299"/>
      <c r="V308" s="300"/>
      <c r="W308" s="300"/>
      <c r="X308" s="300"/>
      <c r="Y308" s="299"/>
      <c r="Z308" s="299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299"/>
      <c r="AM308" s="299"/>
      <c r="AN308" s="299"/>
      <c r="AO308" s="299"/>
      <c r="AP308" s="299"/>
      <c r="AQ308" s="299"/>
      <c r="AR308" s="299"/>
      <c r="AS308" s="299"/>
      <c r="AT308" s="299"/>
      <c r="AU308" s="299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299"/>
      <c r="V309" s="300"/>
      <c r="W309" s="300"/>
      <c r="X309" s="300"/>
      <c r="Y309" s="299"/>
      <c r="Z309" s="299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299"/>
      <c r="AM309" s="299"/>
      <c r="AN309" s="299"/>
      <c r="AO309" s="299"/>
      <c r="AP309" s="299"/>
      <c r="AQ309" s="299"/>
      <c r="AR309" s="299"/>
      <c r="AS309" s="299"/>
      <c r="AT309" s="299"/>
      <c r="AU309" s="299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299"/>
      <c r="V310" s="300"/>
      <c r="W310" s="300"/>
      <c r="X310" s="300"/>
      <c r="Y310" s="299"/>
      <c r="Z310" s="299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299"/>
      <c r="AM310" s="299"/>
      <c r="AN310" s="299"/>
      <c r="AO310" s="299"/>
      <c r="AP310" s="299"/>
      <c r="AQ310" s="299"/>
      <c r="AR310" s="299"/>
      <c r="AS310" s="299"/>
      <c r="AT310" s="299"/>
      <c r="AU310" s="299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300"/>
      <c r="W311" s="300"/>
      <c r="X311" s="300"/>
      <c r="Y311" s="299"/>
      <c r="Z311" s="299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299"/>
      <c r="AM311" s="299"/>
      <c r="AN311" s="299"/>
      <c r="AO311" s="299"/>
      <c r="AP311" s="299"/>
      <c r="AQ311" s="299"/>
      <c r="AR311" s="299"/>
      <c r="AS311" s="299"/>
      <c r="AT311" s="299"/>
      <c r="AU311" s="299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299"/>
      <c r="V312" s="300"/>
      <c r="W312" s="300"/>
      <c r="X312" s="300"/>
      <c r="Y312" s="299"/>
      <c r="Z312" s="299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299"/>
      <c r="AM312" s="299"/>
      <c r="AN312" s="299"/>
      <c r="AO312" s="299"/>
      <c r="AP312" s="299"/>
      <c r="AQ312" s="299"/>
      <c r="AR312" s="299"/>
      <c r="AS312" s="299"/>
      <c r="AT312" s="299"/>
      <c r="AU312" s="299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299"/>
      <c r="V313" s="300"/>
      <c r="W313" s="300"/>
      <c r="X313" s="300"/>
      <c r="Y313" s="299"/>
      <c r="Z313" s="299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299"/>
      <c r="AM313" s="299"/>
      <c r="AN313" s="299"/>
      <c r="AO313" s="299"/>
      <c r="AP313" s="299"/>
      <c r="AQ313" s="299"/>
      <c r="AR313" s="299"/>
      <c r="AS313" s="299"/>
      <c r="AT313" s="299"/>
      <c r="AU313" s="299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299"/>
      <c r="V314" s="300"/>
      <c r="W314" s="300"/>
      <c r="X314" s="300"/>
      <c r="Y314" s="299"/>
      <c r="Z314" s="299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299"/>
      <c r="AM314" s="299"/>
      <c r="AN314" s="299"/>
      <c r="AO314" s="299"/>
      <c r="AP314" s="299"/>
      <c r="AQ314" s="299"/>
      <c r="AR314" s="299"/>
      <c r="AS314" s="299"/>
      <c r="AT314" s="299"/>
      <c r="AU314" s="299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299"/>
      <c r="V315" s="300"/>
      <c r="W315" s="300"/>
      <c r="X315" s="300"/>
      <c r="Y315" s="299"/>
      <c r="Z315" s="299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299"/>
      <c r="AM315" s="299"/>
      <c r="AN315" s="299"/>
      <c r="AO315" s="299"/>
      <c r="AP315" s="299"/>
      <c r="AQ315" s="299"/>
      <c r="AR315" s="299"/>
      <c r="AS315" s="299"/>
      <c r="AT315" s="299"/>
      <c r="AU315" s="299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299"/>
      <c r="V316" s="300"/>
      <c r="W316" s="300"/>
      <c r="X316" s="300"/>
      <c r="Y316" s="299"/>
      <c r="Z316" s="299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299"/>
      <c r="AM316" s="299"/>
      <c r="AN316" s="299"/>
      <c r="AO316" s="299"/>
      <c r="AP316" s="299"/>
      <c r="AQ316" s="299"/>
      <c r="AR316" s="299"/>
      <c r="AS316" s="299"/>
      <c r="AT316" s="299"/>
      <c r="AU316" s="299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299"/>
      <c r="V317" s="300"/>
      <c r="W317" s="300"/>
      <c r="X317" s="300"/>
      <c r="Y317" s="299"/>
      <c r="Z317" s="299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299"/>
      <c r="AM317" s="299"/>
      <c r="AN317" s="299"/>
      <c r="AO317" s="299"/>
      <c r="AP317" s="299"/>
      <c r="AQ317" s="299"/>
      <c r="AR317" s="299"/>
      <c r="AS317" s="299"/>
      <c r="AT317" s="299"/>
      <c r="AU317" s="299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299"/>
      <c r="V318" s="300"/>
      <c r="W318" s="300"/>
      <c r="X318" s="300"/>
      <c r="Y318" s="299"/>
      <c r="Z318" s="299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299"/>
      <c r="AM318" s="299"/>
      <c r="AN318" s="299"/>
      <c r="AO318" s="299"/>
      <c r="AP318" s="299"/>
      <c r="AQ318" s="299"/>
      <c r="AR318" s="299"/>
      <c r="AS318" s="299"/>
      <c r="AT318" s="299"/>
      <c r="AU318" s="299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299"/>
      <c r="V319" s="300"/>
      <c r="W319" s="300"/>
      <c r="X319" s="300"/>
      <c r="Y319" s="299"/>
      <c r="Z319" s="299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299"/>
      <c r="AM319" s="299"/>
      <c r="AN319" s="299"/>
      <c r="AO319" s="299"/>
      <c r="AP319" s="299"/>
      <c r="AQ319" s="299"/>
      <c r="AR319" s="299"/>
      <c r="AS319" s="299"/>
      <c r="AT319" s="299"/>
      <c r="AU319" s="299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299"/>
      <c r="V320" s="300"/>
      <c r="W320" s="300"/>
      <c r="X320" s="300"/>
      <c r="Y320" s="299"/>
      <c r="Z320" s="299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299"/>
      <c r="AM320" s="299"/>
      <c r="AN320" s="299"/>
      <c r="AO320" s="299"/>
      <c r="AP320" s="299"/>
      <c r="AQ320" s="299"/>
      <c r="AR320" s="299"/>
      <c r="AS320" s="299"/>
      <c r="AT320" s="299"/>
      <c r="AU320" s="299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299"/>
      <c r="V321" s="300"/>
      <c r="W321" s="300"/>
      <c r="X321" s="300"/>
      <c r="Y321" s="299"/>
      <c r="Z321" s="299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299"/>
      <c r="AM321" s="299"/>
      <c r="AN321" s="299"/>
      <c r="AO321" s="299"/>
      <c r="AP321" s="299"/>
      <c r="AQ321" s="299"/>
      <c r="AR321" s="299"/>
      <c r="AS321" s="299"/>
      <c r="AT321" s="299"/>
      <c r="AU321" s="299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299"/>
      <c r="V322" s="300"/>
      <c r="W322" s="300"/>
      <c r="X322" s="300"/>
      <c r="Y322" s="299"/>
      <c r="Z322" s="299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299"/>
      <c r="AM322" s="299"/>
      <c r="AN322" s="299"/>
      <c r="AO322" s="299"/>
      <c r="AP322" s="299"/>
      <c r="AQ322" s="299"/>
      <c r="AR322" s="299"/>
      <c r="AS322" s="299"/>
      <c r="AT322" s="299"/>
      <c r="AU322" s="299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299"/>
      <c r="V323" s="300"/>
      <c r="W323" s="300"/>
      <c r="X323" s="300"/>
      <c r="Y323" s="299"/>
      <c r="Z323" s="299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299"/>
      <c r="AM323" s="299"/>
      <c r="AN323" s="299"/>
      <c r="AO323" s="299"/>
      <c r="AP323" s="299"/>
      <c r="AQ323" s="299"/>
      <c r="AR323" s="299"/>
      <c r="AS323" s="299"/>
      <c r="AT323" s="299"/>
      <c r="AU323" s="299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299"/>
      <c r="V324" s="300"/>
      <c r="W324" s="300"/>
      <c r="X324" s="300"/>
      <c r="Y324" s="299"/>
      <c r="Z324" s="299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299"/>
      <c r="AM324" s="299"/>
      <c r="AN324" s="299"/>
      <c r="AO324" s="299"/>
      <c r="AP324" s="299"/>
      <c r="AQ324" s="299"/>
      <c r="AR324" s="299"/>
      <c r="AS324" s="299"/>
      <c r="AT324" s="299"/>
      <c r="AU324" s="299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299"/>
      <c r="V325" s="300"/>
      <c r="W325" s="300"/>
      <c r="X325" s="300"/>
      <c r="Y325" s="299"/>
      <c r="Z325" s="299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299"/>
      <c r="AM325" s="299"/>
      <c r="AN325" s="299"/>
      <c r="AO325" s="299"/>
      <c r="AP325" s="299"/>
      <c r="AQ325" s="299"/>
      <c r="AR325" s="299"/>
      <c r="AS325" s="299"/>
      <c r="AT325" s="299"/>
      <c r="AU325" s="299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300"/>
      <c r="W326" s="300"/>
      <c r="X326" s="300"/>
      <c r="Y326" s="299"/>
      <c r="Z326" s="299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299"/>
      <c r="AM326" s="299"/>
      <c r="AN326" s="299"/>
      <c r="AO326" s="299"/>
      <c r="AP326" s="299"/>
      <c r="AQ326" s="299"/>
      <c r="AR326" s="299"/>
      <c r="AS326" s="299"/>
      <c r="AT326" s="299"/>
      <c r="AU326" s="299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299"/>
      <c r="V327" s="300"/>
      <c r="W327" s="300"/>
      <c r="X327" s="300"/>
      <c r="Y327" s="299"/>
      <c r="Z327" s="299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299"/>
      <c r="AM327" s="299"/>
      <c r="AN327" s="299"/>
      <c r="AO327" s="299"/>
      <c r="AP327" s="299"/>
      <c r="AQ327" s="299"/>
      <c r="AR327" s="299"/>
      <c r="AS327" s="299"/>
      <c r="AT327" s="299"/>
      <c r="AU327" s="299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299"/>
      <c r="V328" s="300"/>
      <c r="W328" s="300"/>
      <c r="X328" s="300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299"/>
      <c r="AM328" s="299"/>
      <c r="AN328" s="299"/>
      <c r="AO328" s="299"/>
      <c r="AP328" s="299"/>
      <c r="AQ328" s="299"/>
      <c r="AR328" s="299"/>
      <c r="AS328" s="299"/>
      <c r="AT328" s="299"/>
      <c r="AU328" s="299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299"/>
      <c r="V329" s="300"/>
      <c r="W329" s="300"/>
      <c r="X329" s="300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299"/>
      <c r="AM329" s="299"/>
      <c r="AN329" s="299"/>
      <c r="AO329" s="299"/>
      <c r="AP329" s="299"/>
      <c r="AQ329" s="299"/>
      <c r="AR329" s="299"/>
      <c r="AS329" s="299"/>
      <c r="AT329" s="299"/>
      <c r="AU329" s="299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299"/>
      <c r="V330" s="300"/>
      <c r="W330" s="300"/>
      <c r="X330" s="300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299"/>
      <c r="AM330" s="299"/>
      <c r="AN330" s="299"/>
      <c r="AO330" s="299"/>
      <c r="AP330" s="299"/>
      <c r="AQ330" s="299"/>
      <c r="AR330" s="299"/>
      <c r="AS330" s="299"/>
      <c r="AT330" s="299"/>
      <c r="AU330" s="299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299"/>
      <c r="V331" s="300"/>
      <c r="W331" s="300"/>
      <c r="X331" s="300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299"/>
      <c r="AM331" s="299"/>
      <c r="AN331" s="299"/>
      <c r="AO331" s="299"/>
      <c r="AP331" s="299"/>
      <c r="AQ331" s="299"/>
      <c r="AR331" s="299"/>
      <c r="AS331" s="299"/>
      <c r="AT331" s="299"/>
      <c r="AU331" s="299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299"/>
      <c r="V332" s="300"/>
      <c r="W332" s="300"/>
      <c r="X332" s="300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299"/>
      <c r="AM332" s="299"/>
      <c r="AN332" s="299"/>
      <c r="AO332" s="299"/>
      <c r="AP332" s="299"/>
      <c r="AQ332" s="299"/>
      <c r="AR332" s="299"/>
      <c r="AS332" s="299"/>
      <c r="AT332" s="299"/>
      <c r="AU332" s="299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299"/>
      <c r="V333" s="300"/>
      <c r="W333" s="300"/>
      <c r="X333" s="300"/>
      <c r="Y333" s="299"/>
      <c r="Z333" s="299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299"/>
      <c r="AM333" s="299"/>
      <c r="AN333" s="299"/>
      <c r="AO333" s="299"/>
      <c r="AP333" s="299"/>
      <c r="AQ333" s="299"/>
      <c r="AR333" s="299"/>
      <c r="AS333" s="299"/>
      <c r="AT333" s="299"/>
      <c r="AU333" s="299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299"/>
      <c r="V334" s="300"/>
      <c r="W334" s="300"/>
      <c r="X334" s="300"/>
      <c r="Y334" s="299"/>
      <c r="Z334" s="299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299"/>
      <c r="AM334" s="299"/>
      <c r="AN334" s="299"/>
      <c r="AO334" s="299"/>
      <c r="AP334" s="299"/>
      <c r="AQ334" s="299"/>
      <c r="AR334" s="299"/>
      <c r="AS334" s="299"/>
      <c r="AT334" s="299"/>
      <c r="AU334" s="299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299"/>
      <c r="V335" s="300"/>
      <c r="W335" s="300"/>
      <c r="X335" s="300"/>
      <c r="Y335" s="299"/>
      <c r="Z335" s="299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299"/>
      <c r="AM335" s="299"/>
      <c r="AN335" s="299"/>
      <c r="AO335" s="299"/>
      <c r="AP335" s="299"/>
      <c r="AQ335" s="299"/>
      <c r="AR335" s="299"/>
      <c r="AS335" s="299"/>
      <c r="AT335" s="299"/>
      <c r="AU335" s="299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299"/>
      <c r="V336" s="300"/>
      <c r="W336" s="300"/>
      <c r="X336" s="300"/>
      <c r="Y336" s="299"/>
      <c r="Z336" s="299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299"/>
      <c r="AM336" s="299"/>
      <c r="AN336" s="299"/>
      <c r="AO336" s="299"/>
      <c r="AP336" s="299"/>
      <c r="AQ336" s="299"/>
      <c r="AR336" s="299"/>
      <c r="AS336" s="299"/>
      <c r="AT336" s="299"/>
      <c r="AU336" s="299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299"/>
      <c r="V337" s="300"/>
      <c r="W337" s="300"/>
      <c r="X337" s="300"/>
      <c r="Y337" s="299"/>
      <c r="Z337" s="299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299"/>
      <c r="AM337" s="299"/>
      <c r="AN337" s="299"/>
      <c r="AO337" s="299"/>
      <c r="AP337" s="299"/>
      <c r="AQ337" s="299"/>
      <c r="AR337" s="299"/>
      <c r="AS337" s="299"/>
      <c r="AT337" s="299"/>
      <c r="AU337" s="299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299"/>
      <c r="V338" s="300"/>
      <c r="W338" s="300"/>
      <c r="X338" s="300"/>
      <c r="Y338" s="299"/>
      <c r="Z338" s="299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299"/>
      <c r="AM338" s="299"/>
      <c r="AN338" s="299"/>
      <c r="AO338" s="299"/>
      <c r="AP338" s="299"/>
      <c r="AQ338" s="299"/>
      <c r="AR338" s="299"/>
      <c r="AS338" s="299"/>
      <c r="AT338" s="299"/>
      <c r="AU338" s="299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299"/>
      <c r="V339" s="300"/>
      <c r="W339" s="300"/>
      <c r="X339" s="300"/>
      <c r="Y339" s="299"/>
      <c r="Z339" s="299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299"/>
      <c r="AM339" s="299"/>
      <c r="AN339" s="299"/>
      <c r="AO339" s="299"/>
      <c r="AP339" s="299"/>
      <c r="AQ339" s="299"/>
      <c r="AR339" s="299"/>
      <c r="AS339" s="299"/>
      <c r="AT339" s="299"/>
      <c r="AU339" s="299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299"/>
      <c r="V340" s="300"/>
      <c r="W340" s="300"/>
      <c r="X340" s="300"/>
      <c r="Y340" s="299"/>
      <c r="Z340" s="299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299"/>
      <c r="AM340" s="299"/>
      <c r="AN340" s="299"/>
      <c r="AO340" s="299"/>
      <c r="AP340" s="299"/>
      <c r="AQ340" s="299"/>
      <c r="AR340" s="299"/>
      <c r="AS340" s="299"/>
      <c r="AT340" s="299"/>
      <c r="AU340" s="299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299"/>
      <c r="V341" s="300"/>
      <c r="W341" s="300"/>
      <c r="X341" s="300"/>
      <c r="Y341" s="299"/>
      <c r="Z341" s="299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299"/>
      <c r="AM341" s="299"/>
      <c r="AN341" s="299"/>
      <c r="AO341" s="299"/>
      <c r="AP341" s="299"/>
      <c r="AQ341" s="299"/>
      <c r="AR341" s="299"/>
      <c r="AS341" s="299"/>
      <c r="AT341" s="299"/>
      <c r="AU341" s="299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299"/>
      <c r="V342" s="300"/>
      <c r="W342" s="300"/>
      <c r="X342" s="300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299"/>
      <c r="AM342" s="299"/>
      <c r="AN342" s="299"/>
      <c r="AO342" s="299"/>
      <c r="AP342" s="299"/>
      <c r="AQ342" s="299"/>
      <c r="AR342" s="299"/>
      <c r="AS342" s="299"/>
      <c r="AT342" s="299"/>
      <c r="AU342" s="299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299"/>
      <c r="V343" s="300"/>
      <c r="W343" s="300"/>
      <c r="X343" s="300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299"/>
      <c r="AM343" s="299"/>
      <c r="AN343" s="299"/>
      <c r="AO343" s="299"/>
      <c r="AP343" s="299"/>
      <c r="AQ343" s="299"/>
      <c r="AR343" s="299"/>
      <c r="AS343" s="299"/>
      <c r="AT343" s="299"/>
      <c r="AU343" s="299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299"/>
      <c r="V344" s="300"/>
      <c r="W344" s="300"/>
      <c r="X344" s="300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299"/>
      <c r="AM344" s="299"/>
      <c r="AN344" s="299"/>
      <c r="AO344" s="299"/>
      <c r="AP344" s="299"/>
      <c r="AQ344" s="299"/>
      <c r="AR344" s="299"/>
      <c r="AS344" s="299"/>
      <c r="AT344" s="299"/>
      <c r="AU344" s="299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299"/>
      <c r="V345" s="300"/>
      <c r="W345" s="300"/>
      <c r="X345" s="300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299"/>
      <c r="AM345" s="299"/>
      <c r="AN345" s="299"/>
      <c r="AO345" s="299"/>
      <c r="AP345" s="299"/>
      <c r="AQ345" s="299"/>
      <c r="AR345" s="299"/>
      <c r="AS345" s="299"/>
      <c r="AT345" s="299"/>
      <c r="AU345" s="299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299"/>
      <c r="V346" s="300"/>
      <c r="W346" s="300"/>
      <c r="X346" s="300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299"/>
      <c r="AM346" s="299"/>
      <c r="AN346" s="299"/>
      <c r="AO346" s="299"/>
      <c r="AP346" s="299"/>
      <c r="AQ346" s="299"/>
      <c r="AR346" s="299"/>
      <c r="AS346" s="299"/>
      <c r="AT346" s="299"/>
      <c r="AU346" s="299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299"/>
      <c r="V347" s="300"/>
      <c r="W347" s="300"/>
      <c r="X347" s="300"/>
      <c r="Y347" s="299"/>
      <c r="Z347" s="299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299"/>
      <c r="AM347" s="299"/>
      <c r="AN347" s="299"/>
      <c r="AO347" s="299"/>
      <c r="AP347" s="299"/>
      <c r="AQ347" s="299"/>
      <c r="AR347" s="299"/>
      <c r="AS347" s="299"/>
      <c r="AT347" s="299"/>
      <c r="AU347" s="299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299"/>
      <c r="V348" s="300"/>
      <c r="W348" s="300"/>
      <c r="X348" s="300"/>
      <c r="Y348" s="299"/>
      <c r="Z348" s="299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299"/>
      <c r="AM348" s="299"/>
      <c r="AN348" s="299"/>
      <c r="AO348" s="299"/>
      <c r="AP348" s="299"/>
      <c r="AQ348" s="299"/>
      <c r="AR348" s="299"/>
      <c r="AS348" s="299"/>
      <c r="AT348" s="299"/>
      <c r="AU348" s="299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299"/>
      <c r="V349" s="300"/>
      <c r="W349" s="300"/>
      <c r="X349" s="300"/>
      <c r="Y349" s="299"/>
      <c r="Z349" s="299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299"/>
      <c r="AM349" s="299"/>
      <c r="AN349" s="299"/>
      <c r="AO349" s="299"/>
      <c r="AP349" s="299"/>
      <c r="AQ349" s="299"/>
      <c r="AR349" s="299"/>
      <c r="AS349" s="299"/>
      <c r="AT349" s="299"/>
      <c r="AU349" s="299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299"/>
      <c r="V350" s="300"/>
      <c r="W350" s="300"/>
      <c r="X350" s="300"/>
      <c r="Y350" s="299"/>
      <c r="Z350" s="299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299"/>
      <c r="AM350" s="299"/>
      <c r="AN350" s="299"/>
      <c r="AO350" s="299"/>
      <c r="AP350" s="299"/>
      <c r="AQ350" s="299"/>
      <c r="AR350" s="299"/>
      <c r="AS350" s="299"/>
      <c r="AT350" s="299"/>
      <c r="AU350" s="299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299"/>
      <c r="V351" s="300"/>
      <c r="W351" s="300"/>
      <c r="X351" s="300"/>
      <c r="Y351" s="299"/>
      <c r="Z351" s="299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299"/>
      <c r="AM351" s="299"/>
      <c r="AN351" s="299"/>
      <c r="AO351" s="299"/>
      <c r="AP351" s="299"/>
      <c r="AQ351" s="299"/>
      <c r="AR351" s="299"/>
      <c r="AS351" s="299"/>
      <c r="AT351" s="299"/>
      <c r="AU351" s="299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299"/>
      <c r="V352" s="300"/>
      <c r="W352" s="300"/>
      <c r="X352" s="300"/>
      <c r="Y352" s="299"/>
      <c r="Z352" s="299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299"/>
      <c r="AM352" s="299"/>
      <c r="AN352" s="299"/>
      <c r="AO352" s="299"/>
      <c r="AP352" s="299"/>
      <c r="AQ352" s="299"/>
      <c r="AR352" s="299"/>
      <c r="AS352" s="299"/>
      <c r="AT352" s="299"/>
      <c r="AU352" s="299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299"/>
      <c r="V353" s="300"/>
      <c r="W353" s="300"/>
      <c r="X353" s="300"/>
      <c r="Y353" s="299"/>
      <c r="Z353" s="299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299"/>
      <c r="AM353" s="299"/>
      <c r="AN353" s="299"/>
      <c r="AO353" s="299"/>
      <c r="AP353" s="299"/>
      <c r="AQ353" s="299"/>
      <c r="AR353" s="299"/>
      <c r="AS353" s="299"/>
      <c r="AT353" s="299"/>
      <c r="AU353" s="299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299"/>
      <c r="V354" s="300"/>
      <c r="W354" s="300"/>
      <c r="X354" s="300"/>
      <c r="Y354" s="299"/>
      <c r="Z354" s="299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299"/>
      <c r="AM354" s="299"/>
      <c r="AN354" s="299"/>
      <c r="AO354" s="299"/>
      <c r="AP354" s="299"/>
      <c r="AQ354" s="299"/>
      <c r="AR354" s="299"/>
      <c r="AS354" s="299"/>
      <c r="AT354" s="299"/>
      <c r="AU354" s="299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299"/>
      <c r="V355" s="300"/>
      <c r="W355" s="300"/>
      <c r="X355" s="300"/>
      <c r="Y355" s="299"/>
      <c r="Z355" s="299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299"/>
      <c r="AM355" s="299"/>
      <c r="AN355" s="299"/>
      <c r="AO355" s="299"/>
      <c r="AP355" s="299"/>
      <c r="AQ355" s="299"/>
      <c r="AR355" s="299"/>
      <c r="AS355" s="299"/>
      <c r="AT355" s="299"/>
      <c r="AU355" s="299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299"/>
      <c r="V356" s="300"/>
      <c r="W356" s="300"/>
      <c r="X356" s="300"/>
      <c r="Y356" s="299"/>
      <c r="Z356" s="299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299"/>
      <c r="AM356" s="299"/>
      <c r="AN356" s="299"/>
      <c r="AO356" s="299"/>
      <c r="AP356" s="299"/>
      <c r="AQ356" s="299"/>
      <c r="AR356" s="299"/>
      <c r="AS356" s="299"/>
      <c r="AT356" s="299"/>
      <c r="AU356" s="299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299"/>
      <c r="V357" s="300"/>
      <c r="W357" s="300"/>
      <c r="X357" s="300"/>
      <c r="Y357" s="299"/>
      <c r="Z357" s="299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299"/>
      <c r="AM357" s="299"/>
      <c r="AN357" s="299"/>
      <c r="AO357" s="299"/>
      <c r="AP357" s="299"/>
      <c r="AQ357" s="299"/>
      <c r="AR357" s="299"/>
      <c r="AS357" s="299"/>
      <c r="AT357" s="299"/>
      <c r="AU357" s="299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299"/>
      <c r="V358" s="300"/>
      <c r="W358" s="300"/>
      <c r="X358" s="300"/>
      <c r="Y358" s="299"/>
      <c r="Z358" s="299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299"/>
      <c r="AM358" s="299"/>
      <c r="AN358" s="299"/>
      <c r="AO358" s="299"/>
      <c r="AP358" s="299"/>
      <c r="AQ358" s="299"/>
      <c r="AR358" s="299"/>
      <c r="AS358" s="299"/>
      <c r="AT358" s="299"/>
      <c r="AU358" s="299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300"/>
      <c r="W359" s="300"/>
      <c r="X359" s="300"/>
      <c r="Y359" s="299"/>
      <c r="Z359" s="299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299"/>
      <c r="AM359" s="299"/>
      <c r="AN359" s="299"/>
      <c r="AO359" s="299"/>
      <c r="AP359" s="299"/>
      <c r="AQ359" s="299"/>
      <c r="AR359" s="299"/>
      <c r="AS359" s="299"/>
      <c r="AT359" s="299"/>
      <c r="AU359" s="299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299"/>
      <c r="V360" s="300"/>
      <c r="W360" s="300"/>
      <c r="X360" s="300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299"/>
      <c r="AM360" s="299"/>
      <c r="AN360" s="299"/>
      <c r="AO360" s="299"/>
      <c r="AP360" s="299"/>
      <c r="AQ360" s="299"/>
      <c r="AR360" s="299"/>
      <c r="AS360" s="299"/>
      <c r="AT360" s="299"/>
      <c r="AU360" s="299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299"/>
      <c r="V361" s="300"/>
      <c r="W361" s="300"/>
      <c r="X361" s="300"/>
      <c r="Y361" s="299"/>
      <c r="Z361" s="299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299"/>
      <c r="AM361" s="299"/>
      <c r="AN361" s="299"/>
      <c r="AO361" s="299"/>
      <c r="AP361" s="299"/>
      <c r="AQ361" s="299"/>
      <c r="AR361" s="299"/>
      <c r="AS361" s="299"/>
      <c r="AT361" s="299"/>
      <c r="AU361" s="299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299"/>
      <c r="V362" s="300"/>
      <c r="W362" s="300"/>
      <c r="X362" s="300"/>
      <c r="Y362" s="299"/>
      <c r="Z362" s="299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299"/>
      <c r="AM362" s="299"/>
      <c r="AN362" s="299"/>
      <c r="AO362" s="299"/>
      <c r="AP362" s="299"/>
      <c r="AQ362" s="299"/>
      <c r="AR362" s="299"/>
      <c r="AS362" s="299"/>
      <c r="AT362" s="299"/>
      <c r="AU362" s="299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299"/>
      <c r="V363" s="300"/>
      <c r="W363" s="300"/>
      <c r="X363" s="300"/>
      <c r="Y363" s="299"/>
      <c r="Z363" s="299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299"/>
      <c r="AM363" s="299"/>
      <c r="AN363" s="299"/>
      <c r="AO363" s="299"/>
      <c r="AP363" s="299"/>
      <c r="AQ363" s="299"/>
      <c r="AR363" s="299"/>
      <c r="AS363" s="299"/>
      <c r="AT363" s="299"/>
      <c r="AU363" s="299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299"/>
      <c r="V364" s="300"/>
      <c r="W364" s="300"/>
      <c r="X364" s="300"/>
      <c r="Y364" s="299"/>
      <c r="Z364" s="299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299"/>
      <c r="AM364" s="299"/>
      <c r="AN364" s="299"/>
      <c r="AO364" s="299"/>
      <c r="AP364" s="299"/>
      <c r="AQ364" s="299"/>
      <c r="AR364" s="299"/>
      <c r="AS364" s="299"/>
      <c r="AT364" s="299"/>
      <c r="AU364" s="299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299"/>
      <c r="V365" s="300"/>
      <c r="W365" s="300"/>
      <c r="X365" s="300"/>
      <c r="Y365" s="299"/>
      <c r="Z365" s="299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299"/>
      <c r="AM365" s="299"/>
      <c r="AN365" s="299"/>
      <c r="AO365" s="299"/>
      <c r="AP365" s="299"/>
      <c r="AQ365" s="299"/>
      <c r="AR365" s="299"/>
      <c r="AS365" s="299"/>
      <c r="AT365" s="299"/>
      <c r="AU365" s="299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299"/>
      <c r="V366" s="300"/>
      <c r="W366" s="300"/>
      <c r="X366" s="300"/>
      <c r="Y366" s="299"/>
      <c r="Z366" s="299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299"/>
      <c r="AM366" s="299"/>
      <c r="AN366" s="299"/>
      <c r="AO366" s="299"/>
      <c r="AP366" s="299"/>
      <c r="AQ366" s="299"/>
      <c r="AR366" s="299"/>
      <c r="AS366" s="299"/>
      <c r="AT366" s="299"/>
      <c r="AU366" s="299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299"/>
      <c r="V367" s="300"/>
      <c r="W367" s="300"/>
      <c r="X367" s="300"/>
      <c r="Y367" s="299"/>
      <c r="Z367" s="299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299"/>
      <c r="AM367" s="299"/>
      <c r="AN367" s="299"/>
      <c r="AO367" s="299"/>
      <c r="AP367" s="299"/>
      <c r="AQ367" s="299"/>
      <c r="AR367" s="299"/>
      <c r="AS367" s="299"/>
      <c r="AT367" s="299"/>
      <c r="AU367" s="299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299"/>
      <c r="V368" s="300"/>
      <c r="W368" s="300"/>
      <c r="X368" s="300"/>
      <c r="Y368" s="299"/>
      <c r="Z368" s="299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299"/>
      <c r="AM368" s="299"/>
      <c r="AN368" s="299"/>
      <c r="AO368" s="299"/>
      <c r="AP368" s="299"/>
      <c r="AQ368" s="299"/>
      <c r="AR368" s="299"/>
      <c r="AS368" s="299"/>
      <c r="AT368" s="299"/>
      <c r="AU368" s="299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299"/>
      <c r="V369" s="300"/>
      <c r="W369" s="300"/>
      <c r="X369" s="300"/>
      <c r="Y369" s="299"/>
      <c r="Z369" s="299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299"/>
      <c r="AM369" s="299"/>
      <c r="AN369" s="299"/>
      <c r="AO369" s="299"/>
      <c r="AP369" s="299"/>
      <c r="AQ369" s="299"/>
      <c r="AR369" s="299"/>
      <c r="AS369" s="299"/>
      <c r="AT369" s="299"/>
      <c r="AU369" s="299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299"/>
      <c r="V370" s="300"/>
      <c r="W370" s="300"/>
      <c r="X370" s="300"/>
      <c r="Y370" s="299"/>
      <c r="Z370" s="299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299"/>
      <c r="AM370" s="299"/>
      <c r="AN370" s="299"/>
      <c r="AO370" s="299"/>
      <c r="AP370" s="299"/>
      <c r="AQ370" s="299"/>
      <c r="AR370" s="299"/>
      <c r="AS370" s="299"/>
      <c r="AT370" s="299"/>
      <c r="AU370" s="299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299"/>
      <c r="V371" s="300"/>
      <c r="W371" s="300"/>
      <c r="X371" s="300"/>
      <c r="Y371" s="299"/>
      <c r="Z371" s="299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299"/>
      <c r="AM371" s="299"/>
      <c r="AN371" s="299"/>
      <c r="AO371" s="299"/>
      <c r="AP371" s="299"/>
      <c r="AQ371" s="299"/>
      <c r="AR371" s="299"/>
      <c r="AS371" s="299"/>
      <c r="AT371" s="299"/>
      <c r="AU371" s="299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299"/>
      <c r="V372" s="300"/>
      <c r="W372" s="300"/>
      <c r="X372" s="300"/>
      <c r="Y372" s="299"/>
      <c r="Z372" s="299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299"/>
      <c r="AM372" s="299"/>
      <c r="AN372" s="299"/>
      <c r="AO372" s="299"/>
      <c r="AP372" s="299"/>
      <c r="AQ372" s="299"/>
      <c r="AR372" s="299"/>
      <c r="AS372" s="299"/>
      <c r="AT372" s="299"/>
      <c r="AU372" s="299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299"/>
      <c r="V373" s="300"/>
      <c r="W373" s="300"/>
      <c r="X373" s="300"/>
      <c r="Y373" s="299"/>
      <c r="Z373" s="299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299"/>
      <c r="AM373" s="299"/>
      <c r="AN373" s="299"/>
      <c r="AO373" s="299"/>
      <c r="AP373" s="299"/>
      <c r="AQ373" s="299"/>
      <c r="AR373" s="299"/>
      <c r="AS373" s="299"/>
      <c r="AT373" s="299"/>
      <c r="AU373" s="299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299"/>
      <c r="V374" s="300"/>
      <c r="W374" s="300"/>
      <c r="X374" s="300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299"/>
      <c r="AM374" s="299"/>
      <c r="AN374" s="299"/>
      <c r="AO374" s="299"/>
      <c r="AP374" s="299"/>
      <c r="AQ374" s="299"/>
      <c r="AR374" s="299"/>
      <c r="AS374" s="299"/>
      <c r="AT374" s="299"/>
      <c r="AU374" s="299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299"/>
      <c r="V375" s="300"/>
      <c r="W375" s="300"/>
      <c r="X375" s="300"/>
      <c r="Y375" s="299"/>
      <c r="Z375" s="299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299"/>
      <c r="AM375" s="299"/>
      <c r="AN375" s="299"/>
      <c r="AO375" s="299"/>
      <c r="AP375" s="299"/>
      <c r="AQ375" s="299"/>
      <c r="AR375" s="299"/>
      <c r="AS375" s="299"/>
      <c r="AT375" s="299"/>
      <c r="AU375" s="299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299"/>
      <c r="V376" s="300"/>
      <c r="W376" s="300"/>
      <c r="X376" s="300"/>
      <c r="Y376" s="299"/>
      <c r="Z376" s="299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299"/>
      <c r="AM376" s="299"/>
      <c r="AN376" s="299"/>
      <c r="AO376" s="299"/>
      <c r="AP376" s="299"/>
      <c r="AQ376" s="299"/>
      <c r="AR376" s="299"/>
      <c r="AS376" s="299"/>
      <c r="AT376" s="299"/>
      <c r="AU376" s="299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300"/>
      <c r="W377" s="300"/>
      <c r="X377" s="300"/>
      <c r="Y377" s="299"/>
      <c r="Z377" s="299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299"/>
      <c r="AM377" s="299"/>
      <c r="AN377" s="299"/>
      <c r="AO377" s="299"/>
      <c r="AP377" s="299"/>
      <c r="AQ377" s="299"/>
      <c r="AR377" s="299"/>
      <c r="AS377" s="299"/>
      <c r="AT377" s="299"/>
      <c r="AU377" s="299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299"/>
      <c r="V378" s="300"/>
      <c r="W378" s="300"/>
      <c r="X378" s="300"/>
      <c r="Y378" s="299"/>
      <c r="Z378" s="299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299"/>
      <c r="AM378" s="299"/>
      <c r="AN378" s="299"/>
      <c r="AO378" s="299"/>
      <c r="AP378" s="299"/>
      <c r="AQ378" s="299"/>
      <c r="AR378" s="299"/>
      <c r="AS378" s="299"/>
      <c r="AT378" s="299"/>
      <c r="AU378" s="299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299"/>
      <c r="V379" s="300"/>
      <c r="W379" s="300"/>
      <c r="X379" s="300"/>
      <c r="Y379" s="299"/>
      <c r="Z379" s="299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299"/>
      <c r="AM379" s="299"/>
      <c r="AN379" s="299"/>
      <c r="AO379" s="299"/>
      <c r="AP379" s="299"/>
      <c r="AQ379" s="299"/>
      <c r="AR379" s="299"/>
      <c r="AS379" s="299"/>
      <c r="AT379" s="299"/>
      <c r="AU379" s="299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299"/>
      <c r="V380" s="300"/>
      <c r="W380" s="300"/>
      <c r="X380" s="300"/>
      <c r="Y380" s="299"/>
      <c r="Z380" s="299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299"/>
      <c r="AM380" s="299"/>
      <c r="AN380" s="299"/>
      <c r="AO380" s="299"/>
      <c r="AP380" s="299"/>
      <c r="AQ380" s="299"/>
      <c r="AR380" s="299"/>
      <c r="AS380" s="299"/>
      <c r="AT380" s="299"/>
      <c r="AU380" s="299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299"/>
      <c r="V381" s="300"/>
      <c r="W381" s="300"/>
      <c r="X381" s="300"/>
      <c r="Y381" s="299"/>
      <c r="Z381" s="299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299"/>
      <c r="AM381" s="299"/>
      <c r="AN381" s="299"/>
      <c r="AO381" s="299"/>
      <c r="AP381" s="299"/>
      <c r="AQ381" s="299"/>
      <c r="AR381" s="299"/>
      <c r="AS381" s="299"/>
      <c r="AT381" s="299"/>
      <c r="AU381" s="299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299"/>
      <c r="V382" s="300"/>
      <c r="W382" s="300"/>
      <c r="X382" s="300"/>
      <c r="Y382" s="299"/>
      <c r="Z382" s="299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299"/>
      <c r="AM382" s="299"/>
      <c r="AN382" s="299"/>
      <c r="AO382" s="299"/>
      <c r="AP382" s="299"/>
      <c r="AQ382" s="299"/>
      <c r="AR382" s="299"/>
      <c r="AS382" s="299"/>
      <c r="AT382" s="299"/>
      <c r="AU382" s="299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299"/>
      <c r="V383" s="300"/>
      <c r="W383" s="300"/>
      <c r="X383" s="300"/>
      <c r="Y383" s="299"/>
      <c r="Z383" s="299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299"/>
      <c r="AM383" s="299"/>
      <c r="AN383" s="299"/>
      <c r="AO383" s="299"/>
      <c r="AP383" s="299"/>
      <c r="AQ383" s="299"/>
      <c r="AR383" s="299"/>
      <c r="AS383" s="299"/>
      <c r="AT383" s="299"/>
      <c r="AU383" s="299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299"/>
      <c r="V384" s="300"/>
      <c r="W384" s="300"/>
      <c r="X384" s="300"/>
      <c r="Y384" s="299"/>
      <c r="Z384" s="299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299"/>
      <c r="AM384" s="299"/>
      <c r="AN384" s="299"/>
      <c r="AO384" s="299"/>
      <c r="AP384" s="299"/>
      <c r="AQ384" s="299"/>
      <c r="AR384" s="299"/>
      <c r="AS384" s="299"/>
      <c r="AT384" s="299"/>
      <c r="AU384" s="299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299"/>
      <c r="V385" s="300"/>
      <c r="W385" s="300"/>
      <c r="X385" s="300"/>
      <c r="Y385" s="299"/>
      <c r="Z385" s="299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299"/>
      <c r="AM385" s="299"/>
      <c r="AN385" s="299"/>
      <c r="AO385" s="299"/>
      <c r="AP385" s="299"/>
      <c r="AQ385" s="299"/>
      <c r="AR385" s="299"/>
      <c r="AS385" s="299"/>
      <c r="AT385" s="299"/>
      <c r="AU385" s="299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299"/>
      <c r="V386" s="300"/>
      <c r="W386" s="300"/>
      <c r="X386" s="300"/>
      <c r="Y386" s="299"/>
      <c r="Z386" s="299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299"/>
      <c r="AM386" s="299"/>
      <c r="AN386" s="299"/>
      <c r="AO386" s="299"/>
      <c r="AP386" s="299"/>
      <c r="AQ386" s="299"/>
      <c r="AR386" s="299"/>
      <c r="AS386" s="299"/>
      <c r="AT386" s="299"/>
      <c r="AU386" s="299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299"/>
      <c r="V387" s="300"/>
      <c r="W387" s="300"/>
      <c r="X387" s="300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299"/>
      <c r="AM387" s="299"/>
      <c r="AN387" s="299"/>
      <c r="AO387" s="299"/>
      <c r="AP387" s="299"/>
      <c r="AQ387" s="299"/>
      <c r="AR387" s="299"/>
      <c r="AS387" s="299"/>
      <c r="AT387" s="299"/>
      <c r="AU387" s="299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299"/>
      <c r="V388" s="300"/>
      <c r="W388" s="300"/>
      <c r="X388" s="300"/>
      <c r="Y388" s="299"/>
      <c r="Z388" s="299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299"/>
      <c r="AM388" s="299"/>
      <c r="AN388" s="299"/>
      <c r="AO388" s="299"/>
      <c r="AP388" s="299"/>
      <c r="AQ388" s="299"/>
      <c r="AR388" s="299"/>
      <c r="AS388" s="299"/>
      <c r="AT388" s="299"/>
      <c r="AU388" s="299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299"/>
      <c r="V389" s="300"/>
      <c r="W389" s="300"/>
      <c r="X389" s="300"/>
      <c r="Y389" s="299"/>
      <c r="Z389" s="299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299"/>
      <c r="AM389" s="299"/>
      <c r="AN389" s="299"/>
      <c r="AO389" s="299"/>
      <c r="AP389" s="299"/>
      <c r="AQ389" s="299"/>
      <c r="AR389" s="299"/>
      <c r="AS389" s="299"/>
      <c r="AT389" s="299"/>
      <c r="AU389" s="299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299"/>
      <c r="V390" s="300"/>
      <c r="W390" s="300"/>
      <c r="X390" s="300"/>
      <c r="Y390" s="299"/>
      <c r="Z390" s="299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299"/>
      <c r="AM390" s="299"/>
      <c r="AN390" s="299"/>
      <c r="AO390" s="299"/>
      <c r="AP390" s="299"/>
      <c r="AQ390" s="299"/>
      <c r="AR390" s="299"/>
      <c r="AS390" s="299"/>
      <c r="AT390" s="299"/>
      <c r="AU390" s="299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299"/>
      <c r="V391" s="300"/>
      <c r="W391" s="300"/>
      <c r="X391" s="300"/>
      <c r="Y391" s="299"/>
      <c r="Z391" s="299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299"/>
      <c r="AM391" s="299"/>
      <c r="AN391" s="299"/>
      <c r="AO391" s="299"/>
      <c r="AP391" s="299"/>
      <c r="AQ391" s="299"/>
      <c r="AR391" s="299"/>
      <c r="AS391" s="299"/>
      <c r="AT391" s="299"/>
      <c r="AU391" s="299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299"/>
      <c r="V392" s="300"/>
      <c r="W392" s="300"/>
      <c r="X392" s="300"/>
      <c r="Y392" s="299"/>
      <c r="Z392" s="299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299"/>
      <c r="AM392" s="299"/>
      <c r="AN392" s="299"/>
      <c r="AO392" s="299"/>
      <c r="AP392" s="299"/>
      <c r="AQ392" s="299"/>
      <c r="AR392" s="299"/>
      <c r="AS392" s="299"/>
      <c r="AT392" s="299"/>
      <c r="AU392" s="299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299"/>
      <c r="V393" s="300"/>
      <c r="W393" s="300"/>
      <c r="X393" s="300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299"/>
      <c r="AM393" s="299"/>
      <c r="AN393" s="299"/>
      <c r="AO393" s="299"/>
      <c r="AP393" s="299"/>
      <c r="AQ393" s="299"/>
      <c r="AR393" s="299"/>
      <c r="AS393" s="299"/>
      <c r="AT393" s="299"/>
      <c r="AU393" s="299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299"/>
      <c r="V394" s="300"/>
      <c r="W394" s="300"/>
      <c r="X394" s="300"/>
      <c r="Y394" s="299"/>
      <c r="Z394" s="299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299"/>
      <c r="AM394" s="299"/>
      <c r="AN394" s="299"/>
      <c r="AO394" s="299"/>
      <c r="AP394" s="299"/>
      <c r="AQ394" s="299"/>
      <c r="AR394" s="299"/>
      <c r="AS394" s="299"/>
      <c r="AT394" s="299"/>
      <c r="AU394" s="299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299"/>
      <c r="V395" s="300"/>
      <c r="W395" s="300"/>
      <c r="X395" s="300"/>
      <c r="Y395" s="299"/>
      <c r="Z395" s="299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299"/>
      <c r="AM395" s="299"/>
      <c r="AN395" s="299"/>
      <c r="AO395" s="299"/>
      <c r="AP395" s="299"/>
      <c r="AQ395" s="299"/>
      <c r="AR395" s="299"/>
      <c r="AS395" s="299"/>
      <c r="AT395" s="299"/>
      <c r="AU395" s="299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299"/>
      <c r="V396" s="300"/>
      <c r="W396" s="300"/>
      <c r="X396" s="300"/>
      <c r="Y396" s="299"/>
      <c r="Z396" s="299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299"/>
      <c r="AM396" s="299"/>
      <c r="AN396" s="299"/>
      <c r="AO396" s="299"/>
      <c r="AP396" s="299"/>
      <c r="AQ396" s="299"/>
      <c r="AR396" s="299"/>
      <c r="AS396" s="299"/>
      <c r="AT396" s="299"/>
      <c r="AU396" s="299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299"/>
      <c r="V397" s="300"/>
      <c r="W397" s="300"/>
      <c r="X397" s="300"/>
      <c r="Y397" s="299"/>
      <c r="Z397" s="299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299"/>
      <c r="AM397" s="299"/>
      <c r="AN397" s="299"/>
      <c r="AO397" s="299"/>
      <c r="AP397" s="299"/>
      <c r="AQ397" s="299"/>
      <c r="AR397" s="299"/>
      <c r="AS397" s="299"/>
      <c r="AT397" s="299"/>
      <c r="AU397" s="299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299"/>
      <c r="V398" s="300"/>
      <c r="W398" s="300"/>
      <c r="X398" s="300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299"/>
      <c r="AM398" s="299"/>
      <c r="AN398" s="299"/>
      <c r="AO398" s="299"/>
      <c r="AP398" s="299"/>
      <c r="AQ398" s="299"/>
      <c r="AR398" s="299"/>
      <c r="AS398" s="299"/>
      <c r="AT398" s="299"/>
      <c r="AU398" s="299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299"/>
      <c r="V399" s="300"/>
      <c r="W399" s="300"/>
      <c r="X399" s="300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299"/>
      <c r="AM399" s="299"/>
      <c r="AN399" s="299"/>
      <c r="AO399" s="299"/>
      <c r="AP399" s="299"/>
      <c r="AQ399" s="299"/>
      <c r="AR399" s="299"/>
      <c r="AS399" s="299"/>
      <c r="AT399" s="299"/>
      <c r="AU399" s="299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299"/>
      <c r="V400" s="300"/>
      <c r="W400" s="300"/>
      <c r="X400" s="300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299"/>
      <c r="AM400" s="299"/>
      <c r="AN400" s="299"/>
      <c r="AO400" s="299"/>
      <c r="AP400" s="299"/>
      <c r="AQ400" s="299"/>
      <c r="AR400" s="299"/>
      <c r="AS400" s="299"/>
      <c r="AT400" s="299"/>
      <c r="AU400" s="299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299"/>
      <c r="V401" s="300"/>
      <c r="W401" s="300"/>
      <c r="X401" s="300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299"/>
      <c r="AM401" s="299"/>
      <c r="AN401" s="299"/>
      <c r="AO401" s="299"/>
      <c r="AP401" s="299"/>
      <c r="AQ401" s="299"/>
      <c r="AR401" s="299"/>
      <c r="AS401" s="299"/>
      <c r="AT401" s="299"/>
      <c r="AU401" s="299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299"/>
      <c r="V402" s="300"/>
      <c r="W402" s="300"/>
      <c r="X402" s="300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299"/>
      <c r="AM402" s="299"/>
      <c r="AN402" s="299"/>
      <c r="AO402" s="299"/>
      <c r="AP402" s="299"/>
      <c r="AQ402" s="299"/>
      <c r="AR402" s="299"/>
      <c r="AS402" s="299"/>
      <c r="AT402" s="299"/>
      <c r="AU402" s="299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299"/>
      <c r="V403" s="300"/>
      <c r="W403" s="300"/>
      <c r="X403" s="300"/>
      <c r="Y403" s="299"/>
      <c r="Z403" s="299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299"/>
      <c r="AM403" s="299"/>
      <c r="AN403" s="299"/>
      <c r="AO403" s="299"/>
      <c r="AP403" s="299"/>
      <c r="AQ403" s="299"/>
      <c r="AR403" s="299"/>
      <c r="AS403" s="299"/>
      <c r="AT403" s="299"/>
      <c r="AU403" s="299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299"/>
      <c r="V404" s="300"/>
      <c r="W404" s="300"/>
      <c r="X404" s="300"/>
      <c r="Y404" s="299"/>
      <c r="Z404" s="299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299"/>
      <c r="AM404" s="299"/>
      <c r="AN404" s="299"/>
      <c r="AO404" s="299"/>
      <c r="AP404" s="299"/>
      <c r="AQ404" s="299"/>
      <c r="AR404" s="299"/>
      <c r="AS404" s="299"/>
      <c r="AT404" s="299"/>
      <c r="AU404" s="299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299"/>
      <c r="V405" s="300"/>
      <c r="W405" s="300"/>
      <c r="X405" s="300"/>
      <c r="Y405" s="299"/>
      <c r="Z405" s="299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299"/>
      <c r="AM405" s="299"/>
      <c r="AN405" s="299"/>
      <c r="AO405" s="299"/>
      <c r="AP405" s="299"/>
      <c r="AQ405" s="299"/>
      <c r="AR405" s="299"/>
      <c r="AS405" s="299"/>
      <c r="AT405" s="299"/>
      <c r="AU405" s="299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299"/>
      <c r="V406" s="300"/>
      <c r="W406" s="300"/>
      <c r="X406" s="300"/>
      <c r="Y406" s="299"/>
      <c r="Z406" s="299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299"/>
      <c r="AM406" s="299"/>
      <c r="AN406" s="299"/>
      <c r="AO406" s="299"/>
      <c r="AP406" s="299"/>
      <c r="AQ406" s="299"/>
      <c r="AR406" s="299"/>
      <c r="AS406" s="299"/>
      <c r="AT406" s="299"/>
      <c r="AU406" s="299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299"/>
      <c r="V407" s="300"/>
      <c r="W407" s="300"/>
      <c r="X407" s="300"/>
      <c r="Y407" s="299"/>
      <c r="Z407" s="299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299"/>
      <c r="AM407" s="299"/>
      <c r="AN407" s="299"/>
      <c r="AO407" s="299"/>
      <c r="AP407" s="299"/>
      <c r="AQ407" s="299"/>
      <c r="AR407" s="299"/>
      <c r="AS407" s="299"/>
      <c r="AT407" s="299"/>
      <c r="AU407" s="299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299"/>
      <c r="V408" s="300"/>
      <c r="W408" s="300"/>
      <c r="X408" s="300"/>
      <c r="Y408" s="299"/>
      <c r="Z408" s="299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299"/>
      <c r="AM408" s="299"/>
      <c r="AN408" s="299"/>
      <c r="AO408" s="299"/>
      <c r="AP408" s="299"/>
      <c r="AQ408" s="299"/>
      <c r="AR408" s="299"/>
      <c r="AS408" s="299"/>
      <c r="AT408" s="299"/>
      <c r="AU408" s="299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299"/>
      <c r="V409" s="300"/>
      <c r="W409" s="300"/>
      <c r="X409" s="300"/>
      <c r="Y409" s="299"/>
      <c r="Z409" s="299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299"/>
      <c r="AM409" s="299"/>
      <c r="AN409" s="299"/>
      <c r="AO409" s="299"/>
      <c r="AP409" s="299"/>
      <c r="AQ409" s="299"/>
      <c r="AR409" s="299"/>
      <c r="AS409" s="299"/>
      <c r="AT409" s="299"/>
      <c r="AU409" s="299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299"/>
      <c r="V410" s="300"/>
      <c r="W410" s="300"/>
      <c r="X410" s="300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299"/>
      <c r="AM410" s="299"/>
      <c r="AN410" s="299"/>
      <c r="AO410" s="299"/>
      <c r="AP410" s="299"/>
      <c r="AQ410" s="299"/>
      <c r="AR410" s="299"/>
      <c r="AS410" s="299"/>
      <c r="AT410" s="299"/>
      <c r="AU410" s="299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299"/>
      <c r="V411" s="300"/>
      <c r="W411" s="300"/>
      <c r="X411" s="300"/>
      <c r="Y411" s="299"/>
      <c r="Z411" s="299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299"/>
      <c r="AM411" s="299"/>
      <c r="AN411" s="299"/>
      <c r="AO411" s="299"/>
      <c r="AP411" s="299"/>
      <c r="AQ411" s="299"/>
      <c r="AR411" s="299"/>
      <c r="AS411" s="299"/>
      <c r="AT411" s="299"/>
      <c r="AU411" s="299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299"/>
      <c r="V412" s="300"/>
      <c r="W412" s="300"/>
      <c r="X412" s="300"/>
      <c r="Y412" s="299"/>
      <c r="Z412" s="299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299"/>
      <c r="AM412" s="299"/>
      <c r="AN412" s="299"/>
      <c r="AO412" s="299"/>
      <c r="AP412" s="299"/>
      <c r="AQ412" s="299"/>
      <c r="AR412" s="299"/>
      <c r="AS412" s="299"/>
      <c r="AT412" s="299"/>
      <c r="AU412" s="299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299"/>
      <c r="V413" s="300"/>
      <c r="W413" s="300"/>
      <c r="X413" s="300"/>
      <c r="Y413" s="299"/>
      <c r="Z413" s="299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299"/>
      <c r="AM413" s="299"/>
      <c r="AN413" s="299"/>
      <c r="AO413" s="299"/>
      <c r="AP413" s="299"/>
      <c r="AQ413" s="299"/>
      <c r="AR413" s="299"/>
      <c r="AS413" s="299"/>
      <c r="AT413" s="299"/>
      <c r="AU413" s="299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299"/>
      <c r="V414" s="300"/>
      <c r="W414" s="300"/>
      <c r="X414" s="300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299"/>
      <c r="AM414" s="299"/>
      <c r="AN414" s="299"/>
      <c r="AO414" s="299"/>
      <c r="AP414" s="299"/>
      <c r="AQ414" s="299"/>
      <c r="AR414" s="299"/>
      <c r="AS414" s="299"/>
      <c r="AT414" s="299"/>
      <c r="AU414" s="299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299"/>
      <c r="V415" s="300"/>
      <c r="W415" s="300"/>
      <c r="X415" s="300"/>
      <c r="Y415" s="299"/>
      <c r="Z415" s="299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299"/>
      <c r="AM415" s="299"/>
      <c r="AN415" s="299"/>
      <c r="AO415" s="299"/>
      <c r="AP415" s="299"/>
      <c r="AQ415" s="299"/>
      <c r="AR415" s="299"/>
      <c r="AS415" s="299"/>
      <c r="AT415" s="299"/>
      <c r="AU415" s="299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299"/>
      <c r="V416" s="300"/>
      <c r="W416" s="300"/>
      <c r="X416" s="300"/>
      <c r="Y416" s="299"/>
      <c r="Z416" s="299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299"/>
      <c r="AM416" s="299"/>
      <c r="AN416" s="299"/>
      <c r="AO416" s="299"/>
      <c r="AP416" s="299"/>
      <c r="AQ416" s="299"/>
      <c r="AR416" s="299"/>
      <c r="AS416" s="299"/>
      <c r="AT416" s="299"/>
      <c r="AU416" s="299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299"/>
      <c r="V417" s="300"/>
      <c r="W417" s="300"/>
      <c r="X417" s="300"/>
      <c r="Y417" s="299"/>
      <c r="Z417" s="299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299"/>
      <c r="AM417" s="299"/>
      <c r="AN417" s="299"/>
      <c r="AO417" s="299"/>
      <c r="AP417" s="299"/>
      <c r="AQ417" s="299"/>
      <c r="AR417" s="299"/>
      <c r="AS417" s="299"/>
      <c r="AT417" s="299"/>
      <c r="AU417" s="299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299"/>
      <c r="V418" s="300"/>
      <c r="W418" s="300"/>
      <c r="X418" s="300"/>
      <c r="Y418" s="299"/>
      <c r="Z418" s="299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299"/>
      <c r="AM418" s="299"/>
      <c r="AN418" s="299"/>
      <c r="AO418" s="299"/>
      <c r="AP418" s="299"/>
      <c r="AQ418" s="299"/>
      <c r="AR418" s="299"/>
      <c r="AS418" s="299"/>
      <c r="AT418" s="299"/>
      <c r="AU418" s="299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299"/>
      <c r="V419" s="300"/>
      <c r="W419" s="300"/>
      <c r="X419" s="300"/>
      <c r="Y419" s="299"/>
      <c r="Z419" s="299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299"/>
      <c r="AM419" s="299"/>
      <c r="AN419" s="299"/>
      <c r="AO419" s="299"/>
      <c r="AP419" s="299"/>
      <c r="AQ419" s="299"/>
      <c r="AR419" s="299"/>
      <c r="AS419" s="299"/>
      <c r="AT419" s="299"/>
      <c r="AU419" s="299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299"/>
      <c r="V420" s="300"/>
      <c r="W420" s="300"/>
      <c r="X420" s="300"/>
      <c r="Y420" s="299"/>
      <c r="Z420" s="299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299"/>
      <c r="AM420" s="299"/>
      <c r="AN420" s="299"/>
      <c r="AO420" s="299"/>
      <c r="AP420" s="299"/>
      <c r="AQ420" s="299"/>
      <c r="AR420" s="299"/>
      <c r="AS420" s="299"/>
      <c r="AT420" s="299"/>
      <c r="AU420" s="299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299"/>
      <c r="V421" s="300"/>
      <c r="W421" s="300"/>
      <c r="X421" s="300"/>
      <c r="Y421" s="299"/>
      <c r="Z421" s="299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299"/>
      <c r="AM421" s="299"/>
      <c r="AN421" s="299"/>
      <c r="AO421" s="299"/>
      <c r="AP421" s="299"/>
      <c r="AQ421" s="299"/>
      <c r="AR421" s="299"/>
      <c r="AS421" s="299"/>
      <c r="AT421" s="299"/>
      <c r="AU421" s="299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299"/>
      <c r="V422" s="300"/>
      <c r="W422" s="300"/>
      <c r="X422" s="300"/>
      <c r="Y422" s="299"/>
      <c r="Z422" s="299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299"/>
      <c r="AM422" s="299"/>
      <c r="AN422" s="299"/>
      <c r="AO422" s="299"/>
      <c r="AP422" s="299"/>
      <c r="AQ422" s="299"/>
      <c r="AR422" s="299"/>
      <c r="AS422" s="299"/>
      <c r="AT422" s="299"/>
      <c r="AU422" s="299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300"/>
      <c r="W423" s="300"/>
      <c r="X423" s="300"/>
      <c r="Y423" s="299"/>
      <c r="Z423" s="299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299"/>
      <c r="AM423" s="299"/>
      <c r="AN423" s="299"/>
      <c r="AO423" s="299"/>
      <c r="AP423" s="299"/>
      <c r="AQ423" s="299"/>
      <c r="AR423" s="299"/>
      <c r="AS423" s="299"/>
      <c r="AT423" s="299"/>
      <c r="AU423" s="299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299"/>
      <c r="V424" s="300"/>
      <c r="W424" s="300"/>
      <c r="X424" s="300"/>
      <c r="Y424" s="299"/>
      <c r="Z424" s="299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299"/>
      <c r="AM424" s="299"/>
      <c r="AN424" s="299"/>
      <c r="AO424" s="299"/>
      <c r="AP424" s="299"/>
      <c r="AQ424" s="299"/>
      <c r="AR424" s="299"/>
      <c r="AS424" s="299"/>
      <c r="AT424" s="299"/>
      <c r="AU424" s="299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299"/>
      <c r="V425" s="300"/>
      <c r="W425" s="300"/>
      <c r="X425" s="300"/>
      <c r="Y425" s="299"/>
      <c r="Z425" s="299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299"/>
      <c r="AM425" s="299"/>
      <c r="AN425" s="299"/>
      <c r="AO425" s="299"/>
      <c r="AP425" s="299"/>
      <c r="AQ425" s="299"/>
      <c r="AR425" s="299"/>
      <c r="AS425" s="299"/>
      <c r="AT425" s="299"/>
      <c r="AU425" s="299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299"/>
      <c r="V426" s="300"/>
      <c r="W426" s="300"/>
      <c r="X426" s="300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299"/>
      <c r="AM426" s="299"/>
      <c r="AN426" s="299"/>
      <c r="AO426" s="299"/>
      <c r="AP426" s="299"/>
      <c r="AQ426" s="299"/>
      <c r="AR426" s="299"/>
      <c r="AS426" s="299"/>
      <c r="AT426" s="299"/>
      <c r="AU426" s="299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299"/>
      <c r="V427" s="300"/>
      <c r="W427" s="300"/>
      <c r="X427" s="300"/>
      <c r="Y427" s="299"/>
      <c r="Z427" s="299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299"/>
      <c r="AM427" s="299"/>
      <c r="AN427" s="299"/>
      <c r="AO427" s="299"/>
      <c r="AP427" s="299"/>
      <c r="AQ427" s="299"/>
      <c r="AR427" s="299"/>
      <c r="AS427" s="299"/>
      <c r="AT427" s="299"/>
      <c r="AU427" s="299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299"/>
      <c r="V428" s="300"/>
      <c r="W428" s="300"/>
      <c r="X428" s="300"/>
      <c r="Y428" s="299"/>
      <c r="Z428" s="299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299"/>
      <c r="AM428" s="299"/>
      <c r="AN428" s="299"/>
      <c r="AO428" s="299"/>
      <c r="AP428" s="299"/>
      <c r="AQ428" s="299"/>
      <c r="AR428" s="299"/>
      <c r="AS428" s="299"/>
      <c r="AT428" s="299"/>
      <c r="AU428" s="299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299"/>
      <c r="V429" s="300"/>
      <c r="W429" s="300"/>
      <c r="X429" s="300"/>
      <c r="Y429" s="299"/>
      <c r="Z429" s="299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299"/>
      <c r="AM429" s="299"/>
      <c r="AN429" s="299"/>
      <c r="AO429" s="299"/>
      <c r="AP429" s="299"/>
      <c r="AQ429" s="299"/>
      <c r="AR429" s="299"/>
      <c r="AS429" s="299"/>
      <c r="AT429" s="299"/>
      <c r="AU429" s="299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299"/>
      <c r="V430" s="300"/>
      <c r="W430" s="300"/>
      <c r="X430" s="300"/>
      <c r="Y430" s="299"/>
      <c r="Z430" s="299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299"/>
      <c r="AM430" s="299"/>
      <c r="AN430" s="299"/>
      <c r="AO430" s="299"/>
      <c r="AP430" s="299"/>
      <c r="AQ430" s="299"/>
      <c r="AR430" s="299"/>
      <c r="AS430" s="299"/>
      <c r="AT430" s="299"/>
      <c r="AU430" s="299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299"/>
      <c r="V431" s="300"/>
      <c r="W431" s="300"/>
      <c r="X431" s="300"/>
      <c r="Y431" s="299"/>
      <c r="Z431" s="299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299"/>
      <c r="AM431" s="299"/>
      <c r="AN431" s="299"/>
      <c r="AO431" s="299"/>
      <c r="AP431" s="299"/>
      <c r="AQ431" s="299"/>
      <c r="AR431" s="299"/>
      <c r="AS431" s="299"/>
      <c r="AT431" s="299"/>
      <c r="AU431" s="299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299"/>
      <c r="V432" s="300"/>
      <c r="W432" s="300"/>
      <c r="X432" s="300"/>
      <c r="Y432" s="299"/>
      <c r="Z432" s="299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299"/>
      <c r="AM432" s="299"/>
      <c r="AN432" s="299"/>
      <c r="AO432" s="299"/>
      <c r="AP432" s="299"/>
      <c r="AQ432" s="299"/>
      <c r="AR432" s="299"/>
      <c r="AS432" s="299"/>
      <c r="AT432" s="299"/>
      <c r="AU432" s="299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299"/>
      <c r="V433" s="300"/>
      <c r="W433" s="300"/>
      <c r="X433" s="300"/>
      <c r="Y433" s="299"/>
      <c r="Z433" s="299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299"/>
      <c r="AM433" s="299"/>
      <c r="AN433" s="299"/>
      <c r="AO433" s="299"/>
      <c r="AP433" s="299"/>
      <c r="AQ433" s="299"/>
      <c r="AR433" s="299"/>
      <c r="AS433" s="299"/>
      <c r="AT433" s="299"/>
      <c r="AU433" s="299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299"/>
      <c r="V434" s="300"/>
      <c r="W434" s="300"/>
      <c r="X434" s="300"/>
      <c r="Y434" s="299"/>
      <c r="Z434" s="299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299"/>
      <c r="AM434" s="299"/>
      <c r="AN434" s="299"/>
      <c r="AO434" s="299"/>
      <c r="AP434" s="299"/>
      <c r="AQ434" s="299"/>
      <c r="AR434" s="299"/>
      <c r="AS434" s="299"/>
      <c r="AT434" s="299"/>
      <c r="AU434" s="299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299"/>
      <c r="V435" s="300"/>
      <c r="W435" s="300"/>
      <c r="X435" s="300"/>
      <c r="Y435" s="299"/>
      <c r="Z435" s="299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299"/>
      <c r="AM435" s="299"/>
      <c r="AN435" s="299"/>
      <c r="AO435" s="299"/>
      <c r="AP435" s="299"/>
      <c r="AQ435" s="299"/>
      <c r="AR435" s="299"/>
      <c r="AS435" s="299"/>
      <c r="AT435" s="299"/>
      <c r="AU435" s="299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299"/>
      <c r="V436" s="300"/>
      <c r="W436" s="300"/>
      <c r="X436" s="300"/>
      <c r="Y436" s="299"/>
      <c r="Z436" s="299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299"/>
      <c r="AM436" s="299"/>
      <c r="AN436" s="299"/>
      <c r="AO436" s="299"/>
      <c r="AP436" s="299"/>
      <c r="AQ436" s="299"/>
      <c r="AR436" s="299"/>
      <c r="AS436" s="299"/>
      <c r="AT436" s="299"/>
      <c r="AU436" s="299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299"/>
      <c r="V437" s="300"/>
      <c r="W437" s="300"/>
      <c r="X437" s="300"/>
      <c r="Y437" s="299"/>
      <c r="Z437" s="299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299"/>
      <c r="AM437" s="299"/>
      <c r="AN437" s="299"/>
      <c r="AO437" s="299"/>
      <c r="AP437" s="299"/>
      <c r="AQ437" s="299"/>
      <c r="AR437" s="299"/>
      <c r="AS437" s="299"/>
      <c r="AT437" s="299"/>
      <c r="AU437" s="299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299"/>
      <c r="V438" s="300"/>
      <c r="W438" s="300"/>
      <c r="X438" s="300"/>
      <c r="Y438" s="299"/>
      <c r="Z438" s="299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299"/>
      <c r="AM438" s="299"/>
      <c r="AN438" s="299"/>
      <c r="AO438" s="299"/>
      <c r="AP438" s="299"/>
      <c r="AQ438" s="299"/>
      <c r="AR438" s="299"/>
      <c r="AS438" s="299"/>
      <c r="AT438" s="299"/>
      <c r="AU438" s="299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299"/>
      <c r="V439" s="300"/>
      <c r="W439" s="300"/>
      <c r="X439" s="300"/>
      <c r="Y439" s="299"/>
      <c r="Z439" s="299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299"/>
      <c r="AM439" s="299"/>
      <c r="AN439" s="299"/>
      <c r="AO439" s="299"/>
      <c r="AP439" s="299"/>
      <c r="AQ439" s="299"/>
      <c r="AR439" s="299"/>
      <c r="AS439" s="299"/>
      <c r="AT439" s="299"/>
      <c r="AU439" s="299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299"/>
      <c r="V440" s="300"/>
      <c r="W440" s="300"/>
      <c r="X440" s="300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299"/>
      <c r="AM440" s="299"/>
      <c r="AN440" s="299"/>
      <c r="AO440" s="299"/>
      <c r="AP440" s="299"/>
      <c r="AQ440" s="299"/>
      <c r="AR440" s="299"/>
      <c r="AS440" s="299"/>
      <c r="AT440" s="299"/>
      <c r="AU440" s="299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299"/>
      <c r="V441" s="300"/>
      <c r="W441" s="300"/>
      <c r="X441" s="300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299"/>
      <c r="AM441" s="299"/>
      <c r="AN441" s="299"/>
      <c r="AO441" s="299"/>
      <c r="AP441" s="299"/>
      <c r="AQ441" s="299"/>
      <c r="AR441" s="299"/>
      <c r="AS441" s="299"/>
      <c r="AT441" s="299"/>
      <c r="AU441" s="299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299"/>
      <c r="V442" s="300"/>
      <c r="W442" s="300"/>
      <c r="X442" s="300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299"/>
      <c r="AM442" s="299"/>
      <c r="AN442" s="299"/>
      <c r="AO442" s="299"/>
      <c r="AP442" s="299"/>
      <c r="AQ442" s="299"/>
      <c r="AR442" s="299"/>
      <c r="AS442" s="299"/>
      <c r="AT442" s="299"/>
      <c r="AU442" s="299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299"/>
      <c r="V443" s="300"/>
      <c r="W443" s="300"/>
      <c r="X443" s="300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299"/>
      <c r="AM443" s="299"/>
      <c r="AN443" s="299"/>
      <c r="AO443" s="299"/>
      <c r="AP443" s="299"/>
      <c r="AQ443" s="299"/>
      <c r="AR443" s="299"/>
      <c r="AS443" s="299"/>
      <c r="AT443" s="299"/>
      <c r="AU443" s="299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299"/>
      <c r="V444" s="300"/>
      <c r="W444" s="300"/>
      <c r="X444" s="300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299"/>
      <c r="AM444" s="299"/>
      <c r="AN444" s="299"/>
      <c r="AO444" s="299"/>
      <c r="AP444" s="299"/>
      <c r="AQ444" s="299"/>
      <c r="AR444" s="299"/>
      <c r="AS444" s="299"/>
      <c r="AT444" s="299"/>
      <c r="AU444" s="299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299"/>
      <c r="V445" s="300"/>
      <c r="W445" s="300"/>
      <c r="X445" s="300"/>
      <c r="Y445" s="299"/>
      <c r="Z445" s="299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299"/>
      <c r="AM445" s="299"/>
      <c r="AN445" s="299"/>
      <c r="AO445" s="299"/>
      <c r="AP445" s="299"/>
      <c r="AQ445" s="299"/>
      <c r="AR445" s="299"/>
      <c r="AS445" s="299"/>
      <c r="AT445" s="299"/>
      <c r="AU445" s="299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299"/>
      <c r="V446" s="300"/>
      <c r="W446" s="300"/>
      <c r="X446" s="300"/>
      <c r="Y446" s="299"/>
      <c r="Z446" s="299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299"/>
      <c r="AM446" s="299"/>
      <c r="AN446" s="299"/>
      <c r="AO446" s="299"/>
      <c r="AP446" s="299"/>
      <c r="AQ446" s="299"/>
      <c r="AR446" s="299"/>
      <c r="AS446" s="299"/>
      <c r="AT446" s="299"/>
      <c r="AU446" s="299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299"/>
      <c r="V447" s="300"/>
      <c r="W447" s="300"/>
      <c r="X447" s="300"/>
      <c r="Y447" s="299"/>
      <c r="Z447" s="299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299"/>
      <c r="AM447" s="299"/>
      <c r="AN447" s="299"/>
      <c r="AO447" s="299"/>
      <c r="AP447" s="299"/>
      <c r="AQ447" s="299"/>
      <c r="AR447" s="299"/>
      <c r="AS447" s="299"/>
      <c r="AT447" s="299"/>
      <c r="AU447" s="299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299"/>
      <c r="V448" s="300"/>
      <c r="W448" s="300"/>
      <c r="X448" s="300"/>
      <c r="Y448" s="299"/>
      <c r="Z448" s="299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299"/>
      <c r="AM448" s="299"/>
      <c r="AN448" s="299"/>
      <c r="AO448" s="299"/>
      <c r="AP448" s="299"/>
      <c r="AQ448" s="299"/>
      <c r="AR448" s="299"/>
      <c r="AS448" s="299"/>
      <c r="AT448" s="299"/>
      <c r="AU448" s="299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299"/>
      <c r="V449" s="300"/>
      <c r="W449" s="300"/>
      <c r="X449" s="300"/>
      <c r="Y449" s="299"/>
      <c r="Z449" s="299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299"/>
      <c r="AM449" s="299"/>
      <c r="AN449" s="299"/>
      <c r="AO449" s="299"/>
      <c r="AP449" s="299"/>
      <c r="AQ449" s="299"/>
      <c r="AR449" s="299"/>
      <c r="AS449" s="299"/>
      <c r="AT449" s="299"/>
      <c r="AU449" s="299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299"/>
      <c r="V450" s="300"/>
      <c r="W450" s="300"/>
      <c r="X450" s="300"/>
      <c r="Y450" s="299"/>
      <c r="Z450" s="299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299"/>
      <c r="AM450" s="299"/>
      <c r="AN450" s="299"/>
      <c r="AO450" s="299"/>
      <c r="AP450" s="299"/>
      <c r="AQ450" s="299"/>
      <c r="AR450" s="299"/>
      <c r="AS450" s="299"/>
      <c r="AT450" s="299"/>
      <c r="AU450" s="299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299"/>
      <c r="V451" s="300"/>
      <c r="W451" s="300"/>
      <c r="X451" s="300"/>
      <c r="Y451" s="299"/>
      <c r="Z451" s="299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299"/>
      <c r="AM451" s="299"/>
      <c r="AN451" s="299"/>
      <c r="AO451" s="299"/>
      <c r="AP451" s="299"/>
      <c r="AQ451" s="299"/>
      <c r="AR451" s="299"/>
      <c r="AS451" s="299"/>
      <c r="AT451" s="299"/>
      <c r="AU451" s="299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299"/>
      <c r="V452" s="300"/>
      <c r="W452" s="300"/>
      <c r="X452" s="300"/>
      <c r="Y452" s="299"/>
      <c r="Z452" s="299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299"/>
      <c r="AM452" s="299"/>
      <c r="AN452" s="299"/>
      <c r="AO452" s="299"/>
      <c r="AP452" s="299"/>
      <c r="AQ452" s="299"/>
      <c r="AR452" s="299"/>
      <c r="AS452" s="299"/>
      <c r="AT452" s="299"/>
      <c r="AU452" s="299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299"/>
      <c r="V453" s="300"/>
      <c r="W453" s="300"/>
      <c r="X453" s="300"/>
      <c r="Y453" s="299"/>
      <c r="Z453" s="299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299"/>
      <c r="AM453" s="299"/>
      <c r="AN453" s="299"/>
      <c r="AO453" s="299"/>
      <c r="AP453" s="299"/>
      <c r="AQ453" s="299"/>
      <c r="AR453" s="299"/>
      <c r="AS453" s="299"/>
      <c r="AT453" s="299"/>
      <c r="AU453" s="299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299"/>
      <c r="V454" s="300"/>
      <c r="W454" s="300"/>
      <c r="X454" s="300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299"/>
      <c r="AM454" s="299"/>
      <c r="AN454" s="299"/>
      <c r="AO454" s="299"/>
      <c r="AP454" s="299"/>
      <c r="AQ454" s="299"/>
      <c r="AR454" s="299"/>
      <c r="AS454" s="299"/>
      <c r="AT454" s="299"/>
      <c r="AU454" s="299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299"/>
      <c r="V455" s="300"/>
      <c r="W455" s="300"/>
      <c r="X455" s="300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299"/>
      <c r="AM455" s="299"/>
      <c r="AN455" s="299"/>
      <c r="AO455" s="299"/>
      <c r="AP455" s="299"/>
      <c r="AQ455" s="299"/>
      <c r="AR455" s="299"/>
      <c r="AS455" s="299"/>
      <c r="AT455" s="299"/>
      <c r="AU455" s="299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299"/>
      <c r="V456" s="300"/>
      <c r="W456" s="300"/>
      <c r="X456" s="300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299"/>
      <c r="AM456" s="299"/>
      <c r="AN456" s="299"/>
      <c r="AO456" s="299"/>
      <c r="AP456" s="299"/>
      <c r="AQ456" s="299"/>
      <c r="AR456" s="299"/>
      <c r="AS456" s="299"/>
      <c r="AT456" s="299"/>
      <c r="AU456" s="299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299"/>
      <c r="V457" s="300"/>
      <c r="W457" s="300"/>
      <c r="X457" s="300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299"/>
      <c r="AM457" s="299"/>
      <c r="AN457" s="299"/>
      <c r="AO457" s="299"/>
      <c r="AP457" s="299"/>
      <c r="AQ457" s="299"/>
      <c r="AR457" s="299"/>
      <c r="AS457" s="299"/>
      <c r="AT457" s="299"/>
      <c r="AU457" s="299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299"/>
      <c r="V458" s="300"/>
      <c r="W458" s="300"/>
      <c r="X458" s="300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299"/>
      <c r="AM458" s="299"/>
      <c r="AN458" s="299"/>
      <c r="AO458" s="299"/>
      <c r="AP458" s="299"/>
      <c r="AQ458" s="299"/>
      <c r="AR458" s="299"/>
      <c r="AS458" s="299"/>
      <c r="AT458" s="299"/>
      <c r="AU458" s="299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299"/>
      <c r="V459" s="300"/>
      <c r="W459" s="300"/>
      <c r="X459" s="300"/>
      <c r="Y459" s="299"/>
      <c r="Z459" s="299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299"/>
      <c r="AM459" s="299"/>
      <c r="AN459" s="299"/>
      <c r="AO459" s="299"/>
      <c r="AP459" s="299"/>
      <c r="AQ459" s="299"/>
      <c r="AR459" s="299"/>
      <c r="AS459" s="299"/>
      <c r="AT459" s="299"/>
      <c r="AU459" s="299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300"/>
      <c r="W460" s="300"/>
      <c r="X460" s="300"/>
      <c r="Y460" s="299"/>
      <c r="Z460" s="299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299"/>
      <c r="AM460" s="299"/>
      <c r="AN460" s="299"/>
      <c r="AO460" s="299"/>
      <c r="AP460" s="299"/>
      <c r="AQ460" s="299"/>
      <c r="AR460" s="299"/>
      <c r="AS460" s="299"/>
      <c r="AT460" s="299"/>
      <c r="AU460" s="299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299"/>
      <c r="V461" s="300"/>
      <c r="W461" s="300"/>
      <c r="X461" s="300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299"/>
      <c r="AM461" s="299"/>
      <c r="AN461" s="299"/>
      <c r="AO461" s="299"/>
      <c r="AP461" s="299"/>
      <c r="AQ461" s="299"/>
      <c r="AR461" s="299"/>
      <c r="AS461" s="299"/>
      <c r="AT461" s="299"/>
      <c r="AU461" s="299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299"/>
      <c r="V462" s="300"/>
      <c r="W462" s="300"/>
      <c r="X462" s="300"/>
      <c r="Y462" s="299"/>
      <c r="Z462" s="299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299"/>
      <c r="AM462" s="299"/>
      <c r="AN462" s="299"/>
      <c r="AO462" s="299"/>
      <c r="AP462" s="299"/>
      <c r="AQ462" s="299"/>
      <c r="AR462" s="299"/>
      <c r="AS462" s="299"/>
      <c r="AT462" s="299"/>
      <c r="AU462" s="299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299"/>
      <c r="V463" s="300"/>
      <c r="W463" s="300"/>
      <c r="X463" s="300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299"/>
      <c r="AM463" s="299"/>
      <c r="AN463" s="299"/>
      <c r="AO463" s="299"/>
      <c r="AP463" s="299"/>
      <c r="AQ463" s="299"/>
      <c r="AR463" s="299"/>
      <c r="AS463" s="299"/>
      <c r="AT463" s="299"/>
      <c r="AU463" s="299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299"/>
      <c r="V464" s="300"/>
      <c r="W464" s="300"/>
      <c r="X464" s="300"/>
      <c r="Y464" s="299"/>
      <c r="Z464" s="299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299"/>
      <c r="AM464" s="299"/>
      <c r="AN464" s="299"/>
      <c r="AO464" s="299"/>
      <c r="AP464" s="299"/>
      <c r="AQ464" s="299"/>
      <c r="AR464" s="299"/>
      <c r="AS464" s="299"/>
      <c r="AT464" s="299"/>
      <c r="AU464" s="299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300"/>
      <c r="W465" s="300"/>
      <c r="X465" s="300"/>
      <c r="Y465" s="299"/>
      <c r="Z465" s="299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299"/>
      <c r="AM465" s="299"/>
      <c r="AN465" s="299"/>
      <c r="AO465" s="299"/>
      <c r="AP465" s="299"/>
      <c r="AQ465" s="299"/>
      <c r="AR465" s="299"/>
      <c r="AS465" s="299"/>
      <c r="AT465" s="299"/>
      <c r="AU465" s="299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299"/>
      <c r="V466" s="300"/>
      <c r="W466" s="300"/>
      <c r="X466" s="300"/>
      <c r="Y466" s="299"/>
      <c r="Z466" s="299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299"/>
      <c r="AM466" s="299"/>
      <c r="AN466" s="299"/>
      <c r="AO466" s="299"/>
      <c r="AP466" s="299"/>
      <c r="AQ466" s="299"/>
      <c r="AR466" s="299"/>
      <c r="AS466" s="299"/>
      <c r="AT466" s="299"/>
      <c r="AU466" s="299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299"/>
      <c r="V467" s="300"/>
      <c r="W467" s="300"/>
      <c r="X467" s="300"/>
      <c r="Y467" s="299"/>
      <c r="Z467" s="299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299"/>
      <c r="AM467" s="299"/>
      <c r="AN467" s="299"/>
      <c r="AO467" s="299"/>
      <c r="AP467" s="299"/>
      <c r="AQ467" s="299"/>
      <c r="AR467" s="299"/>
      <c r="AS467" s="299"/>
      <c r="AT467" s="299"/>
      <c r="AU467" s="299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299"/>
      <c r="V468" s="300"/>
      <c r="W468" s="300"/>
      <c r="X468" s="300"/>
      <c r="Y468" s="299"/>
      <c r="Z468" s="299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299"/>
      <c r="AM468" s="299"/>
      <c r="AN468" s="299"/>
      <c r="AO468" s="299"/>
      <c r="AP468" s="299"/>
      <c r="AQ468" s="299"/>
      <c r="AR468" s="299"/>
      <c r="AS468" s="299"/>
      <c r="AT468" s="299"/>
      <c r="AU468" s="299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299"/>
      <c r="V469" s="300"/>
      <c r="W469" s="300"/>
      <c r="X469" s="300"/>
      <c r="Y469" s="299"/>
      <c r="Z469" s="299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299"/>
      <c r="AM469" s="299"/>
      <c r="AN469" s="299"/>
      <c r="AO469" s="299"/>
      <c r="AP469" s="299"/>
      <c r="AQ469" s="299"/>
      <c r="AR469" s="299"/>
      <c r="AS469" s="299"/>
      <c r="AT469" s="299"/>
      <c r="AU469" s="299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299"/>
      <c r="V470" s="300"/>
      <c r="W470" s="300"/>
      <c r="X470" s="300"/>
      <c r="Y470" s="299"/>
      <c r="Z470" s="299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299"/>
      <c r="AM470" s="299"/>
      <c r="AN470" s="299"/>
      <c r="AO470" s="299"/>
      <c r="AP470" s="299"/>
      <c r="AQ470" s="299"/>
      <c r="AR470" s="299"/>
      <c r="AS470" s="299"/>
      <c r="AT470" s="299"/>
      <c r="AU470" s="299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299"/>
      <c r="V471" s="300"/>
      <c r="W471" s="300"/>
      <c r="X471" s="300"/>
      <c r="Y471" s="299"/>
      <c r="Z471" s="299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299"/>
      <c r="AM471" s="299"/>
      <c r="AN471" s="299"/>
      <c r="AO471" s="299"/>
      <c r="AP471" s="299"/>
      <c r="AQ471" s="299"/>
      <c r="AR471" s="299"/>
      <c r="AS471" s="299"/>
      <c r="AT471" s="299"/>
      <c r="AU471" s="299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299"/>
      <c r="V472" s="300"/>
      <c r="W472" s="300"/>
      <c r="X472" s="300"/>
      <c r="Y472" s="299"/>
      <c r="Z472" s="299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299"/>
      <c r="AM472" s="299"/>
      <c r="AN472" s="299"/>
      <c r="AO472" s="299"/>
      <c r="AP472" s="299"/>
      <c r="AQ472" s="299"/>
      <c r="AR472" s="299"/>
      <c r="AS472" s="299"/>
      <c r="AT472" s="299"/>
      <c r="AU472" s="299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299"/>
      <c r="V473" s="300"/>
      <c r="W473" s="300"/>
      <c r="X473" s="300"/>
      <c r="Y473" s="299"/>
      <c r="Z473" s="299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299"/>
      <c r="AM473" s="299"/>
      <c r="AN473" s="299"/>
      <c r="AO473" s="299"/>
      <c r="AP473" s="299"/>
      <c r="AQ473" s="299"/>
      <c r="AR473" s="299"/>
      <c r="AS473" s="299"/>
      <c r="AT473" s="299"/>
      <c r="AU473" s="299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299"/>
      <c r="V474" s="300"/>
      <c r="W474" s="300"/>
      <c r="X474" s="300"/>
      <c r="Y474" s="299"/>
      <c r="Z474" s="299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299"/>
      <c r="AM474" s="299"/>
      <c r="AN474" s="299"/>
      <c r="AO474" s="299"/>
      <c r="AP474" s="299"/>
      <c r="AQ474" s="299"/>
      <c r="AR474" s="299"/>
      <c r="AS474" s="299"/>
      <c r="AT474" s="299"/>
      <c r="AU474" s="299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299"/>
      <c r="V475" s="300"/>
      <c r="W475" s="300"/>
      <c r="X475" s="300"/>
      <c r="Y475" s="299"/>
      <c r="Z475" s="299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299"/>
      <c r="AM475" s="299"/>
      <c r="AN475" s="299"/>
      <c r="AO475" s="299"/>
      <c r="AP475" s="299"/>
      <c r="AQ475" s="299"/>
      <c r="AR475" s="299"/>
      <c r="AS475" s="299"/>
      <c r="AT475" s="299"/>
      <c r="AU475" s="299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299"/>
      <c r="V476" s="300"/>
      <c r="W476" s="300"/>
      <c r="X476" s="300"/>
      <c r="Y476" s="299"/>
      <c r="Z476" s="299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299"/>
      <c r="AM476" s="299"/>
      <c r="AN476" s="299"/>
      <c r="AO476" s="299"/>
      <c r="AP476" s="299"/>
      <c r="AQ476" s="299"/>
      <c r="AR476" s="299"/>
      <c r="AS476" s="299"/>
      <c r="AT476" s="299"/>
      <c r="AU476" s="299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299"/>
      <c r="V477" s="300"/>
      <c r="W477" s="300"/>
      <c r="X477" s="300"/>
      <c r="Y477" s="299"/>
      <c r="Z477" s="299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299"/>
      <c r="AM477" s="299"/>
      <c r="AN477" s="299"/>
      <c r="AO477" s="299"/>
      <c r="AP477" s="299"/>
      <c r="AQ477" s="299"/>
      <c r="AR477" s="299"/>
      <c r="AS477" s="299"/>
      <c r="AT477" s="299"/>
      <c r="AU477" s="299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299"/>
      <c r="V478" s="300"/>
      <c r="W478" s="300"/>
      <c r="X478" s="300"/>
      <c r="Y478" s="299"/>
      <c r="Z478" s="299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299"/>
      <c r="AM478" s="299"/>
      <c r="AN478" s="299"/>
      <c r="AO478" s="299"/>
      <c r="AP478" s="299"/>
      <c r="AQ478" s="299"/>
      <c r="AR478" s="299"/>
      <c r="AS478" s="299"/>
      <c r="AT478" s="299"/>
      <c r="AU478" s="299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299"/>
      <c r="V479" s="300"/>
      <c r="W479" s="300"/>
      <c r="X479" s="300"/>
      <c r="Y479" s="299"/>
      <c r="Z479" s="299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299"/>
      <c r="AM479" s="299"/>
      <c r="AN479" s="299"/>
      <c r="AO479" s="299"/>
      <c r="AP479" s="299"/>
      <c r="AQ479" s="299"/>
      <c r="AR479" s="299"/>
      <c r="AS479" s="299"/>
      <c r="AT479" s="299"/>
      <c r="AU479" s="299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299"/>
      <c r="V480" s="300"/>
      <c r="W480" s="300"/>
      <c r="X480" s="300"/>
      <c r="Y480" s="299"/>
      <c r="Z480" s="299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299"/>
      <c r="AM480" s="299"/>
      <c r="AN480" s="299"/>
      <c r="AO480" s="299"/>
      <c r="AP480" s="299"/>
      <c r="AQ480" s="299"/>
      <c r="AR480" s="299"/>
      <c r="AS480" s="299"/>
      <c r="AT480" s="299"/>
      <c r="AU480" s="299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299"/>
      <c r="V481" s="300"/>
      <c r="W481" s="300"/>
      <c r="X481" s="300"/>
      <c r="Y481" s="299"/>
      <c r="Z481" s="299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299"/>
      <c r="AM481" s="299"/>
      <c r="AN481" s="299"/>
      <c r="AO481" s="299"/>
      <c r="AP481" s="299"/>
      <c r="AQ481" s="299"/>
      <c r="AR481" s="299"/>
      <c r="AS481" s="299"/>
      <c r="AT481" s="299"/>
      <c r="AU481" s="299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299"/>
      <c r="V482" s="300"/>
      <c r="W482" s="300"/>
      <c r="X482" s="300"/>
      <c r="Y482" s="299"/>
      <c r="Z482" s="299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299"/>
      <c r="AM482" s="299"/>
      <c r="AN482" s="299"/>
      <c r="AO482" s="299"/>
      <c r="AP482" s="299"/>
      <c r="AQ482" s="299"/>
      <c r="AR482" s="299"/>
      <c r="AS482" s="299"/>
      <c r="AT482" s="299"/>
      <c r="AU482" s="299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299"/>
      <c r="V483" s="300"/>
      <c r="W483" s="300"/>
      <c r="X483" s="300"/>
      <c r="Y483" s="299"/>
      <c r="Z483" s="299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299"/>
      <c r="AM483" s="299"/>
      <c r="AN483" s="299"/>
      <c r="AO483" s="299"/>
      <c r="AP483" s="299"/>
      <c r="AQ483" s="299"/>
      <c r="AR483" s="299"/>
      <c r="AS483" s="299"/>
      <c r="AT483" s="299"/>
      <c r="AU483" s="299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299"/>
      <c r="V484" s="300"/>
      <c r="W484" s="300"/>
      <c r="X484" s="300"/>
      <c r="Y484" s="299"/>
      <c r="Z484" s="299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299"/>
      <c r="AM484" s="299"/>
      <c r="AN484" s="299"/>
      <c r="AO484" s="299"/>
      <c r="AP484" s="299"/>
      <c r="AQ484" s="299"/>
      <c r="AR484" s="299"/>
      <c r="AS484" s="299"/>
      <c r="AT484" s="299"/>
      <c r="AU484" s="299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299"/>
      <c r="V485" s="300"/>
      <c r="W485" s="300"/>
      <c r="X485" s="300"/>
      <c r="Y485" s="299"/>
      <c r="Z485" s="299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299"/>
      <c r="AM485" s="299"/>
      <c r="AN485" s="299"/>
      <c r="AO485" s="299"/>
      <c r="AP485" s="299"/>
      <c r="AQ485" s="299"/>
      <c r="AR485" s="299"/>
      <c r="AS485" s="299"/>
      <c r="AT485" s="299"/>
      <c r="AU485" s="299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299"/>
      <c r="V486" s="300"/>
      <c r="W486" s="300"/>
      <c r="X486" s="300"/>
      <c r="Y486" s="299"/>
      <c r="Z486" s="299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299"/>
      <c r="AM486" s="299"/>
      <c r="AN486" s="299"/>
      <c r="AO486" s="299"/>
      <c r="AP486" s="299"/>
      <c r="AQ486" s="299"/>
      <c r="AR486" s="299"/>
      <c r="AS486" s="299"/>
      <c r="AT486" s="299"/>
      <c r="AU486" s="299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300"/>
      <c r="W487" s="300"/>
      <c r="X487" s="300"/>
      <c r="Y487" s="299"/>
      <c r="Z487" s="299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299"/>
      <c r="AM487" s="299"/>
      <c r="AN487" s="299"/>
      <c r="AO487" s="299"/>
      <c r="AP487" s="299"/>
      <c r="AQ487" s="299"/>
      <c r="AR487" s="299"/>
      <c r="AS487" s="299"/>
      <c r="AT487" s="299"/>
      <c r="AU487" s="299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299"/>
      <c r="V488" s="300"/>
      <c r="W488" s="300"/>
      <c r="X488" s="300"/>
      <c r="Y488" s="299"/>
      <c r="Z488" s="299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299"/>
      <c r="AM488" s="299"/>
      <c r="AN488" s="299"/>
      <c r="AO488" s="299"/>
      <c r="AP488" s="299"/>
      <c r="AQ488" s="299"/>
      <c r="AR488" s="299"/>
      <c r="AS488" s="299"/>
      <c r="AT488" s="299"/>
      <c r="AU488" s="299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299"/>
      <c r="V489" s="300"/>
      <c r="W489" s="300"/>
      <c r="X489" s="300"/>
      <c r="Y489" s="299"/>
      <c r="Z489" s="299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299"/>
      <c r="AM489" s="299"/>
      <c r="AN489" s="299"/>
      <c r="AO489" s="299"/>
      <c r="AP489" s="299"/>
      <c r="AQ489" s="299"/>
      <c r="AR489" s="299"/>
      <c r="AS489" s="299"/>
      <c r="AT489" s="299"/>
      <c r="AU489" s="299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299"/>
      <c r="V490" s="300"/>
      <c r="W490" s="300"/>
      <c r="X490" s="300"/>
      <c r="Y490" s="299"/>
      <c r="Z490" s="299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299"/>
      <c r="AM490" s="299"/>
      <c r="AN490" s="299"/>
      <c r="AO490" s="299"/>
      <c r="AP490" s="299"/>
      <c r="AQ490" s="299"/>
      <c r="AR490" s="299"/>
      <c r="AS490" s="299"/>
      <c r="AT490" s="299"/>
      <c r="AU490" s="299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299"/>
      <c r="V491" s="300"/>
      <c r="W491" s="300"/>
      <c r="X491" s="300"/>
      <c r="Y491" s="299"/>
      <c r="Z491" s="299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299"/>
      <c r="AM491" s="299"/>
      <c r="AN491" s="299"/>
      <c r="AO491" s="299"/>
      <c r="AP491" s="299"/>
      <c r="AQ491" s="299"/>
      <c r="AR491" s="299"/>
      <c r="AS491" s="299"/>
      <c r="AT491" s="299"/>
      <c r="AU491" s="299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299"/>
      <c r="V492" s="300"/>
      <c r="W492" s="300"/>
      <c r="X492" s="300"/>
      <c r="Y492" s="299"/>
      <c r="Z492" s="299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299"/>
      <c r="AM492" s="299"/>
      <c r="AN492" s="299"/>
      <c r="AO492" s="299"/>
      <c r="AP492" s="299"/>
      <c r="AQ492" s="299"/>
      <c r="AR492" s="299"/>
      <c r="AS492" s="299"/>
      <c r="AT492" s="299"/>
      <c r="AU492" s="299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299"/>
      <c r="V493" s="300"/>
      <c r="W493" s="300"/>
      <c r="X493" s="300"/>
      <c r="Y493" s="299"/>
      <c r="Z493" s="299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299"/>
      <c r="AM493" s="299"/>
      <c r="AN493" s="299"/>
      <c r="AO493" s="299"/>
      <c r="AP493" s="299"/>
      <c r="AQ493" s="299"/>
      <c r="AR493" s="299"/>
      <c r="AS493" s="299"/>
      <c r="AT493" s="299"/>
      <c r="AU493" s="299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299"/>
      <c r="V494" s="300"/>
      <c r="W494" s="300"/>
      <c r="X494" s="300"/>
      <c r="Y494" s="299"/>
      <c r="Z494" s="299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299"/>
      <c r="AM494" s="299"/>
      <c r="AN494" s="299"/>
      <c r="AO494" s="299"/>
      <c r="AP494" s="299"/>
      <c r="AQ494" s="299"/>
      <c r="AR494" s="299"/>
      <c r="AS494" s="299"/>
      <c r="AT494" s="299"/>
      <c r="AU494" s="299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299"/>
      <c r="V495" s="300"/>
      <c r="W495" s="300"/>
      <c r="X495" s="300"/>
      <c r="Y495" s="299"/>
      <c r="Z495" s="299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299"/>
      <c r="AM495" s="299"/>
      <c r="AN495" s="299"/>
      <c r="AO495" s="299"/>
      <c r="AP495" s="299"/>
      <c r="AQ495" s="299"/>
      <c r="AR495" s="299"/>
      <c r="AS495" s="299"/>
      <c r="AT495" s="299"/>
      <c r="AU495" s="299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299"/>
      <c r="V496" s="300"/>
      <c r="W496" s="300"/>
      <c r="X496" s="300"/>
      <c r="Y496" s="299"/>
      <c r="Z496" s="299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299"/>
      <c r="AM496" s="299"/>
      <c r="AN496" s="299"/>
      <c r="AO496" s="299"/>
      <c r="AP496" s="299"/>
      <c r="AQ496" s="299"/>
      <c r="AR496" s="299"/>
      <c r="AS496" s="299"/>
      <c r="AT496" s="299"/>
      <c r="AU496" s="299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299"/>
      <c r="V497" s="300"/>
      <c r="W497" s="300"/>
      <c r="X497" s="300"/>
      <c r="Y497" s="299"/>
      <c r="Z497" s="299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299"/>
      <c r="AM497" s="299"/>
      <c r="AN497" s="299"/>
      <c r="AO497" s="299"/>
      <c r="AP497" s="299"/>
      <c r="AQ497" s="299"/>
      <c r="AR497" s="299"/>
      <c r="AS497" s="299"/>
      <c r="AT497" s="299"/>
      <c r="AU497" s="299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299"/>
      <c r="V498" s="300"/>
      <c r="W498" s="300"/>
      <c r="X498" s="300"/>
      <c r="Y498" s="299"/>
      <c r="Z498" s="299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299"/>
      <c r="AM498" s="299"/>
      <c r="AN498" s="299"/>
      <c r="AO498" s="299"/>
      <c r="AP498" s="299"/>
      <c r="AQ498" s="299"/>
      <c r="AR498" s="299"/>
      <c r="AS498" s="299"/>
      <c r="AT498" s="299"/>
      <c r="AU498" s="299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299"/>
      <c r="V499" s="300"/>
      <c r="W499" s="300"/>
      <c r="X499" s="300"/>
      <c r="Y499" s="299"/>
      <c r="Z499" s="299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299"/>
      <c r="AM499" s="299"/>
      <c r="AN499" s="299"/>
      <c r="AO499" s="299"/>
      <c r="AP499" s="299"/>
      <c r="AQ499" s="299"/>
      <c r="AR499" s="299"/>
      <c r="AS499" s="299"/>
      <c r="AT499" s="299"/>
      <c r="AU499" s="299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299"/>
      <c r="V500" s="300"/>
      <c r="W500" s="300"/>
      <c r="X500" s="300"/>
      <c r="Y500" s="299"/>
      <c r="Z500" s="299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299"/>
      <c r="AM500" s="299"/>
      <c r="AN500" s="299"/>
      <c r="AO500" s="299"/>
      <c r="AP500" s="299"/>
      <c r="AQ500" s="299"/>
      <c r="AR500" s="299"/>
      <c r="AS500" s="299"/>
      <c r="AT500" s="299"/>
      <c r="AU500" s="299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299"/>
      <c r="V501" s="300"/>
      <c r="W501" s="300"/>
      <c r="X501" s="300"/>
      <c r="Y501" s="299"/>
      <c r="Z501" s="299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299"/>
      <c r="AM501" s="299"/>
      <c r="AN501" s="299"/>
      <c r="AO501" s="299"/>
      <c r="AP501" s="299"/>
      <c r="AQ501" s="299"/>
      <c r="AR501" s="299"/>
      <c r="AS501" s="299"/>
      <c r="AT501" s="299"/>
      <c r="AU501" s="299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299"/>
      <c r="V502" s="300"/>
      <c r="W502" s="300"/>
      <c r="X502" s="300"/>
      <c r="Y502" s="299"/>
      <c r="Z502" s="299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299"/>
      <c r="AM502" s="299"/>
      <c r="AN502" s="299"/>
      <c r="AO502" s="299"/>
      <c r="AP502" s="299"/>
      <c r="AQ502" s="299"/>
      <c r="AR502" s="299"/>
      <c r="AS502" s="299"/>
      <c r="AT502" s="299"/>
      <c r="AU502" s="299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299"/>
      <c r="V503" s="300"/>
      <c r="W503" s="300"/>
      <c r="X503" s="300"/>
      <c r="Y503" s="299"/>
      <c r="Z503" s="299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299"/>
      <c r="AM503" s="299"/>
      <c r="AN503" s="299"/>
      <c r="AO503" s="299"/>
      <c r="AP503" s="299"/>
      <c r="AQ503" s="299"/>
      <c r="AR503" s="299"/>
      <c r="AS503" s="299"/>
      <c r="AT503" s="299"/>
      <c r="AU503" s="299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299"/>
      <c r="V504" s="300"/>
      <c r="W504" s="300"/>
      <c r="X504" s="300"/>
      <c r="Y504" s="299"/>
      <c r="Z504" s="299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299"/>
      <c r="AM504" s="299"/>
      <c r="AN504" s="299"/>
      <c r="AO504" s="299"/>
      <c r="AP504" s="299"/>
      <c r="AQ504" s="299"/>
      <c r="AR504" s="299"/>
      <c r="AS504" s="299"/>
      <c r="AT504" s="299"/>
      <c r="AU504" s="299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299"/>
      <c r="V505" s="300"/>
      <c r="W505" s="300"/>
      <c r="X505" s="300"/>
      <c r="Y505" s="299"/>
      <c r="Z505" s="299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299"/>
      <c r="AM505" s="299"/>
      <c r="AN505" s="299"/>
      <c r="AO505" s="299"/>
      <c r="AP505" s="299"/>
      <c r="AQ505" s="299"/>
      <c r="AR505" s="299"/>
      <c r="AS505" s="299"/>
      <c r="AT505" s="299"/>
      <c r="AU505" s="299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4" width="10.57"/>
    <col customWidth="1" min="25" max="25" width="13.43"/>
    <col customWidth="1" min="26" max="26" width="11.86"/>
    <col customWidth="1" min="27" max="46" width="8.57"/>
  </cols>
  <sheetData>
    <row r="1" ht="27.0" customHeight="1">
      <c r="A1" s="312" t="s">
        <v>409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</row>
    <row r="2" ht="21.75" customHeight="1">
      <c r="A2" s="163" t="s">
        <v>64</v>
      </c>
      <c r="B2" s="164"/>
      <c r="C2" s="164"/>
      <c r="D2" s="164"/>
      <c r="E2" s="164"/>
      <c r="F2" s="164"/>
      <c r="G2" s="165"/>
      <c r="H2" s="166" t="s">
        <v>65</v>
      </c>
      <c r="I2" s="164"/>
      <c r="J2" s="164"/>
      <c r="K2" s="164"/>
      <c r="L2" s="164"/>
      <c r="M2" s="164"/>
      <c r="N2" s="165"/>
      <c r="O2" s="315"/>
      <c r="P2" s="316" t="s">
        <v>410</v>
      </c>
      <c r="Q2" s="164"/>
      <c r="R2" s="164"/>
      <c r="S2" s="164"/>
      <c r="T2" s="165"/>
      <c r="U2" s="318"/>
      <c r="V2" s="318"/>
      <c r="W2" s="318"/>
      <c r="X2" s="317"/>
      <c r="Y2" s="319"/>
      <c r="Z2" s="317"/>
      <c r="AA2" s="320"/>
      <c r="AB2" s="299"/>
      <c r="AC2" s="299"/>
      <c r="AD2" s="299"/>
      <c r="AE2" s="299"/>
      <c r="AF2" s="299"/>
      <c r="AG2" s="299"/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</row>
    <row r="3" ht="45.75" customHeight="1">
      <c r="A3" s="321" t="s">
        <v>73</v>
      </c>
      <c r="B3" s="321" t="s">
        <v>74</v>
      </c>
      <c r="C3" s="321" t="s">
        <v>75</v>
      </c>
      <c r="D3" s="321" t="s">
        <v>76</v>
      </c>
      <c r="E3" s="321" t="s">
        <v>77</v>
      </c>
      <c r="F3" s="321" t="s">
        <v>78</v>
      </c>
      <c r="G3" s="321" t="s">
        <v>79</v>
      </c>
      <c r="H3" s="321" t="s">
        <v>73</v>
      </c>
      <c r="I3" s="321" t="s">
        <v>74</v>
      </c>
      <c r="J3" s="321" t="s">
        <v>75</v>
      </c>
      <c r="K3" s="321" t="s">
        <v>76</v>
      </c>
      <c r="L3" s="321" t="s">
        <v>77</v>
      </c>
      <c r="M3" s="321" t="s">
        <v>78</v>
      </c>
      <c r="N3" s="321" t="s">
        <v>79</v>
      </c>
      <c r="O3" s="315"/>
      <c r="P3" s="321" t="s">
        <v>409</v>
      </c>
      <c r="Q3" s="321" t="s">
        <v>411</v>
      </c>
      <c r="R3" s="321" t="s">
        <v>412</v>
      </c>
      <c r="S3" s="321" t="s">
        <v>413</v>
      </c>
      <c r="T3" s="321" t="s">
        <v>82</v>
      </c>
      <c r="U3" s="321" t="s">
        <v>85</v>
      </c>
      <c r="V3" s="321" t="s">
        <v>86</v>
      </c>
      <c r="W3" s="321" t="s">
        <v>87</v>
      </c>
      <c r="X3" s="321" t="s">
        <v>414</v>
      </c>
      <c r="Y3" s="321" t="s">
        <v>89</v>
      </c>
      <c r="Z3" s="321" t="s">
        <v>415</v>
      </c>
      <c r="AA3" s="320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</row>
    <row r="4" ht="19.5" customHeight="1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15"/>
      <c r="P4" s="321"/>
      <c r="Q4" s="321"/>
      <c r="R4" s="321"/>
      <c r="S4" s="322">
        <v>0.05</v>
      </c>
      <c r="T4" s="321"/>
      <c r="U4" s="318"/>
      <c r="V4" s="318"/>
      <c r="W4" s="318"/>
      <c r="X4" s="321"/>
      <c r="Y4" s="321"/>
      <c r="Z4" s="321"/>
      <c r="AA4" s="320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</row>
    <row r="5" ht="24.0" customHeight="1">
      <c r="A5" s="321"/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15"/>
      <c r="P5" s="321"/>
      <c r="Q5" s="321"/>
      <c r="R5" s="321"/>
      <c r="S5" s="323" t="s">
        <v>416</v>
      </c>
      <c r="T5" s="321"/>
      <c r="U5" s="318"/>
      <c r="V5" s="318"/>
      <c r="W5" s="318"/>
      <c r="X5" s="321"/>
      <c r="Y5" s="321"/>
      <c r="Z5" s="321"/>
      <c r="AA5" s="320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</row>
    <row r="6" ht="20.25" customHeight="1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5"/>
      <c r="R6" s="325"/>
      <c r="S6" s="326">
        <v>0.0</v>
      </c>
      <c r="T6" s="327"/>
      <c r="U6" s="325"/>
      <c r="V6" s="325"/>
      <c r="W6" s="325"/>
      <c r="X6" s="328"/>
      <c r="Y6" s="329"/>
      <c r="Z6" s="328"/>
      <c r="AA6" s="320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</row>
    <row r="7" ht="20.25" customHeight="1">
      <c r="A7" s="239" t="s">
        <v>100</v>
      </c>
      <c r="B7" s="240">
        <v>54.0</v>
      </c>
      <c r="C7" s="241">
        <v>57.28125</v>
      </c>
      <c r="D7" s="241">
        <v>48.84375</v>
      </c>
      <c r="E7" s="241">
        <v>53.71875</v>
      </c>
      <c r="F7" s="241">
        <v>45.873295</v>
      </c>
      <c r="G7" s="241">
        <v>2.563664E8</v>
      </c>
      <c r="H7" s="241"/>
      <c r="I7" s="241">
        <f t="shared" ref="I7:N7" si="1">(I8/B8*B7)/B8*B7</f>
        <v>4.386246722</v>
      </c>
      <c r="J7" s="241">
        <f t="shared" si="1"/>
        <v>4.931286174</v>
      </c>
      <c r="K7" s="241">
        <f t="shared" si="1"/>
        <v>3.582794021</v>
      </c>
      <c r="L7" s="241">
        <f t="shared" si="1"/>
        <v>4.307744225</v>
      </c>
      <c r="M7" s="241">
        <f t="shared" si="1"/>
        <v>3.662290705</v>
      </c>
      <c r="N7" s="241">
        <f t="shared" si="1"/>
        <v>1456309.017</v>
      </c>
      <c r="O7" s="241"/>
      <c r="P7" s="247"/>
      <c r="Q7" s="247"/>
      <c r="R7" s="330"/>
      <c r="S7" s="331"/>
      <c r="T7" s="246"/>
      <c r="U7" s="247"/>
      <c r="V7" s="247"/>
      <c r="W7" s="247"/>
      <c r="X7" s="248"/>
      <c r="Y7" s="332"/>
      <c r="Z7" s="248"/>
      <c r="AA7" s="320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</row>
    <row r="8" ht="19.5" customHeight="1">
      <c r="A8" s="251" t="s">
        <v>101</v>
      </c>
      <c r="B8" s="252">
        <v>53.5625</v>
      </c>
      <c r="C8" s="253">
        <v>56.0</v>
      </c>
      <c r="D8" s="253">
        <v>48.9375</v>
      </c>
      <c r="E8" s="253">
        <v>52.03125</v>
      </c>
      <c r="F8" s="253">
        <v>44.432236</v>
      </c>
      <c r="G8" s="253">
        <v>2.593E8</v>
      </c>
      <c r="H8" s="253"/>
      <c r="I8" s="253">
        <f t="shared" ref="I8:N8" si="2">(I9/B9*B8)/B9*B8</f>
        <v>4.315461193</v>
      </c>
      <c r="J8" s="253">
        <f t="shared" si="2"/>
        <v>4.713150275</v>
      </c>
      <c r="K8" s="253">
        <f t="shared" si="2"/>
        <v>3.596560748</v>
      </c>
      <c r="L8" s="253">
        <f t="shared" si="2"/>
        <v>4.041351555</v>
      </c>
      <c r="M8" s="253">
        <f t="shared" si="2"/>
        <v>3.435811123</v>
      </c>
      <c r="N8" s="253">
        <f t="shared" si="2"/>
        <v>1489828.79</v>
      </c>
      <c r="O8" s="253"/>
      <c r="P8" s="254"/>
      <c r="Q8" s="254"/>
      <c r="R8" s="254"/>
      <c r="S8" s="333"/>
      <c r="T8" s="257"/>
      <c r="U8" s="254"/>
      <c r="V8" s="254"/>
      <c r="W8" s="254"/>
      <c r="X8" s="258"/>
      <c r="Y8" s="334"/>
      <c r="Z8" s="258"/>
      <c r="AA8" s="320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</row>
    <row r="9" ht="19.5" customHeight="1">
      <c r="A9" s="251" t="s">
        <v>102</v>
      </c>
      <c r="B9" s="252">
        <v>51.9375</v>
      </c>
      <c r="C9" s="253">
        <v>59.9375</v>
      </c>
      <c r="D9" s="253">
        <v>49.570313</v>
      </c>
      <c r="E9" s="253">
        <v>57.625</v>
      </c>
      <c r="F9" s="253">
        <v>49.209061</v>
      </c>
      <c r="G9" s="253">
        <v>2.478722E8</v>
      </c>
      <c r="H9" s="253"/>
      <c r="I9" s="253">
        <f t="shared" ref="I9:N9" si="3">(I10/B10*B9)/B10*B9</f>
        <v>4.057584934</v>
      </c>
      <c r="J9" s="253">
        <f t="shared" si="3"/>
        <v>5.399238129</v>
      </c>
      <c r="K9" s="253">
        <f t="shared" si="3"/>
        <v>3.690176711</v>
      </c>
      <c r="L9" s="253">
        <f t="shared" si="3"/>
        <v>4.957012213</v>
      </c>
      <c r="M9" s="253">
        <f t="shared" si="3"/>
        <v>4.214277204</v>
      </c>
      <c r="N9" s="253">
        <f t="shared" si="3"/>
        <v>1361403.841</v>
      </c>
      <c r="O9" s="253"/>
      <c r="P9" s="254"/>
      <c r="Q9" s="254"/>
      <c r="R9" s="254"/>
      <c r="S9" s="254"/>
      <c r="T9" s="257"/>
      <c r="U9" s="254"/>
      <c r="V9" s="254"/>
      <c r="W9" s="254"/>
      <c r="X9" s="258"/>
      <c r="Y9" s="334"/>
      <c r="Z9" s="258"/>
      <c r="AA9" s="320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</row>
    <row r="10" ht="19.5" customHeight="1">
      <c r="A10" s="251" t="s">
        <v>103</v>
      </c>
      <c r="B10" s="252">
        <v>57.8125</v>
      </c>
      <c r="C10" s="253">
        <v>61.71875</v>
      </c>
      <c r="D10" s="253">
        <v>55.78125</v>
      </c>
      <c r="E10" s="253">
        <v>56.59375</v>
      </c>
      <c r="F10" s="253">
        <v>48.328407</v>
      </c>
      <c r="G10" s="253">
        <v>1.957904E8</v>
      </c>
      <c r="H10" s="253"/>
      <c r="I10" s="253">
        <f t="shared" ref="I10:N10" si="4">(I11/B11*B10)/B11*B10</f>
        <v>5.027464784</v>
      </c>
      <c r="J10" s="253">
        <f t="shared" si="4"/>
        <v>5.724920714</v>
      </c>
      <c r="K10" s="253">
        <f t="shared" si="4"/>
        <v>4.672833703</v>
      </c>
      <c r="L10" s="253">
        <f t="shared" si="4"/>
        <v>4.781179581</v>
      </c>
      <c r="M10" s="253">
        <f t="shared" si="4"/>
        <v>4.064788033</v>
      </c>
      <c r="N10" s="253">
        <f t="shared" si="4"/>
        <v>849403.6368</v>
      </c>
      <c r="O10" s="253"/>
      <c r="P10" s="254"/>
      <c r="Q10" s="254"/>
      <c r="R10" s="254"/>
      <c r="S10" s="254"/>
      <c r="T10" s="257"/>
      <c r="U10" s="254"/>
      <c r="V10" s="254"/>
      <c r="W10" s="254"/>
      <c r="X10" s="258"/>
      <c r="Y10" s="334"/>
      <c r="Z10" s="258"/>
      <c r="AA10" s="320"/>
      <c r="AB10" s="299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</row>
    <row r="11" ht="19.5" customHeight="1">
      <c r="A11" s="251" t="s">
        <v>104</v>
      </c>
      <c r="B11" s="252">
        <v>56.6875</v>
      </c>
      <c r="C11" s="253">
        <v>61.75</v>
      </c>
      <c r="D11" s="253">
        <v>52.9375</v>
      </c>
      <c r="E11" s="253">
        <v>59.6875</v>
      </c>
      <c r="F11" s="253">
        <v>50.970333</v>
      </c>
      <c r="G11" s="253">
        <v>2.578806E8</v>
      </c>
      <c r="H11" s="253"/>
      <c r="I11" s="253">
        <f t="shared" ref="I11:N11" si="5">(I12/B12*B11)/B12*B11</f>
        <v>4.833705043</v>
      </c>
      <c r="J11" s="253">
        <f t="shared" si="5"/>
        <v>5.730719569</v>
      </c>
      <c r="K11" s="253">
        <f t="shared" si="5"/>
        <v>4.208532611</v>
      </c>
      <c r="L11" s="253">
        <f t="shared" si="5"/>
        <v>5.318202747</v>
      </c>
      <c r="M11" s="253">
        <f t="shared" si="5"/>
        <v>4.521347476</v>
      </c>
      <c r="N11" s="253">
        <f t="shared" si="5"/>
        <v>1473562.88</v>
      </c>
      <c r="O11" s="253"/>
      <c r="P11" s="254"/>
      <c r="Q11" s="254"/>
      <c r="R11" s="254"/>
      <c r="S11" s="254"/>
      <c r="T11" s="257"/>
      <c r="U11" s="254"/>
      <c r="V11" s="254"/>
      <c r="W11" s="254"/>
      <c r="X11" s="258"/>
      <c r="Y11" s="334"/>
      <c r="Z11" s="258"/>
      <c r="AA11" s="320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</row>
    <row r="12" ht="19.5" customHeight="1">
      <c r="A12" s="251" t="s">
        <v>105</v>
      </c>
      <c r="B12" s="252">
        <v>60.0625</v>
      </c>
      <c r="C12" s="253">
        <v>63.75</v>
      </c>
      <c r="D12" s="253">
        <v>58.625</v>
      </c>
      <c r="E12" s="253">
        <v>60.1875</v>
      </c>
      <c r="F12" s="253">
        <v>51.397312</v>
      </c>
      <c r="G12" s="253">
        <v>2.89632E8</v>
      </c>
      <c r="H12" s="253"/>
      <c r="I12" s="253">
        <f t="shared" ref="I12:N12" si="6">(I13/B13*B12)/B13*B12</f>
        <v>5.426406785</v>
      </c>
      <c r="J12" s="253">
        <f t="shared" si="6"/>
        <v>6.107951942</v>
      </c>
      <c r="K12" s="253">
        <f t="shared" si="6"/>
        <v>5.161424189</v>
      </c>
      <c r="L12" s="253">
        <f t="shared" si="6"/>
        <v>5.407676723</v>
      </c>
      <c r="M12" s="253">
        <f t="shared" si="6"/>
        <v>4.597415507</v>
      </c>
      <c r="N12" s="253">
        <f t="shared" si="6"/>
        <v>1858764.696</v>
      </c>
      <c r="O12" s="253"/>
      <c r="P12" s="254"/>
      <c r="Q12" s="254"/>
      <c r="R12" s="254"/>
      <c r="S12" s="254"/>
      <c r="T12" s="257"/>
      <c r="U12" s="254"/>
      <c r="V12" s="254"/>
      <c r="W12" s="254"/>
      <c r="X12" s="258"/>
      <c r="Y12" s="334"/>
      <c r="Z12" s="258"/>
      <c r="AA12" s="320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</row>
    <row r="13" ht="19.5" customHeight="1">
      <c r="A13" s="251" t="s">
        <v>106</v>
      </c>
      <c r="B13" s="252">
        <v>59.375</v>
      </c>
      <c r="C13" s="253">
        <v>66.25</v>
      </c>
      <c r="D13" s="253">
        <v>57.414063</v>
      </c>
      <c r="E13" s="253">
        <v>65.75</v>
      </c>
      <c r="F13" s="253">
        <v>56.147415</v>
      </c>
      <c r="G13" s="253">
        <v>4.154352E8</v>
      </c>
      <c r="H13" s="253"/>
      <c r="I13" s="253">
        <f t="shared" ref="I13:N13" si="7">(I14/B14*B13)/B14*B13</f>
        <v>5.302892</v>
      </c>
      <c r="J13" s="253">
        <f t="shared" si="7"/>
        <v>6.596400232</v>
      </c>
      <c r="K13" s="253">
        <f t="shared" si="7"/>
        <v>4.950401281</v>
      </c>
      <c r="L13" s="253">
        <f t="shared" si="7"/>
        <v>6.453415479</v>
      </c>
      <c r="M13" s="253">
        <f t="shared" si="7"/>
        <v>5.486463265</v>
      </c>
      <c r="N13" s="253">
        <f t="shared" si="7"/>
        <v>3824176.358</v>
      </c>
      <c r="O13" s="253"/>
      <c r="P13" s="254"/>
      <c r="Q13" s="254"/>
      <c r="R13" s="254"/>
      <c r="S13" s="254"/>
      <c r="T13" s="257"/>
      <c r="U13" s="254"/>
      <c r="V13" s="254"/>
      <c r="W13" s="254"/>
      <c r="X13" s="258"/>
      <c r="Y13" s="334"/>
      <c r="Z13" s="258"/>
      <c r="AA13" s="320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</row>
    <row r="14" ht="19.5" customHeight="1">
      <c r="A14" s="251" t="s">
        <v>107</v>
      </c>
      <c r="B14" s="252">
        <v>65.75</v>
      </c>
      <c r="C14" s="253">
        <v>78.78125</v>
      </c>
      <c r="D14" s="253">
        <v>65.195313</v>
      </c>
      <c r="E14" s="253">
        <v>73.5</v>
      </c>
      <c r="F14" s="253">
        <v>62.76556</v>
      </c>
      <c r="G14" s="253">
        <v>3.668192E8</v>
      </c>
      <c r="H14" s="253"/>
      <c r="I14" s="253">
        <f t="shared" ref="I14:N14" si="8">(I15/B15*B14)/B15*B14</f>
        <v>6.502749904</v>
      </c>
      <c r="J14" s="253">
        <f t="shared" si="8"/>
        <v>9.327837417</v>
      </c>
      <c r="K14" s="253">
        <f t="shared" si="8"/>
        <v>6.383172643</v>
      </c>
      <c r="L14" s="253">
        <f t="shared" si="8"/>
        <v>8.064413543</v>
      </c>
      <c r="M14" s="253">
        <f t="shared" si="8"/>
        <v>6.856078145</v>
      </c>
      <c r="N14" s="253">
        <f t="shared" si="8"/>
        <v>2981504.352</v>
      </c>
      <c r="O14" s="253"/>
      <c r="P14" s="254"/>
      <c r="Q14" s="254"/>
      <c r="R14" s="254"/>
      <c r="S14" s="254"/>
      <c r="T14" s="257"/>
      <c r="U14" s="254"/>
      <c r="V14" s="254"/>
      <c r="W14" s="254"/>
      <c r="X14" s="258"/>
      <c r="Y14" s="334"/>
      <c r="Z14" s="258"/>
      <c r="AA14" s="320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</row>
    <row r="15" ht="19.5" customHeight="1">
      <c r="A15" s="251" t="s">
        <v>108</v>
      </c>
      <c r="B15" s="252">
        <v>74.3125</v>
      </c>
      <c r="C15" s="253">
        <v>93.75</v>
      </c>
      <c r="D15" s="253">
        <v>73.75</v>
      </c>
      <c r="E15" s="253">
        <v>91.375</v>
      </c>
      <c r="F15" s="253">
        <v>78.029953</v>
      </c>
      <c r="G15" s="253">
        <v>4.653556E8</v>
      </c>
      <c r="H15" s="253"/>
      <c r="I15" s="253">
        <f t="shared" ref="I15:N15" si="9">(I16/B16*B15)/B16*B15</f>
        <v>8.30671444</v>
      </c>
      <c r="J15" s="253">
        <f t="shared" si="9"/>
        <v>13.20923863</v>
      </c>
      <c r="K15" s="253">
        <f t="shared" si="9"/>
        <v>8.168228733</v>
      </c>
      <c r="L15" s="253">
        <f t="shared" si="9"/>
        <v>12.46386947</v>
      </c>
      <c r="M15" s="253">
        <f t="shared" si="9"/>
        <v>10.59633387</v>
      </c>
      <c r="N15" s="253">
        <f t="shared" si="9"/>
        <v>4798452.696</v>
      </c>
      <c r="O15" s="261" t="s">
        <v>109</v>
      </c>
      <c r="P15" s="254">
        <f t="shared" ref="P15:S15" si="10">MAX(P18:P305)</f>
        <v>1616435.62</v>
      </c>
      <c r="Q15" s="254">
        <f t="shared" si="10"/>
        <v>2614045.439</v>
      </c>
      <c r="R15" s="254">
        <f t="shared" si="10"/>
        <v>1963187.872</v>
      </c>
      <c r="S15" s="254">
        <f t="shared" si="10"/>
        <v>0</v>
      </c>
      <c r="T15" s="257"/>
      <c r="U15" s="254">
        <f t="shared" ref="U15:Z15" si="11">MAX(U18:U305)</f>
        <v>3016165.291</v>
      </c>
      <c r="V15" s="254">
        <f t="shared" si="11"/>
        <v>3016165.291</v>
      </c>
      <c r="W15" s="254">
        <f t="shared" si="11"/>
        <v>5801607.276</v>
      </c>
      <c r="X15" s="257">
        <f t="shared" si="11"/>
        <v>5.801607276</v>
      </c>
      <c r="Y15" s="254">
        <f t="shared" si="11"/>
        <v>5801607.276</v>
      </c>
      <c r="Z15" s="257">
        <f t="shared" si="11"/>
        <v>5.801607276</v>
      </c>
      <c r="AA15" s="320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</row>
    <row r="16" ht="19.5" customHeight="1">
      <c r="A16" s="251" t="s">
        <v>110</v>
      </c>
      <c r="B16" s="252">
        <v>96.1875</v>
      </c>
      <c r="C16" s="253">
        <v>97.625</v>
      </c>
      <c r="D16" s="253">
        <v>79.75</v>
      </c>
      <c r="E16" s="253">
        <v>89.6875</v>
      </c>
      <c r="F16" s="253">
        <v>76.588921</v>
      </c>
      <c r="G16" s="253">
        <v>5.834318E8</v>
      </c>
      <c r="H16" s="253"/>
      <c r="I16" s="253">
        <f t="shared" ref="I16:N16" si="12">(I17/B17*B16)/B17*B16</f>
        <v>13.91690977</v>
      </c>
      <c r="J16" s="253">
        <f t="shared" si="12"/>
        <v>14.3237696</v>
      </c>
      <c r="K16" s="253">
        <f t="shared" si="12"/>
        <v>9.551360231</v>
      </c>
      <c r="L16" s="253">
        <f t="shared" si="12"/>
        <v>12.00775861</v>
      </c>
      <c r="M16" s="253">
        <f t="shared" si="12"/>
        <v>10.20856845</v>
      </c>
      <c r="N16" s="253">
        <f t="shared" si="12"/>
        <v>7542434.063</v>
      </c>
      <c r="O16" s="269" t="s">
        <v>111</v>
      </c>
      <c r="P16" s="254">
        <v>1616435.61980198</v>
      </c>
      <c r="Q16" s="254">
        <v>2221983.78466878</v>
      </c>
      <c r="R16" s="254">
        <v>1963187.87174571</v>
      </c>
      <c r="S16" s="254">
        <v>0.0</v>
      </c>
      <c r="T16" s="257"/>
      <c r="U16" s="254">
        <v>3016165.29073726</v>
      </c>
      <c r="V16" s="254">
        <v>3016165.29073726</v>
      </c>
      <c r="W16" s="254">
        <v>5801607.27621647</v>
      </c>
      <c r="X16" s="257">
        <v>5.80160727621647</v>
      </c>
      <c r="Y16" s="254">
        <v>5801607.27621647</v>
      </c>
      <c r="Z16" s="257">
        <v>5.80160727621647</v>
      </c>
      <c r="AA16" s="320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</row>
    <row r="17" ht="19.5" customHeight="1">
      <c r="A17" s="251" t="s">
        <v>112</v>
      </c>
      <c r="B17" s="252">
        <v>89.53125</v>
      </c>
      <c r="C17" s="253">
        <v>107.5</v>
      </c>
      <c r="D17" s="253">
        <v>88.4375</v>
      </c>
      <c r="E17" s="253">
        <v>106.75</v>
      </c>
      <c r="F17" s="253">
        <v>91.159492</v>
      </c>
      <c r="G17" s="253">
        <v>5.751698E8</v>
      </c>
      <c r="H17" s="253"/>
      <c r="I17" s="253">
        <f t="shared" ref="I17:N17" si="13">(I18/B18*B17)/B18*B17</f>
        <v>12.05743232</v>
      </c>
      <c r="J17" s="253">
        <f t="shared" si="13"/>
        <v>17.36809403</v>
      </c>
      <c r="K17" s="253">
        <f t="shared" si="13"/>
        <v>11.74564189</v>
      </c>
      <c r="L17" s="253">
        <f t="shared" si="13"/>
        <v>17.01115805</v>
      </c>
      <c r="M17" s="253">
        <f t="shared" si="13"/>
        <v>14.46227901</v>
      </c>
      <c r="N17" s="253">
        <f t="shared" si="13"/>
        <v>7330329.191</v>
      </c>
      <c r="O17" s="269" t="s">
        <v>113</v>
      </c>
      <c r="P17" s="254">
        <f t="shared" ref="P17:S17" si="14">MIN(P18:P305)</f>
        <v>78257.42574</v>
      </c>
      <c r="Q17" s="254">
        <f t="shared" si="14"/>
        <v>38357.16001</v>
      </c>
      <c r="R17" s="254">
        <f t="shared" si="14"/>
        <v>101534.8132</v>
      </c>
      <c r="S17" s="254">
        <f t="shared" si="14"/>
        <v>0</v>
      </c>
      <c r="T17" s="257"/>
      <c r="U17" s="254">
        <f t="shared" ref="U17:Z17" si="15">MIN(U18:U305)</f>
        <v>162122.9256</v>
      </c>
      <c r="V17" s="254">
        <f t="shared" si="15"/>
        <v>162122.9256</v>
      </c>
      <c r="W17" s="254">
        <f t="shared" si="15"/>
        <v>261772.0254</v>
      </c>
      <c r="X17" s="257">
        <f t="shared" si="15"/>
        <v>0.2617720254</v>
      </c>
      <c r="Y17" s="254">
        <f t="shared" si="15"/>
        <v>261772.0254</v>
      </c>
      <c r="Z17" s="257">
        <f t="shared" si="15"/>
        <v>0.2617720254</v>
      </c>
      <c r="AA17" s="320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</row>
    <row r="18" ht="19.5" customHeight="1">
      <c r="A18" s="251" t="s">
        <v>114</v>
      </c>
      <c r="B18" s="252">
        <v>107.25</v>
      </c>
      <c r="C18" s="253">
        <v>120.5</v>
      </c>
      <c r="D18" s="253">
        <v>101.0</v>
      </c>
      <c r="E18" s="253">
        <v>109.5</v>
      </c>
      <c r="F18" s="253">
        <v>93.507858</v>
      </c>
      <c r="G18" s="253">
        <v>7.211069E8</v>
      </c>
      <c r="H18" s="253"/>
      <c r="I18" s="253">
        <f t="shared" ref="I18:N18" si="16">(I19/B19*B18)/B19*B18</f>
        <v>17.30215263</v>
      </c>
      <c r="J18" s="253">
        <f t="shared" si="16"/>
        <v>21.82274244</v>
      </c>
      <c r="K18" s="253">
        <f t="shared" si="16"/>
        <v>15.31957048</v>
      </c>
      <c r="L18" s="253">
        <f t="shared" si="16"/>
        <v>17.89890036</v>
      </c>
      <c r="M18" s="253">
        <f t="shared" si="16"/>
        <v>15.21700419</v>
      </c>
      <c r="N18" s="253">
        <f t="shared" si="16"/>
        <v>11522073.23</v>
      </c>
      <c r="O18" s="253"/>
      <c r="P18" s="254">
        <v>400000.0</v>
      </c>
      <c r="Q18" s="254">
        <v>300000.0</v>
      </c>
      <c r="R18" s="254">
        <v>300000.0</v>
      </c>
      <c r="S18" s="254">
        <f>-$S$6/12</f>
        <v>0</v>
      </c>
      <c r="T18" s="257"/>
      <c r="U18" s="254">
        <f t="shared" ref="U18:U305" si="18">P18*0.7+R18*0.96</f>
        <v>568000</v>
      </c>
      <c r="V18" s="254">
        <f t="shared" ref="V18:V305" si="19">U18+S18</f>
        <v>568000</v>
      </c>
      <c r="W18" s="254">
        <f t="shared" ref="W18:W305" si="20">P18+Q18+R18</f>
        <v>1000000</v>
      </c>
      <c r="X18" s="257">
        <f t="shared" ref="X18:X305" si="21">W18/1000000</f>
        <v>1</v>
      </c>
      <c r="Y18" s="254">
        <f t="shared" ref="Y18:Y305" si="22">SUM(P18:S18)</f>
        <v>1000000</v>
      </c>
      <c r="Z18" s="257">
        <f t="shared" ref="Z18:Z305" si="23">Y18/1000000</f>
        <v>1</v>
      </c>
      <c r="AA18" s="335"/>
      <c r="AB18" s="336"/>
      <c r="AC18" s="336"/>
      <c r="AD18" s="336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336"/>
    </row>
    <row r="19" ht="19.5" customHeight="1">
      <c r="A19" s="251" t="s">
        <v>115</v>
      </c>
      <c r="B19" s="252">
        <v>107.765625</v>
      </c>
      <c r="C19" s="253">
        <v>109.125</v>
      </c>
      <c r="D19" s="253">
        <v>78.0</v>
      </c>
      <c r="E19" s="253">
        <v>94.75</v>
      </c>
      <c r="F19" s="253">
        <v>80.912041</v>
      </c>
      <c r="G19" s="253">
        <v>6.784114E8</v>
      </c>
      <c r="H19" s="253"/>
      <c r="I19" s="253">
        <f t="shared" ref="I19:N19" si="17">(I20/B20*B19)/B20*B19</f>
        <v>17.4689194</v>
      </c>
      <c r="J19" s="253">
        <f t="shared" si="17"/>
        <v>17.89714458</v>
      </c>
      <c r="K19" s="253">
        <f t="shared" si="17"/>
        <v>9.136777452</v>
      </c>
      <c r="L19" s="253">
        <f t="shared" si="17"/>
        <v>13.40159685</v>
      </c>
      <c r="M19" s="253">
        <f t="shared" si="17"/>
        <v>11.39355507</v>
      </c>
      <c r="N19" s="253">
        <f t="shared" si="17"/>
        <v>10198060.95</v>
      </c>
      <c r="O19" s="253"/>
      <c r="P19" s="254">
        <f t="shared" ref="P19:P305" si="25">P18*D19/D18</f>
        <v>308910.8911</v>
      </c>
      <c r="Q19" s="254">
        <f t="shared" ref="Q19:Q27" si="26">Q18*K19/K18</f>
        <v>178923.6349</v>
      </c>
      <c r="R19" s="254">
        <f t="shared" ref="R19:R27" si="27">R18</f>
        <v>300000</v>
      </c>
      <c r="S19" s="254">
        <f t="shared" ref="S19:S305" si="28">S18*(1+$S$4/12)+$S$18</f>
        <v>0</v>
      </c>
      <c r="T19" s="257"/>
      <c r="U19" s="254">
        <f t="shared" si="18"/>
        <v>504237.6238</v>
      </c>
      <c r="V19" s="254">
        <f t="shared" si="19"/>
        <v>504237.6238</v>
      </c>
      <c r="W19" s="254">
        <f t="shared" si="20"/>
        <v>787834.526</v>
      </c>
      <c r="X19" s="257">
        <f t="shared" si="21"/>
        <v>0.787834526</v>
      </c>
      <c r="Y19" s="254">
        <f t="shared" si="22"/>
        <v>787834.526</v>
      </c>
      <c r="Z19" s="257">
        <f t="shared" si="23"/>
        <v>0.787834526</v>
      </c>
      <c r="AA19" s="320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</row>
    <row r="20" ht="19.5" customHeight="1">
      <c r="A20" s="251" t="s">
        <v>116</v>
      </c>
      <c r="B20" s="252">
        <v>95.75</v>
      </c>
      <c r="C20" s="253">
        <v>96.875</v>
      </c>
      <c r="D20" s="253">
        <v>72.25</v>
      </c>
      <c r="E20" s="253">
        <v>83.125</v>
      </c>
      <c r="F20" s="253">
        <v>70.98484</v>
      </c>
      <c r="G20" s="253">
        <v>5.631893E8</v>
      </c>
      <c r="H20" s="253"/>
      <c r="I20" s="253">
        <f t="shared" ref="I20:N20" si="24">(I21/B21*B20)/B21*B20</f>
        <v>13.79059811</v>
      </c>
      <c r="J20" s="253">
        <f t="shared" si="24"/>
        <v>14.10453147</v>
      </c>
      <c r="K20" s="253">
        <f t="shared" si="24"/>
        <v>7.839340787</v>
      </c>
      <c r="L20" s="253">
        <f t="shared" si="24"/>
        <v>10.31481466</v>
      </c>
      <c r="M20" s="253">
        <f t="shared" si="24"/>
        <v>8.76928447</v>
      </c>
      <c r="N20" s="253">
        <f t="shared" si="24"/>
        <v>7028135.387</v>
      </c>
      <c r="O20" s="253"/>
      <c r="P20" s="254">
        <f t="shared" si="25"/>
        <v>286138.6139</v>
      </c>
      <c r="Q20" s="254">
        <f t="shared" si="26"/>
        <v>153516.1994</v>
      </c>
      <c r="R20" s="254">
        <f t="shared" si="27"/>
        <v>300000</v>
      </c>
      <c r="S20" s="254">
        <f t="shared" si="28"/>
        <v>0</v>
      </c>
      <c r="T20" s="257"/>
      <c r="U20" s="254">
        <f t="shared" si="18"/>
        <v>488297.0297</v>
      </c>
      <c r="V20" s="254">
        <f t="shared" si="19"/>
        <v>488297.0297</v>
      </c>
      <c r="W20" s="254">
        <f t="shared" si="20"/>
        <v>739654.8133</v>
      </c>
      <c r="X20" s="257">
        <f t="shared" si="21"/>
        <v>0.7396548133</v>
      </c>
      <c r="Y20" s="254">
        <f t="shared" si="22"/>
        <v>739654.8133</v>
      </c>
      <c r="Z20" s="257">
        <f t="shared" si="23"/>
        <v>0.7396548133</v>
      </c>
      <c r="AA20" s="320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</row>
    <row r="21" ht="19.5" customHeight="1">
      <c r="A21" s="251" t="s">
        <v>117</v>
      </c>
      <c r="B21" s="252">
        <v>85.1875</v>
      </c>
      <c r="C21" s="253">
        <v>99.71875</v>
      </c>
      <c r="D21" s="253">
        <v>82.5</v>
      </c>
      <c r="E21" s="253">
        <v>93.4375</v>
      </c>
      <c r="F21" s="253">
        <v>79.791245</v>
      </c>
      <c r="G21" s="253">
        <v>4.695167E8</v>
      </c>
      <c r="H21" s="253"/>
      <c r="I21" s="253">
        <f t="shared" ref="I21:N21" si="29">(I22/B22*B21)/B22*B21</f>
        <v>10.91584307</v>
      </c>
      <c r="J21" s="253">
        <f t="shared" si="29"/>
        <v>14.94475793</v>
      </c>
      <c r="K21" s="253">
        <f t="shared" si="29"/>
        <v>10.22143188</v>
      </c>
      <c r="L21" s="253">
        <f t="shared" si="29"/>
        <v>13.03288407</v>
      </c>
      <c r="M21" s="253">
        <f t="shared" si="29"/>
        <v>11.08009352</v>
      </c>
      <c r="N21" s="253">
        <f t="shared" si="29"/>
        <v>4884649.621</v>
      </c>
      <c r="O21" s="253"/>
      <c r="P21" s="254">
        <f t="shared" si="25"/>
        <v>326732.6733</v>
      </c>
      <c r="Q21" s="254">
        <f t="shared" si="26"/>
        <v>200164.1996</v>
      </c>
      <c r="R21" s="254">
        <f t="shared" si="27"/>
        <v>300000</v>
      </c>
      <c r="S21" s="254">
        <f t="shared" si="28"/>
        <v>0</v>
      </c>
      <c r="T21" s="257"/>
      <c r="U21" s="254">
        <f t="shared" si="18"/>
        <v>516712.8713</v>
      </c>
      <c r="V21" s="254">
        <f t="shared" si="19"/>
        <v>516712.8713</v>
      </c>
      <c r="W21" s="254">
        <f t="shared" si="20"/>
        <v>826896.8729</v>
      </c>
      <c r="X21" s="257">
        <f t="shared" si="21"/>
        <v>0.8268968729</v>
      </c>
      <c r="Y21" s="254">
        <f t="shared" si="22"/>
        <v>826896.8729</v>
      </c>
      <c r="Z21" s="257">
        <f t="shared" si="23"/>
        <v>0.8268968729</v>
      </c>
      <c r="AA21" s="320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</row>
    <row r="22" ht="19.5" customHeight="1">
      <c r="A22" s="251" t="s">
        <v>118</v>
      </c>
      <c r="B22" s="252">
        <v>93.5</v>
      </c>
      <c r="C22" s="253">
        <v>102.0625</v>
      </c>
      <c r="D22" s="253">
        <v>85.71875</v>
      </c>
      <c r="E22" s="253">
        <v>89.4375</v>
      </c>
      <c r="F22" s="253">
        <v>76.375443</v>
      </c>
      <c r="G22" s="253">
        <v>3.817581E8</v>
      </c>
      <c r="H22" s="253"/>
      <c r="I22" s="253">
        <f t="shared" ref="I22:N22" si="30">(I23/B23*B22)/B23*B22</f>
        <v>13.15009102</v>
      </c>
      <c r="J22" s="253">
        <f t="shared" si="30"/>
        <v>15.65552504</v>
      </c>
      <c r="K22" s="253">
        <f t="shared" si="30"/>
        <v>11.03457218</v>
      </c>
      <c r="L22" s="253">
        <f t="shared" si="30"/>
        <v>11.94090971</v>
      </c>
      <c r="M22" s="253">
        <f t="shared" si="30"/>
        <v>10.15173863</v>
      </c>
      <c r="N22" s="253">
        <f t="shared" si="30"/>
        <v>3229295.965</v>
      </c>
      <c r="O22" s="253"/>
      <c r="P22" s="254">
        <f t="shared" si="25"/>
        <v>339480.198</v>
      </c>
      <c r="Q22" s="254">
        <f t="shared" si="26"/>
        <v>216087.7591</v>
      </c>
      <c r="R22" s="254">
        <f t="shared" si="27"/>
        <v>300000</v>
      </c>
      <c r="S22" s="254">
        <f t="shared" si="28"/>
        <v>0</v>
      </c>
      <c r="T22" s="257"/>
      <c r="U22" s="254">
        <f t="shared" si="18"/>
        <v>525636.1386</v>
      </c>
      <c r="V22" s="254">
        <f t="shared" si="19"/>
        <v>525636.1386</v>
      </c>
      <c r="W22" s="254">
        <f t="shared" si="20"/>
        <v>855567.9571</v>
      </c>
      <c r="X22" s="257">
        <f t="shared" si="21"/>
        <v>0.8555679571</v>
      </c>
      <c r="Y22" s="254">
        <f t="shared" si="22"/>
        <v>855567.9571</v>
      </c>
      <c r="Z22" s="257">
        <f t="shared" si="23"/>
        <v>0.8555679571</v>
      </c>
      <c r="AA22" s="320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</row>
    <row r="23" ht="19.5" customHeight="1">
      <c r="A23" s="251" t="s">
        <v>119</v>
      </c>
      <c r="B23" s="252">
        <v>89.8125</v>
      </c>
      <c r="C23" s="253">
        <v>102.0</v>
      </c>
      <c r="D23" s="253">
        <v>83.3125</v>
      </c>
      <c r="E23" s="253">
        <v>101.625</v>
      </c>
      <c r="F23" s="253">
        <v>86.782974</v>
      </c>
      <c r="G23" s="253">
        <v>3.783124E8</v>
      </c>
      <c r="H23" s="253"/>
      <c r="I23" s="253">
        <f t="shared" ref="I23:N23" si="31">(I24/B24*B23)/B24*B23</f>
        <v>12.13330481</v>
      </c>
      <c r="J23" s="253">
        <f t="shared" si="31"/>
        <v>15.63635697</v>
      </c>
      <c r="K23" s="253">
        <f t="shared" si="31"/>
        <v>10.42375451</v>
      </c>
      <c r="L23" s="253">
        <f t="shared" si="31"/>
        <v>15.41697717</v>
      </c>
      <c r="M23" s="253">
        <f t="shared" si="31"/>
        <v>13.10696082</v>
      </c>
      <c r="N23" s="253">
        <f t="shared" si="31"/>
        <v>3171264.615</v>
      </c>
      <c r="O23" s="253"/>
      <c r="P23" s="254">
        <f t="shared" si="25"/>
        <v>329950.495</v>
      </c>
      <c r="Q23" s="254">
        <f t="shared" si="26"/>
        <v>204126.2422</v>
      </c>
      <c r="R23" s="254">
        <f t="shared" si="27"/>
        <v>300000</v>
      </c>
      <c r="S23" s="254">
        <f t="shared" si="28"/>
        <v>0</v>
      </c>
      <c r="T23" s="257"/>
      <c r="U23" s="254">
        <f t="shared" si="18"/>
        <v>518965.3465</v>
      </c>
      <c r="V23" s="254">
        <f t="shared" si="19"/>
        <v>518965.3465</v>
      </c>
      <c r="W23" s="254">
        <f t="shared" si="20"/>
        <v>834076.7373</v>
      </c>
      <c r="X23" s="257">
        <f t="shared" si="21"/>
        <v>0.8340767373</v>
      </c>
      <c r="Y23" s="254">
        <f t="shared" si="22"/>
        <v>834076.7373</v>
      </c>
      <c r="Z23" s="257">
        <f t="shared" si="23"/>
        <v>0.8340767373</v>
      </c>
      <c r="AA23" s="320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</row>
    <row r="24" ht="19.5" customHeight="1">
      <c r="A24" s="251" t="s">
        <v>120</v>
      </c>
      <c r="B24" s="252">
        <v>103.0</v>
      </c>
      <c r="C24" s="253">
        <v>103.515625</v>
      </c>
      <c r="D24" s="253">
        <v>87.0</v>
      </c>
      <c r="E24" s="253">
        <v>88.75</v>
      </c>
      <c r="F24" s="253">
        <v>75.788368</v>
      </c>
      <c r="G24" s="253">
        <v>5.107067E8</v>
      </c>
      <c r="H24" s="253"/>
      <c r="I24" s="253">
        <f t="shared" ref="I24:N24" si="32">(I25/B25*B24)/B25*B24</f>
        <v>15.95805606</v>
      </c>
      <c r="J24" s="253">
        <f t="shared" si="32"/>
        <v>16.10449275</v>
      </c>
      <c r="K24" s="253">
        <f t="shared" si="32"/>
        <v>11.36690804</v>
      </c>
      <c r="L24" s="253">
        <f t="shared" si="32"/>
        <v>11.75803735</v>
      </c>
      <c r="M24" s="253">
        <f t="shared" si="32"/>
        <v>9.996271738</v>
      </c>
      <c r="N24" s="253">
        <f t="shared" si="32"/>
        <v>5779289.363</v>
      </c>
      <c r="O24" s="253"/>
      <c r="P24" s="254">
        <f t="shared" si="25"/>
        <v>344554.4554</v>
      </c>
      <c r="Q24" s="254">
        <f t="shared" si="26"/>
        <v>222595.8239</v>
      </c>
      <c r="R24" s="254">
        <f t="shared" si="27"/>
        <v>300000</v>
      </c>
      <c r="S24" s="254">
        <f t="shared" si="28"/>
        <v>0</v>
      </c>
      <c r="T24" s="257"/>
      <c r="U24" s="254">
        <f t="shared" si="18"/>
        <v>529188.1188</v>
      </c>
      <c r="V24" s="254">
        <f t="shared" si="19"/>
        <v>529188.1188</v>
      </c>
      <c r="W24" s="254">
        <f t="shared" si="20"/>
        <v>867150.2794</v>
      </c>
      <c r="X24" s="257">
        <f t="shared" si="21"/>
        <v>0.8671502794</v>
      </c>
      <c r="Y24" s="254">
        <f t="shared" si="22"/>
        <v>867150.2794</v>
      </c>
      <c r="Z24" s="257">
        <f t="shared" si="23"/>
        <v>0.8671502794</v>
      </c>
      <c r="AA24" s="320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</row>
    <row r="25" ht="19.5" customHeight="1">
      <c r="A25" s="276" t="s">
        <v>121</v>
      </c>
      <c r="B25" s="277">
        <v>90.25</v>
      </c>
      <c r="C25" s="278">
        <v>90.25</v>
      </c>
      <c r="D25" s="278">
        <v>73.625</v>
      </c>
      <c r="E25" s="278">
        <v>81.703125</v>
      </c>
      <c r="F25" s="278">
        <v>69.770638</v>
      </c>
      <c r="G25" s="278">
        <v>9.049254E8</v>
      </c>
      <c r="H25" s="278"/>
      <c r="I25" s="278">
        <f t="shared" ref="I25:N25" si="33">(I26/B26*B25)/B26*B25</f>
        <v>12.25180168</v>
      </c>
      <c r="J25" s="278">
        <f t="shared" si="33"/>
        <v>12.24135955</v>
      </c>
      <c r="K25" s="278">
        <f t="shared" si="33"/>
        <v>8.140563287</v>
      </c>
      <c r="L25" s="278">
        <f t="shared" si="33"/>
        <v>9.964957431</v>
      </c>
      <c r="M25" s="278">
        <f t="shared" si="33"/>
        <v>8.471851442</v>
      </c>
      <c r="N25" s="278">
        <f t="shared" si="33"/>
        <v>18144996.37</v>
      </c>
      <c r="O25" s="278"/>
      <c r="P25" s="254">
        <f t="shared" si="25"/>
        <v>291584.1584</v>
      </c>
      <c r="Q25" s="254">
        <f t="shared" si="26"/>
        <v>159414.9777</v>
      </c>
      <c r="R25" s="254">
        <f t="shared" si="27"/>
        <v>300000</v>
      </c>
      <c r="S25" s="254">
        <f t="shared" si="28"/>
        <v>0</v>
      </c>
      <c r="T25" s="257"/>
      <c r="U25" s="254">
        <f t="shared" si="18"/>
        <v>492108.9109</v>
      </c>
      <c r="V25" s="254">
        <f t="shared" si="19"/>
        <v>492108.9109</v>
      </c>
      <c r="W25" s="254">
        <f t="shared" si="20"/>
        <v>750999.1361</v>
      </c>
      <c r="X25" s="257">
        <f t="shared" si="21"/>
        <v>0.7509991361</v>
      </c>
      <c r="Y25" s="254">
        <f t="shared" si="22"/>
        <v>750999.1361</v>
      </c>
      <c r="Z25" s="257">
        <f t="shared" si="23"/>
        <v>0.7509991361</v>
      </c>
      <c r="AA25" s="320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</row>
    <row r="26" ht="19.5" customHeight="1">
      <c r="A26" s="276" t="s">
        <v>122</v>
      </c>
      <c r="B26" s="277">
        <v>80.3125</v>
      </c>
      <c r="C26" s="278">
        <v>84.125</v>
      </c>
      <c r="D26" s="278">
        <v>60.5</v>
      </c>
      <c r="E26" s="278">
        <v>62.984375</v>
      </c>
      <c r="F26" s="278">
        <v>53.785721</v>
      </c>
      <c r="G26" s="278">
        <v>9.362076E8</v>
      </c>
      <c r="H26" s="278"/>
      <c r="I26" s="278">
        <f t="shared" ref="I26:N26" si="34">(I27/B27*B26)/B27*B26</f>
        <v>9.702235838</v>
      </c>
      <c r="J26" s="278">
        <f t="shared" si="34"/>
        <v>10.63617288</v>
      </c>
      <c r="K26" s="278">
        <f t="shared" si="34"/>
        <v>5.49685892</v>
      </c>
      <c r="L26" s="278">
        <f t="shared" si="34"/>
        <v>5.921936694</v>
      </c>
      <c r="M26" s="278">
        <f t="shared" si="34"/>
        <v>5.034622733</v>
      </c>
      <c r="N26" s="278">
        <f t="shared" si="34"/>
        <v>19421181.79</v>
      </c>
      <c r="O26" s="278"/>
      <c r="P26" s="254">
        <f t="shared" si="25"/>
        <v>239603.9604</v>
      </c>
      <c r="Q26" s="254">
        <f t="shared" si="26"/>
        <v>107643.8584</v>
      </c>
      <c r="R26" s="254">
        <f t="shared" si="27"/>
        <v>300000</v>
      </c>
      <c r="S26" s="254">
        <f t="shared" si="28"/>
        <v>0</v>
      </c>
      <c r="T26" s="257"/>
      <c r="U26" s="254">
        <f t="shared" si="18"/>
        <v>455722.7723</v>
      </c>
      <c r="V26" s="254">
        <f t="shared" si="19"/>
        <v>455722.7723</v>
      </c>
      <c r="W26" s="254">
        <f t="shared" si="20"/>
        <v>647247.8188</v>
      </c>
      <c r="X26" s="257">
        <f t="shared" si="21"/>
        <v>0.6472478188</v>
      </c>
      <c r="Y26" s="254">
        <f t="shared" si="22"/>
        <v>647247.8188</v>
      </c>
      <c r="Z26" s="257">
        <f t="shared" si="23"/>
        <v>0.6472478188</v>
      </c>
      <c r="AA26" s="320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</row>
    <row r="27" ht="19.5" customHeight="1">
      <c r="A27" s="276" t="s">
        <v>123</v>
      </c>
      <c r="B27" s="337">
        <v>64.0625</v>
      </c>
      <c r="C27" s="338">
        <v>74.78125</v>
      </c>
      <c r="D27" s="338">
        <v>54.25</v>
      </c>
      <c r="E27" s="338">
        <v>58.375</v>
      </c>
      <c r="F27" s="338">
        <v>49.849514</v>
      </c>
      <c r="G27" s="338">
        <v>1.0877885E9</v>
      </c>
      <c r="H27" s="338"/>
      <c r="I27" s="338">
        <f t="shared" ref="I27:N27" si="35">(I28/B28*B27)/B28*B27</f>
        <v>6.173242003</v>
      </c>
      <c r="J27" s="338">
        <f t="shared" si="35"/>
        <v>8.404670148</v>
      </c>
      <c r="K27" s="338">
        <f t="shared" si="35"/>
        <v>4.419807214</v>
      </c>
      <c r="L27" s="338">
        <f t="shared" si="35"/>
        <v>5.086884762</v>
      </c>
      <c r="M27" s="338">
        <f t="shared" si="35"/>
        <v>4.324688189</v>
      </c>
      <c r="N27" s="338">
        <f t="shared" si="35"/>
        <v>26219249.43</v>
      </c>
      <c r="O27" s="338"/>
      <c r="P27" s="254">
        <f t="shared" si="25"/>
        <v>214851.4851</v>
      </c>
      <c r="Q27" s="254">
        <f t="shared" si="26"/>
        <v>86552.17626</v>
      </c>
      <c r="R27" s="254">
        <f t="shared" si="27"/>
        <v>300000</v>
      </c>
      <c r="S27" s="254">
        <f t="shared" si="28"/>
        <v>0</v>
      </c>
      <c r="T27" s="257">
        <f>(P27-P18)/P18</f>
        <v>-0.4628712871</v>
      </c>
      <c r="U27" s="254">
        <f t="shared" si="18"/>
        <v>438396.0396</v>
      </c>
      <c r="V27" s="254">
        <f t="shared" si="19"/>
        <v>438396.0396</v>
      </c>
      <c r="W27" s="254">
        <f t="shared" si="20"/>
        <v>601403.6614</v>
      </c>
      <c r="X27" s="257">
        <f t="shared" si="21"/>
        <v>0.6014036614</v>
      </c>
      <c r="Y27" s="254">
        <f t="shared" si="22"/>
        <v>601403.6614</v>
      </c>
      <c r="Z27" s="257">
        <f t="shared" si="23"/>
        <v>0.6014036614</v>
      </c>
      <c r="AA27" s="320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</row>
    <row r="28" ht="19.5" customHeight="1">
      <c r="A28" s="276" t="s">
        <v>124</v>
      </c>
      <c r="B28" s="277">
        <v>58.5625</v>
      </c>
      <c r="C28" s="278">
        <v>69.125</v>
      </c>
      <c r="D28" s="278">
        <v>52.15625</v>
      </c>
      <c r="E28" s="278">
        <v>64.300003</v>
      </c>
      <c r="F28" s="278">
        <v>54.909184</v>
      </c>
      <c r="G28" s="278">
        <v>1.1978067E9</v>
      </c>
      <c r="H28" s="278"/>
      <c r="I28" s="278">
        <f t="shared" ref="I28:N28" si="36">(I29/B29*B28)/B29*B28</f>
        <v>5.158753226</v>
      </c>
      <c r="J28" s="278">
        <f t="shared" si="36"/>
        <v>7.181340543</v>
      </c>
      <c r="K28" s="278">
        <f t="shared" si="36"/>
        <v>4.085230429</v>
      </c>
      <c r="L28" s="278">
        <f t="shared" si="36"/>
        <v>6.171917305</v>
      </c>
      <c r="M28" s="278">
        <f t="shared" si="36"/>
        <v>5.24714327</v>
      </c>
      <c r="N28" s="278">
        <f t="shared" si="36"/>
        <v>31791045.08</v>
      </c>
      <c r="O28" s="278"/>
      <c r="P28" s="254">
        <f t="shared" si="25"/>
        <v>206559.4059</v>
      </c>
      <c r="Q28" s="254">
        <f>((Q27+R27)/2)*K28/K27</f>
        <v>178645.2029</v>
      </c>
      <c r="R28" s="254">
        <f>(Q27+R27)/2</f>
        <v>193276.0881</v>
      </c>
      <c r="S28" s="254">
        <f t="shared" si="28"/>
        <v>0</v>
      </c>
      <c r="T28" s="282"/>
      <c r="U28" s="254">
        <f t="shared" si="18"/>
        <v>330136.6288</v>
      </c>
      <c r="V28" s="254">
        <f t="shared" si="19"/>
        <v>330136.6288</v>
      </c>
      <c r="W28" s="254">
        <f t="shared" si="20"/>
        <v>578480.6969</v>
      </c>
      <c r="X28" s="257">
        <f t="shared" si="21"/>
        <v>0.5784806969</v>
      </c>
      <c r="Y28" s="254">
        <f t="shared" si="22"/>
        <v>578480.6969</v>
      </c>
      <c r="Z28" s="257">
        <f t="shared" si="23"/>
        <v>0.5784806969</v>
      </c>
      <c r="AA28" s="320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</row>
    <row r="29" ht="19.5" customHeight="1">
      <c r="A29" s="276" t="s">
        <v>125</v>
      </c>
      <c r="B29" s="277">
        <v>64.550003</v>
      </c>
      <c r="C29" s="278">
        <v>65.610001</v>
      </c>
      <c r="D29" s="278">
        <v>46.860001</v>
      </c>
      <c r="E29" s="278">
        <v>47.450001</v>
      </c>
      <c r="F29" s="278">
        <v>40.520073</v>
      </c>
      <c r="G29" s="278">
        <v>1.2158712E9</v>
      </c>
      <c r="H29" s="278"/>
      <c r="I29" s="278">
        <f t="shared" ref="I29:N29" si="37">(I30/B30*B29)/B30*B29</f>
        <v>6.2675538</v>
      </c>
      <c r="J29" s="278">
        <f t="shared" si="37"/>
        <v>6.469568594</v>
      </c>
      <c r="K29" s="278">
        <f t="shared" si="37"/>
        <v>3.297679378</v>
      </c>
      <c r="L29" s="278">
        <f t="shared" si="37"/>
        <v>3.361015876</v>
      </c>
      <c r="M29" s="278">
        <f t="shared" si="37"/>
        <v>2.857415401</v>
      </c>
      <c r="N29" s="278">
        <f t="shared" si="37"/>
        <v>32757177.35</v>
      </c>
      <c r="O29" s="278"/>
      <c r="P29" s="254">
        <f t="shared" si="25"/>
        <v>185584.1624</v>
      </c>
      <c r="Q29" s="254">
        <f t="shared" ref="Q29:Q39" si="39">Q28*K29/K28</f>
        <v>144205.9663</v>
      </c>
      <c r="R29" s="254">
        <f t="shared" ref="R29:R39" si="40">R28</f>
        <v>193276.0881</v>
      </c>
      <c r="S29" s="254">
        <f t="shared" si="28"/>
        <v>0</v>
      </c>
      <c r="T29" s="282"/>
      <c r="U29" s="254">
        <f t="shared" si="18"/>
        <v>315453.9583</v>
      </c>
      <c r="V29" s="254">
        <f t="shared" si="19"/>
        <v>315453.9583</v>
      </c>
      <c r="W29" s="254">
        <f t="shared" si="20"/>
        <v>523066.2168</v>
      </c>
      <c r="X29" s="257">
        <f t="shared" si="21"/>
        <v>0.5230662168</v>
      </c>
      <c r="Y29" s="254">
        <f t="shared" si="22"/>
        <v>523066.2168</v>
      </c>
      <c r="Z29" s="257">
        <f t="shared" si="23"/>
        <v>0.5230662168</v>
      </c>
      <c r="AA29" s="320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</row>
    <row r="30" ht="19.5" customHeight="1">
      <c r="A30" s="276" t="s">
        <v>126</v>
      </c>
      <c r="B30" s="277">
        <v>46.970001</v>
      </c>
      <c r="C30" s="278">
        <v>50.66</v>
      </c>
      <c r="D30" s="278">
        <v>38.0</v>
      </c>
      <c r="E30" s="278">
        <v>39.150002</v>
      </c>
      <c r="F30" s="278">
        <v>33.43227</v>
      </c>
      <c r="G30" s="278">
        <v>1.7249188E9</v>
      </c>
      <c r="H30" s="278"/>
      <c r="I30" s="278">
        <f t="shared" ref="I30:N30" si="38">(I31/B31*B30)/B31*B30</f>
        <v>3.31853709</v>
      </c>
      <c r="J30" s="278">
        <f t="shared" si="38"/>
        <v>3.85714179</v>
      </c>
      <c r="K30" s="278">
        <f t="shared" si="38"/>
        <v>2.168557962</v>
      </c>
      <c r="L30" s="278">
        <f t="shared" si="38"/>
        <v>2.288029867</v>
      </c>
      <c r="M30" s="278">
        <f t="shared" si="38"/>
        <v>1.945201851</v>
      </c>
      <c r="N30" s="278">
        <f t="shared" si="38"/>
        <v>65927808.56</v>
      </c>
      <c r="O30" s="278"/>
      <c r="P30" s="254">
        <f t="shared" si="25"/>
        <v>150495.0495</v>
      </c>
      <c r="Q30" s="254">
        <f t="shared" si="39"/>
        <v>94830.01848</v>
      </c>
      <c r="R30" s="254">
        <f t="shared" si="40"/>
        <v>193276.0881</v>
      </c>
      <c r="S30" s="254">
        <f t="shared" si="28"/>
        <v>0</v>
      </c>
      <c r="T30" s="282"/>
      <c r="U30" s="254">
        <f t="shared" si="18"/>
        <v>290891.5793</v>
      </c>
      <c r="V30" s="254">
        <f t="shared" si="19"/>
        <v>290891.5793</v>
      </c>
      <c r="W30" s="254">
        <f t="shared" si="20"/>
        <v>438601.1561</v>
      </c>
      <c r="X30" s="257">
        <f t="shared" si="21"/>
        <v>0.4386011561</v>
      </c>
      <c r="Y30" s="254">
        <f t="shared" si="22"/>
        <v>438601.1561</v>
      </c>
      <c r="Z30" s="257">
        <f t="shared" si="23"/>
        <v>0.4386011561</v>
      </c>
      <c r="AA30" s="320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</row>
    <row r="31" ht="19.5" customHeight="1">
      <c r="A31" s="276" t="s">
        <v>127</v>
      </c>
      <c r="B31" s="277">
        <v>39.169998</v>
      </c>
      <c r="C31" s="278">
        <v>49.439999</v>
      </c>
      <c r="D31" s="278">
        <v>33.599998</v>
      </c>
      <c r="E31" s="278">
        <v>46.150002</v>
      </c>
      <c r="F31" s="278">
        <v>39.409939</v>
      </c>
      <c r="G31" s="278">
        <v>1.6436822E9</v>
      </c>
      <c r="H31" s="278"/>
      <c r="I31" s="278">
        <f t="shared" ref="I31:N31" si="41">(I32/B32*B31)/B32*B31</f>
        <v>2.307876876</v>
      </c>
      <c r="J31" s="278">
        <f t="shared" si="41"/>
        <v>3.673602312</v>
      </c>
      <c r="K31" s="278">
        <f t="shared" si="41"/>
        <v>1.695439685</v>
      </c>
      <c r="L31" s="278">
        <f t="shared" si="41"/>
        <v>3.179373576</v>
      </c>
      <c r="M31" s="278">
        <f t="shared" si="41"/>
        <v>2.702990183</v>
      </c>
      <c r="N31" s="278">
        <f t="shared" si="41"/>
        <v>59864179.29</v>
      </c>
      <c r="O31" s="278"/>
      <c r="P31" s="254">
        <f t="shared" si="25"/>
        <v>133069.299</v>
      </c>
      <c r="Q31" s="254">
        <f t="shared" si="39"/>
        <v>74140.77903</v>
      </c>
      <c r="R31" s="254">
        <f t="shared" si="40"/>
        <v>193276.0881</v>
      </c>
      <c r="S31" s="254">
        <f t="shared" si="28"/>
        <v>0</v>
      </c>
      <c r="T31" s="282"/>
      <c r="U31" s="254">
        <f t="shared" si="18"/>
        <v>278693.5539</v>
      </c>
      <c r="V31" s="254">
        <f t="shared" si="19"/>
        <v>278693.5539</v>
      </c>
      <c r="W31" s="254">
        <f t="shared" si="20"/>
        <v>400486.1662</v>
      </c>
      <c r="X31" s="257">
        <f t="shared" si="21"/>
        <v>0.4004861662</v>
      </c>
      <c r="Y31" s="254">
        <f t="shared" si="22"/>
        <v>400486.1662</v>
      </c>
      <c r="Z31" s="257">
        <f t="shared" si="23"/>
        <v>0.4004861662</v>
      </c>
      <c r="AA31" s="320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</row>
    <row r="32" ht="19.5" customHeight="1">
      <c r="A32" s="276" t="s">
        <v>128</v>
      </c>
      <c r="B32" s="277">
        <v>46.200001</v>
      </c>
      <c r="C32" s="278">
        <v>51.950001</v>
      </c>
      <c r="D32" s="278">
        <v>43.349998</v>
      </c>
      <c r="E32" s="278">
        <v>44.73</v>
      </c>
      <c r="F32" s="278">
        <v>38.197327</v>
      </c>
      <c r="G32" s="278">
        <v>1.3946903E9</v>
      </c>
      <c r="H32" s="278"/>
      <c r="I32" s="278">
        <f t="shared" ref="I32:N32" si="42">(I33/B33*B32)/B33*B32</f>
        <v>3.210624437</v>
      </c>
      <c r="J32" s="278">
        <f t="shared" si="42"/>
        <v>4.056078519</v>
      </c>
      <c r="K32" s="278">
        <f t="shared" si="42"/>
        <v>2.822162423</v>
      </c>
      <c r="L32" s="278">
        <f t="shared" si="42"/>
        <v>2.986729617</v>
      </c>
      <c r="M32" s="278">
        <f t="shared" si="42"/>
        <v>2.53921157</v>
      </c>
      <c r="N32" s="278">
        <f t="shared" si="42"/>
        <v>43100954.66</v>
      </c>
      <c r="O32" s="278"/>
      <c r="P32" s="254">
        <f t="shared" si="25"/>
        <v>171683.1604</v>
      </c>
      <c r="Q32" s="254">
        <f t="shared" si="39"/>
        <v>123411.8338</v>
      </c>
      <c r="R32" s="254">
        <f t="shared" si="40"/>
        <v>193276.0881</v>
      </c>
      <c r="S32" s="254">
        <f t="shared" si="28"/>
        <v>0</v>
      </c>
      <c r="T32" s="282"/>
      <c r="U32" s="254">
        <f t="shared" si="18"/>
        <v>305723.2569</v>
      </c>
      <c r="V32" s="254">
        <f t="shared" si="19"/>
        <v>305723.2569</v>
      </c>
      <c r="W32" s="254">
        <f t="shared" si="20"/>
        <v>488371.0823</v>
      </c>
      <c r="X32" s="257">
        <f t="shared" si="21"/>
        <v>0.4883710823</v>
      </c>
      <c r="Y32" s="254">
        <f t="shared" si="22"/>
        <v>488371.0823</v>
      </c>
      <c r="Z32" s="257">
        <f t="shared" si="23"/>
        <v>0.4883710823</v>
      </c>
      <c r="AA32" s="320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</row>
    <row r="33" ht="19.5" customHeight="1">
      <c r="A33" s="276" t="s">
        <v>129</v>
      </c>
      <c r="B33" s="277">
        <v>45.540001</v>
      </c>
      <c r="C33" s="278">
        <v>49.490002</v>
      </c>
      <c r="D33" s="278">
        <v>41.259998</v>
      </c>
      <c r="E33" s="278">
        <v>45.700001</v>
      </c>
      <c r="F33" s="278">
        <v>39.025661</v>
      </c>
      <c r="G33" s="278">
        <v>1.3630503E9</v>
      </c>
      <c r="H33" s="278"/>
      <c r="I33" s="278">
        <f t="shared" ref="I33:N33" si="43">(I34/B34*B33)/B34*B33</f>
        <v>3.119547542</v>
      </c>
      <c r="J33" s="278">
        <f t="shared" si="43"/>
        <v>3.681036941</v>
      </c>
      <c r="K33" s="278">
        <f t="shared" si="43"/>
        <v>2.556596833</v>
      </c>
      <c r="L33" s="278">
        <f t="shared" si="43"/>
        <v>3.11767278</v>
      </c>
      <c r="M33" s="278">
        <f t="shared" si="43"/>
        <v>2.650534603</v>
      </c>
      <c r="N33" s="278">
        <f t="shared" si="43"/>
        <v>41167556.88</v>
      </c>
      <c r="O33" s="278"/>
      <c r="P33" s="254">
        <f t="shared" si="25"/>
        <v>163405.9327</v>
      </c>
      <c r="Q33" s="254">
        <f t="shared" si="39"/>
        <v>111798.7756</v>
      </c>
      <c r="R33" s="254">
        <f t="shared" si="40"/>
        <v>193276.0881</v>
      </c>
      <c r="S33" s="254">
        <f t="shared" si="28"/>
        <v>0</v>
      </c>
      <c r="T33" s="282"/>
      <c r="U33" s="254">
        <f t="shared" si="18"/>
        <v>299929.1975</v>
      </c>
      <c r="V33" s="254">
        <f t="shared" si="19"/>
        <v>299929.1975</v>
      </c>
      <c r="W33" s="254">
        <f t="shared" si="20"/>
        <v>468480.7964</v>
      </c>
      <c r="X33" s="257">
        <f t="shared" si="21"/>
        <v>0.4684807964</v>
      </c>
      <c r="Y33" s="254">
        <f t="shared" si="22"/>
        <v>468480.7964</v>
      </c>
      <c r="Z33" s="257">
        <f t="shared" si="23"/>
        <v>0.4684807964</v>
      </c>
      <c r="AA33" s="320"/>
      <c r="AB33" s="299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</row>
    <row r="34" ht="19.5" customHeight="1">
      <c r="A34" s="276" t="s">
        <v>130</v>
      </c>
      <c r="B34" s="277">
        <v>45.650002</v>
      </c>
      <c r="C34" s="278">
        <v>46.48</v>
      </c>
      <c r="D34" s="278">
        <v>39.310001</v>
      </c>
      <c r="E34" s="278">
        <v>41.759998</v>
      </c>
      <c r="F34" s="278">
        <v>35.661087</v>
      </c>
      <c r="G34" s="278">
        <v>1.1983925E9</v>
      </c>
      <c r="H34" s="278"/>
      <c r="I34" s="278">
        <f t="shared" ref="I34:N34" si="44">(I35/B35*B34)/B35*B34</f>
        <v>3.134636158</v>
      </c>
      <c r="J34" s="278">
        <f t="shared" si="44"/>
        <v>3.246889224</v>
      </c>
      <c r="K34" s="278">
        <f t="shared" si="44"/>
        <v>2.320651635</v>
      </c>
      <c r="L34" s="278">
        <f t="shared" si="44"/>
        <v>2.603269022</v>
      </c>
      <c r="M34" s="278">
        <f t="shared" si="44"/>
        <v>2.213207315</v>
      </c>
      <c r="N34" s="278">
        <f t="shared" si="44"/>
        <v>31822148.17</v>
      </c>
      <c r="O34" s="278"/>
      <c r="P34" s="254">
        <f t="shared" si="25"/>
        <v>155683.1723</v>
      </c>
      <c r="Q34" s="254">
        <f t="shared" si="39"/>
        <v>101481.0032</v>
      </c>
      <c r="R34" s="254">
        <f t="shared" si="40"/>
        <v>193276.0881</v>
      </c>
      <c r="S34" s="254">
        <f t="shared" si="28"/>
        <v>0</v>
      </c>
      <c r="T34" s="282"/>
      <c r="U34" s="254">
        <f t="shared" si="18"/>
        <v>294523.2652</v>
      </c>
      <c r="V34" s="254">
        <f t="shared" si="19"/>
        <v>294523.2652</v>
      </c>
      <c r="W34" s="254">
        <f t="shared" si="20"/>
        <v>450440.2636</v>
      </c>
      <c r="X34" s="257">
        <f t="shared" si="21"/>
        <v>0.4504402636</v>
      </c>
      <c r="Y34" s="254">
        <f t="shared" si="22"/>
        <v>450440.2636</v>
      </c>
      <c r="Z34" s="257">
        <f t="shared" si="23"/>
        <v>0.4504402636</v>
      </c>
      <c r="AA34" s="320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</row>
    <row r="35" ht="19.5" customHeight="1">
      <c r="A35" s="276" t="s">
        <v>131</v>
      </c>
      <c r="B35" s="277">
        <v>42.630001</v>
      </c>
      <c r="C35" s="278">
        <v>44.0</v>
      </c>
      <c r="D35" s="278">
        <v>35.75</v>
      </c>
      <c r="E35" s="278">
        <v>36.630001</v>
      </c>
      <c r="F35" s="278">
        <v>31.280291</v>
      </c>
      <c r="G35" s="278">
        <v>1.3134117E9</v>
      </c>
      <c r="H35" s="278"/>
      <c r="I35" s="278">
        <f t="shared" ref="I35:N35" si="45">(I36/B36*B35)/B36*B35</f>
        <v>2.733607911</v>
      </c>
      <c r="J35" s="278">
        <f t="shared" si="45"/>
        <v>2.909648894</v>
      </c>
      <c r="K35" s="278">
        <f t="shared" si="45"/>
        <v>1.919357763</v>
      </c>
      <c r="L35" s="278">
        <f t="shared" si="45"/>
        <v>2.002958602</v>
      </c>
      <c r="M35" s="278">
        <f t="shared" si="45"/>
        <v>1.702842623</v>
      </c>
      <c r="N35" s="278">
        <f t="shared" si="45"/>
        <v>38223732.25</v>
      </c>
      <c r="O35" s="278"/>
      <c r="P35" s="254">
        <f t="shared" si="25"/>
        <v>141584.1584</v>
      </c>
      <c r="Q35" s="254">
        <f t="shared" si="39"/>
        <v>83932.61114</v>
      </c>
      <c r="R35" s="254">
        <f t="shared" si="40"/>
        <v>193276.0881</v>
      </c>
      <c r="S35" s="254">
        <f t="shared" si="28"/>
        <v>0</v>
      </c>
      <c r="T35" s="282"/>
      <c r="U35" s="254">
        <f t="shared" si="18"/>
        <v>284653.9555</v>
      </c>
      <c r="V35" s="254">
        <f t="shared" si="19"/>
        <v>284653.9555</v>
      </c>
      <c r="W35" s="254">
        <f t="shared" si="20"/>
        <v>418792.8577</v>
      </c>
      <c r="X35" s="257">
        <f t="shared" si="21"/>
        <v>0.4187928577</v>
      </c>
      <c r="Y35" s="254">
        <f t="shared" si="22"/>
        <v>418792.8577</v>
      </c>
      <c r="Z35" s="257">
        <f t="shared" si="23"/>
        <v>0.4187928577</v>
      </c>
      <c r="AA35" s="320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</row>
    <row r="36" ht="19.5" customHeight="1">
      <c r="A36" s="276" t="s">
        <v>132</v>
      </c>
      <c r="B36" s="277">
        <v>36.509998</v>
      </c>
      <c r="C36" s="278">
        <v>37.5</v>
      </c>
      <c r="D36" s="278">
        <v>27.200001</v>
      </c>
      <c r="E36" s="278">
        <v>28.98</v>
      </c>
      <c r="F36" s="278">
        <v>24.747557</v>
      </c>
      <c r="G36" s="278">
        <v>1.3021162E9</v>
      </c>
      <c r="H36" s="278"/>
      <c r="I36" s="278">
        <f t="shared" ref="I36:N36" si="46">(I37/B37*B36)/B37*B36</f>
        <v>2.005068228</v>
      </c>
      <c r="J36" s="278">
        <f t="shared" si="46"/>
        <v>2.11347818</v>
      </c>
      <c r="K36" s="278">
        <f t="shared" si="46"/>
        <v>1.111070665</v>
      </c>
      <c r="L36" s="278">
        <f t="shared" si="46"/>
        <v>1.253703604</v>
      </c>
      <c r="M36" s="278">
        <f t="shared" si="46"/>
        <v>1.06585373</v>
      </c>
      <c r="N36" s="278">
        <f t="shared" si="46"/>
        <v>37569101.88</v>
      </c>
      <c r="O36" s="278"/>
      <c r="P36" s="254">
        <f t="shared" si="25"/>
        <v>107722.7762</v>
      </c>
      <c r="Q36" s="254">
        <f t="shared" si="39"/>
        <v>48586.59697</v>
      </c>
      <c r="R36" s="254">
        <f t="shared" si="40"/>
        <v>193276.0881</v>
      </c>
      <c r="S36" s="254">
        <f t="shared" si="28"/>
        <v>0</v>
      </c>
      <c r="T36" s="282"/>
      <c r="U36" s="254">
        <f t="shared" si="18"/>
        <v>260950.988</v>
      </c>
      <c r="V36" s="254">
        <f t="shared" si="19"/>
        <v>260950.988</v>
      </c>
      <c r="W36" s="254">
        <f t="shared" si="20"/>
        <v>349585.4613</v>
      </c>
      <c r="X36" s="257">
        <f t="shared" si="21"/>
        <v>0.3495854613</v>
      </c>
      <c r="Y36" s="254">
        <f t="shared" si="22"/>
        <v>349585.4613</v>
      </c>
      <c r="Z36" s="257">
        <f t="shared" si="23"/>
        <v>0.3495854613</v>
      </c>
      <c r="AA36" s="320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</row>
    <row r="37" ht="19.5" customHeight="1">
      <c r="A37" s="276" t="s">
        <v>133</v>
      </c>
      <c r="B37" s="277">
        <v>28.85</v>
      </c>
      <c r="C37" s="278">
        <v>37.060001</v>
      </c>
      <c r="D37" s="278">
        <v>27.85</v>
      </c>
      <c r="E37" s="278">
        <v>33.900002</v>
      </c>
      <c r="F37" s="278">
        <v>28.949011</v>
      </c>
      <c r="G37" s="278">
        <v>2.1601468E9</v>
      </c>
      <c r="H37" s="278"/>
      <c r="I37" s="278">
        <f t="shared" ref="I37:N37" si="47">(I38/B38*B37)/B38*B37</f>
        <v>1.251979368</v>
      </c>
      <c r="J37" s="278">
        <f t="shared" si="47"/>
        <v>2.064172969</v>
      </c>
      <c r="K37" s="278">
        <f t="shared" si="47"/>
        <v>1.16480772</v>
      </c>
      <c r="L37" s="278">
        <f t="shared" si="47"/>
        <v>1.715527008</v>
      </c>
      <c r="M37" s="278">
        <f t="shared" si="47"/>
        <v>1.458479757</v>
      </c>
      <c r="N37" s="278">
        <f t="shared" si="47"/>
        <v>103394600.9</v>
      </c>
      <c r="O37" s="278"/>
      <c r="P37" s="254">
        <f t="shared" si="25"/>
        <v>110297.0297</v>
      </c>
      <c r="Q37" s="254">
        <f t="shared" si="39"/>
        <v>50936.49308</v>
      </c>
      <c r="R37" s="254">
        <f t="shared" si="40"/>
        <v>193276.0881</v>
      </c>
      <c r="S37" s="254">
        <f t="shared" si="28"/>
        <v>0</v>
      </c>
      <c r="T37" s="282"/>
      <c r="U37" s="254">
        <f t="shared" si="18"/>
        <v>262752.9654</v>
      </c>
      <c r="V37" s="254">
        <f t="shared" si="19"/>
        <v>262752.9654</v>
      </c>
      <c r="W37" s="254">
        <f t="shared" si="20"/>
        <v>354509.6109</v>
      </c>
      <c r="X37" s="257">
        <f t="shared" si="21"/>
        <v>0.3545096109</v>
      </c>
      <c r="Y37" s="254">
        <f t="shared" si="22"/>
        <v>354509.6109</v>
      </c>
      <c r="Z37" s="257">
        <f t="shared" si="23"/>
        <v>0.3545096109</v>
      </c>
      <c r="AA37" s="320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</row>
    <row r="38" ht="19.5" customHeight="1">
      <c r="A38" s="276" t="s">
        <v>134</v>
      </c>
      <c r="B38" s="277">
        <v>34.439999</v>
      </c>
      <c r="C38" s="278">
        <v>40.970001</v>
      </c>
      <c r="D38" s="278">
        <v>33.779999</v>
      </c>
      <c r="E38" s="278">
        <v>39.650002</v>
      </c>
      <c r="F38" s="278">
        <v>33.859234</v>
      </c>
      <c r="G38" s="278">
        <v>1.7210984E9</v>
      </c>
      <c r="H38" s="278"/>
      <c r="I38" s="278">
        <f t="shared" ref="I38:N38" si="48">(I39/B39*B38)/B39*B38</f>
        <v>1.784151779</v>
      </c>
      <c r="J38" s="278">
        <f t="shared" si="48"/>
        <v>2.522709149</v>
      </c>
      <c r="K38" s="278">
        <f t="shared" si="48"/>
        <v>1.71365387</v>
      </c>
      <c r="L38" s="278">
        <f t="shared" si="48"/>
        <v>2.346845714</v>
      </c>
      <c r="M38" s="278">
        <f t="shared" si="48"/>
        <v>1.995203512</v>
      </c>
      <c r="N38" s="278">
        <f t="shared" si="48"/>
        <v>65636094.34</v>
      </c>
      <c r="O38" s="278"/>
      <c r="P38" s="254">
        <f t="shared" si="25"/>
        <v>133782.1743</v>
      </c>
      <c r="Q38" s="254">
        <f t="shared" si="39"/>
        <v>74937.27677</v>
      </c>
      <c r="R38" s="254">
        <f t="shared" si="40"/>
        <v>193276.0881</v>
      </c>
      <c r="S38" s="254">
        <f t="shared" si="28"/>
        <v>0</v>
      </c>
      <c r="T38" s="282"/>
      <c r="U38" s="254">
        <f t="shared" si="18"/>
        <v>279192.5666</v>
      </c>
      <c r="V38" s="254">
        <f t="shared" si="19"/>
        <v>279192.5666</v>
      </c>
      <c r="W38" s="254">
        <f t="shared" si="20"/>
        <v>401995.5392</v>
      </c>
      <c r="X38" s="257">
        <f t="shared" si="21"/>
        <v>0.4019955392</v>
      </c>
      <c r="Y38" s="254">
        <f t="shared" si="22"/>
        <v>401995.5392</v>
      </c>
      <c r="Z38" s="257">
        <f t="shared" si="23"/>
        <v>0.4019955392</v>
      </c>
      <c r="AA38" s="320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</row>
    <row r="39" ht="19.5" customHeight="1">
      <c r="A39" s="276" t="s">
        <v>135</v>
      </c>
      <c r="B39" s="337">
        <v>39.290001</v>
      </c>
      <c r="C39" s="338">
        <v>43.240002</v>
      </c>
      <c r="D39" s="338">
        <v>38.439999</v>
      </c>
      <c r="E39" s="338">
        <v>38.91</v>
      </c>
      <c r="F39" s="338">
        <v>33.227325</v>
      </c>
      <c r="G39" s="338">
        <v>1.2777654E9</v>
      </c>
      <c r="H39" s="338"/>
      <c r="I39" s="338">
        <f t="shared" ref="I39:N39" si="49">(I40/B40*B39)/B40*B39</f>
        <v>2.322039572</v>
      </c>
      <c r="J39" s="338">
        <f t="shared" si="49"/>
        <v>2.810002096</v>
      </c>
      <c r="K39" s="338">
        <f t="shared" si="49"/>
        <v>2.219067826</v>
      </c>
      <c r="L39" s="338">
        <f t="shared" si="49"/>
        <v>2.260063147</v>
      </c>
      <c r="M39" s="338">
        <f t="shared" si="49"/>
        <v>1.921426171</v>
      </c>
      <c r="N39" s="338">
        <f t="shared" si="49"/>
        <v>36177085.53</v>
      </c>
      <c r="O39" s="338"/>
      <c r="P39" s="254">
        <f t="shared" si="25"/>
        <v>152237.6198</v>
      </c>
      <c r="Q39" s="254">
        <f t="shared" si="39"/>
        <v>97038.79107</v>
      </c>
      <c r="R39" s="254">
        <f t="shared" si="40"/>
        <v>193276.0881</v>
      </c>
      <c r="S39" s="254">
        <f t="shared" si="28"/>
        <v>0</v>
      </c>
      <c r="T39" s="339">
        <f>(P39-P27)/P27</f>
        <v>-0.2914285899</v>
      </c>
      <c r="U39" s="254">
        <f t="shared" si="18"/>
        <v>292111.3785</v>
      </c>
      <c r="V39" s="254">
        <f t="shared" si="19"/>
        <v>292111.3785</v>
      </c>
      <c r="W39" s="254">
        <f t="shared" si="20"/>
        <v>442552.499</v>
      </c>
      <c r="X39" s="257">
        <f t="shared" si="21"/>
        <v>0.442552499</v>
      </c>
      <c r="Y39" s="254">
        <f t="shared" si="22"/>
        <v>442552.499</v>
      </c>
      <c r="Z39" s="257">
        <f t="shared" si="23"/>
        <v>0.442552499</v>
      </c>
      <c r="AA39" s="320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</row>
    <row r="40" ht="19.5" customHeight="1">
      <c r="A40" s="276" t="s">
        <v>136</v>
      </c>
      <c r="B40" s="277">
        <v>39.57</v>
      </c>
      <c r="C40" s="278">
        <v>42.599998</v>
      </c>
      <c r="D40" s="278">
        <v>36.849998</v>
      </c>
      <c r="E40" s="278">
        <v>38.509998</v>
      </c>
      <c r="F40" s="278">
        <v>32.885727</v>
      </c>
      <c r="G40" s="278">
        <v>1.5794246E9</v>
      </c>
      <c r="H40" s="278"/>
      <c r="I40" s="278">
        <f t="shared" ref="I40:N40" si="50">(I41/B41*B40)/B41*B40</f>
        <v>2.35525339</v>
      </c>
      <c r="J40" s="278">
        <f t="shared" si="50"/>
        <v>2.727434882</v>
      </c>
      <c r="K40" s="278">
        <f t="shared" si="50"/>
        <v>2.039289009</v>
      </c>
      <c r="L40" s="278">
        <f t="shared" si="50"/>
        <v>2.213834261</v>
      </c>
      <c r="M40" s="278">
        <f t="shared" si="50"/>
        <v>1.882122287</v>
      </c>
      <c r="N40" s="278">
        <f t="shared" si="50"/>
        <v>55275047.54</v>
      </c>
      <c r="O40" s="278"/>
      <c r="P40" s="254">
        <f t="shared" si="25"/>
        <v>145940.5861</v>
      </c>
      <c r="Q40" s="254">
        <f>((Q39+R39)/2)*K40/K39</f>
        <v>133397.4418</v>
      </c>
      <c r="R40" s="254">
        <f>(Q39+R39)/2</f>
        <v>145157.4396</v>
      </c>
      <c r="S40" s="254">
        <f t="shared" si="28"/>
        <v>0</v>
      </c>
      <c r="T40" s="282"/>
      <c r="U40" s="254">
        <f t="shared" si="18"/>
        <v>241509.5523</v>
      </c>
      <c r="V40" s="254">
        <f t="shared" si="19"/>
        <v>241509.5523</v>
      </c>
      <c r="W40" s="254">
        <f t="shared" si="20"/>
        <v>424495.4675</v>
      </c>
      <c r="X40" s="257">
        <f t="shared" si="21"/>
        <v>0.4244954675</v>
      </c>
      <c r="Y40" s="254">
        <f t="shared" si="22"/>
        <v>424495.4675</v>
      </c>
      <c r="Z40" s="257">
        <f t="shared" si="23"/>
        <v>0.4244954675</v>
      </c>
      <c r="AA40" s="320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</row>
    <row r="41" ht="19.5" customHeight="1">
      <c r="A41" s="276" t="s">
        <v>137</v>
      </c>
      <c r="B41" s="277">
        <v>38.400002</v>
      </c>
      <c r="C41" s="278">
        <v>38.880001</v>
      </c>
      <c r="D41" s="278">
        <v>33.09</v>
      </c>
      <c r="E41" s="278">
        <v>33.779999</v>
      </c>
      <c r="F41" s="278">
        <v>28.846529</v>
      </c>
      <c r="G41" s="278">
        <v>1.597517E9</v>
      </c>
      <c r="H41" s="278"/>
      <c r="I41" s="278">
        <f t="shared" ref="I41:N41" si="51">(I42/B42*B41)/B42*B41</f>
        <v>2.218033141</v>
      </c>
      <c r="J41" s="278">
        <f t="shared" si="51"/>
        <v>2.271892448</v>
      </c>
      <c r="K41" s="278">
        <f t="shared" si="51"/>
        <v>1.644361787</v>
      </c>
      <c r="L41" s="278">
        <f t="shared" si="51"/>
        <v>1.703402879</v>
      </c>
      <c r="M41" s="278">
        <f t="shared" si="51"/>
        <v>1.448171746</v>
      </c>
      <c r="N41" s="278">
        <f t="shared" si="51"/>
        <v>56548658.37</v>
      </c>
      <c r="O41" s="278"/>
      <c r="P41" s="254">
        <f t="shared" si="25"/>
        <v>131049.505</v>
      </c>
      <c r="Q41" s="254">
        <f t="shared" ref="Q41:Q51" si="53">Q40*K41/K40</f>
        <v>107563.7905</v>
      </c>
      <c r="R41" s="254">
        <f t="shared" ref="R41:R51" si="54">R40</f>
        <v>145157.4396</v>
      </c>
      <c r="S41" s="254">
        <f t="shared" si="28"/>
        <v>0</v>
      </c>
      <c r="T41" s="282"/>
      <c r="U41" s="254">
        <f t="shared" si="18"/>
        <v>231085.7955</v>
      </c>
      <c r="V41" s="254">
        <f t="shared" si="19"/>
        <v>231085.7955</v>
      </c>
      <c r="W41" s="254">
        <f t="shared" si="20"/>
        <v>383770.735</v>
      </c>
      <c r="X41" s="257">
        <f t="shared" si="21"/>
        <v>0.383770735</v>
      </c>
      <c r="Y41" s="254">
        <f t="shared" si="22"/>
        <v>383770.735</v>
      </c>
      <c r="Z41" s="257">
        <f t="shared" si="23"/>
        <v>0.383770735</v>
      </c>
      <c r="AA41" s="320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</row>
    <row r="42" ht="19.5" customHeight="1">
      <c r="A42" s="276" t="s">
        <v>138</v>
      </c>
      <c r="B42" s="277">
        <v>34.150002</v>
      </c>
      <c r="C42" s="278">
        <v>39.189999</v>
      </c>
      <c r="D42" s="278">
        <v>34.09</v>
      </c>
      <c r="E42" s="278">
        <v>36.060001</v>
      </c>
      <c r="F42" s="278">
        <v>30.793545</v>
      </c>
      <c r="G42" s="278">
        <v>1.5516643E9</v>
      </c>
      <c r="H42" s="278"/>
      <c r="I42" s="278">
        <f t="shared" ref="I42:N42" si="52">(I43/B43*B42)/B43*B42</f>
        <v>1.754231899</v>
      </c>
      <c r="J42" s="278">
        <f t="shared" si="52"/>
        <v>2.30826538</v>
      </c>
      <c r="K42" s="278">
        <f t="shared" si="52"/>
        <v>1.745250792</v>
      </c>
      <c r="L42" s="278">
        <f t="shared" si="52"/>
        <v>1.94110747</v>
      </c>
      <c r="M42" s="278">
        <f t="shared" si="52"/>
        <v>1.650259798</v>
      </c>
      <c r="N42" s="278">
        <f t="shared" si="52"/>
        <v>53349071.49</v>
      </c>
      <c r="O42" s="278"/>
      <c r="P42" s="254">
        <f t="shared" si="25"/>
        <v>135009.901</v>
      </c>
      <c r="Q42" s="254">
        <f t="shared" si="53"/>
        <v>114163.3137</v>
      </c>
      <c r="R42" s="254">
        <f t="shared" si="54"/>
        <v>145157.4396</v>
      </c>
      <c r="S42" s="254">
        <f t="shared" si="28"/>
        <v>0</v>
      </c>
      <c r="T42" s="282"/>
      <c r="U42" s="254">
        <f t="shared" si="18"/>
        <v>233858.0727</v>
      </c>
      <c r="V42" s="254">
        <f t="shared" si="19"/>
        <v>233858.0727</v>
      </c>
      <c r="W42" s="254">
        <f t="shared" si="20"/>
        <v>394330.6543</v>
      </c>
      <c r="X42" s="257">
        <f t="shared" si="21"/>
        <v>0.3943306543</v>
      </c>
      <c r="Y42" s="254">
        <f t="shared" si="22"/>
        <v>394330.6543</v>
      </c>
      <c r="Z42" s="257">
        <f t="shared" si="23"/>
        <v>0.3943306543</v>
      </c>
      <c r="AA42" s="320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</row>
    <row r="43" ht="19.5" customHeight="1">
      <c r="A43" s="276" t="s">
        <v>139</v>
      </c>
      <c r="B43" s="277">
        <v>35.799999</v>
      </c>
      <c r="C43" s="278">
        <v>36.900002</v>
      </c>
      <c r="D43" s="278">
        <v>30.559999</v>
      </c>
      <c r="E43" s="278">
        <v>31.73</v>
      </c>
      <c r="F43" s="278">
        <v>27.095928</v>
      </c>
      <c r="G43" s="278">
        <v>1.7583156E9</v>
      </c>
      <c r="H43" s="278"/>
      <c r="I43" s="278">
        <f t="shared" ref="I43:N43" si="55">(I44/B44*B43)/B44*B43</f>
        <v>1.92784257</v>
      </c>
      <c r="J43" s="278">
        <f t="shared" si="55"/>
        <v>2.046388151</v>
      </c>
      <c r="K43" s="278">
        <f t="shared" si="55"/>
        <v>1.402524682</v>
      </c>
      <c r="L43" s="278">
        <f t="shared" si="55"/>
        <v>1.502928279</v>
      </c>
      <c r="M43" s="278">
        <f t="shared" si="55"/>
        <v>1.277735621</v>
      </c>
      <c r="N43" s="278">
        <f t="shared" si="55"/>
        <v>68505428.52</v>
      </c>
      <c r="O43" s="278"/>
      <c r="P43" s="254">
        <f t="shared" si="25"/>
        <v>121029.699</v>
      </c>
      <c r="Q43" s="254">
        <f t="shared" si="53"/>
        <v>91744.33037</v>
      </c>
      <c r="R43" s="254">
        <f t="shared" si="54"/>
        <v>145157.4396</v>
      </c>
      <c r="S43" s="254">
        <f t="shared" si="28"/>
        <v>0</v>
      </c>
      <c r="T43" s="282"/>
      <c r="U43" s="254">
        <f t="shared" si="18"/>
        <v>224071.9313</v>
      </c>
      <c r="V43" s="254">
        <f t="shared" si="19"/>
        <v>224071.9313</v>
      </c>
      <c r="W43" s="254">
        <f t="shared" si="20"/>
        <v>357931.469</v>
      </c>
      <c r="X43" s="257">
        <f t="shared" si="21"/>
        <v>0.357931469</v>
      </c>
      <c r="Y43" s="254">
        <f t="shared" si="22"/>
        <v>357931.469</v>
      </c>
      <c r="Z43" s="257">
        <f t="shared" si="23"/>
        <v>0.357931469</v>
      </c>
      <c r="AA43" s="320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</row>
    <row r="44" ht="19.5" customHeight="1">
      <c r="A44" s="276" t="s">
        <v>140</v>
      </c>
      <c r="B44" s="277">
        <v>31.67</v>
      </c>
      <c r="C44" s="278">
        <v>33.630001</v>
      </c>
      <c r="D44" s="278">
        <v>28.42</v>
      </c>
      <c r="E44" s="278">
        <v>30.040001</v>
      </c>
      <c r="F44" s="278">
        <v>25.652744</v>
      </c>
      <c r="G44" s="278">
        <v>2.0957427E9</v>
      </c>
      <c r="H44" s="278"/>
      <c r="I44" s="278">
        <f t="shared" ref="I44:N44" si="56">(I45/B45*B44)/B45*B44</f>
        <v>1.508695739</v>
      </c>
      <c r="J44" s="278">
        <f t="shared" si="56"/>
        <v>1.699765435</v>
      </c>
      <c r="K44" s="278">
        <f t="shared" si="56"/>
        <v>1.212975387</v>
      </c>
      <c r="L44" s="278">
        <f t="shared" si="56"/>
        <v>1.347094298</v>
      </c>
      <c r="M44" s="278">
        <f t="shared" si="56"/>
        <v>1.145250783</v>
      </c>
      <c r="N44" s="278">
        <f t="shared" si="56"/>
        <v>97321154.67</v>
      </c>
      <c r="O44" s="278"/>
      <c r="P44" s="254">
        <f t="shared" si="25"/>
        <v>112554.4554</v>
      </c>
      <c r="Q44" s="254">
        <f t="shared" si="53"/>
        <v>79345.20946</v>
      </c>
      <c r="R44" s="254">
        <f t="shared" si="54"/>
        <v>145157.4396</v>
      </c>
      <c r="S44" s="254">
        <f t="shared" si="28"/>
        <v>0</v>
      </c>
      <c r="T44" s="282"/>
      <c r="U44" s="254">
        <f t="shared" si="18"/>
        <v>218139.2608</v>
      </c>
      <c r="V44" s="254">
        <f t="shared" si="19"/>
        <v>218139.2608</v>
      </c>
      <c r="W44" s="254">
        <f t="shared" si="20"/>
        <v>337057.1045</v>
      </c>
      <c r="X44" s="257">
        <f t="shared" si="21"/>
        <v>0.3370571045</v>
      </c>
      <c r="Y44" s="254">
        <f t="shared" si="22"/>
        <v>337057.1045</v>
      </c>
      <c r="Z44" s="257">
        <f t="shared" si="23"/>
        <v>0.3370571045</v>
      </c>
      <c r="AA44" s="320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</row>
    <row r="45" ht="19.5" customHeight="1">
      <c r="A45" s="276" t="s">
        <v>141</v>
      </c>
      <c r="B45" s="277">
        <v>30.0</v>
      </c>
      <c r="C45" s="278">
        <v>30.25</v>
      </c>
      <c r="D45" s="278">
        <v>24.389999</v>
      </c>
      <c r="E45" s="278">
        <v>26.1</v>
      </c>
      <c r="F45" s="278">
        <v>22.288183</v>
      </c>
      <c r="G45" s="278">
        <v>2.2629351E9</v>
      </c>
      <c r="H45" s="278"/>
      <c r="I45" s="278">
        <f t="shared" ref="I45:N45" si="57">(I46/B46*B45)/B46*B45</f>
        <v>1.353779853</v>
      </c>
      <c r="J45" s="278">
        <f t="shared" si="57"/>
        <v>1.375263735</v>
      </c>
      <c r="K45" s="278">
        <f t="shared" si="57"/>
        <v>0.893361858</v>
      </c>
      <c r="L45" s="278">
        <f t="shared" si="57"/>
        <v>1.016902059</v>
      </c>
      <c r="M45" s="278">
        <f t="shared" si="57"/>
        <v>0.8645343885</v>
      </c>
      <c r="N45" s="278">
        <f t="shared" si="57"/>
        <v>113468555.5</v>
      </c>
      <c r="O45" s="278"/>
      <c r="P45" s="254">
        <f t="shared" si="25"/>
        <v>96594.05545</v>
      </c>
      <c r="Q45" s="254">
        <f t="shared" si="53"/>
        <v>58438.10559</v>
      </c>
      <c r="R45" s="254">
        <f t="shared" si="54"/>
        <v>145157.4396</v>
      </c>
      <c r="S45" s="254">
        <f t="shared" si="28"/>
        <v>0</v>
      </c>
      <c r="T45" s="282"/>
      <c r="U45" s="254">
        <f t="shared" si="18"/>
        <v>206966.9808</v>
      </c>
      <c r="V45" s="254">
        <f t="shared" si="19"/>
        <v>206966.9808</v>
      </c>
      <c r="W45" s="254">
        <f t="shared" si="20"/>
        <v>300189.6006</v>
      </c>
      <c r="X45" s="257">
        <f t="shared" si="21"/>
        <v>0.3001896006</v>
      </c>
      <c r="Y45" s="254">
        <f t="shared" si="22"/>
        <v>300189.6006</v>
      </c>
      <c r="Z45" s="257">
        <f t="shared" si="23"/>
        <v>0.3001896006</v>
      </c>
      <c r="AA45" s="320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</row>
    <row r="46" ht="19.5" customHeight="1">
      <c r="A46" s="276" t="s">
        <v>142</v>
      </c>
      <c r="B46" s="277">
        <v>25.969999</v>
      </c>
      <c r="C46" s="278">
        <v>26.549999</v>
      </c>
      <c r="D46" s="278">
        <v>21.639999</v>
      </c>
      <c r="E46" s="278">
        <v>23.85</v>
      </c>
      <c r="F46" s="278">
        <v>20.366776</v>
      </c>
      <c r="G46" s="278">
        <v>2.6680491E9</v>
      </c>
      <c r="H46" s="278"/>
      <c r="I46" s="278">
        <f t="shared" ref="I46:N46" si="58">(I47/B47*B46)/B47*B46</f>
        <v>1.014493813</v>
      </c>
      <c r="J46" s="278">
        <f t="shared" si="58"/>
        <v>1.059410447</v>
      </c>
      <c r="K46" s="278">
        <f t="shared" si="58"/>
        <v>0.7032638828</v>
      </c>
      <c r="L46" s="278">
        <f t="shared" si="58"/>
        <v>0.8491313569</v>
      </c>
      <c r="M46" s="278">
        <f t="shared" si="58"/>
        <v>0.7219007896</v>
      </c>
      <c r="N46" s="278">
        <f t="shared" si="58"/>
        <v>157731692.7</v>
      </c>
      <c r="O46" s="278"/>
      <c r="P46" s="254">
        <f t="shared" si="25"/>
        <v>85702.96634</v>
      </c>
      <c r="Q46" s="254">
        <f t="shared" si="53"/>
        <v>46003.09345</v>
      </c>
      <c r="R46" s="254">
        <f t="shared" si="54"/>
        <v>145157.4396</v>
      </c>
      <c r="S46" s="254">
        <f t="shared" si="28"/>
        <v>0</v>
      </c>
      <c r="T46" s="282"/>
      <c r="U46" s="254">
        <f t="shared" si="18"/>
        <v>199343.2184</v>
      </c>
      <c r="V46" s="254">
        <f t="shared" si="19"/>
        <v>199343.2184</v>
      </c>
      <c r="W46" s="254">
        <f t="shared" si="20"/>
        <v>276863.4994</v>
      </c>
      <c r="X46" s="257">
        <f t="shared" si="21"/>
        <v>0.2768634994</v>
      </c>
      <c r="Y46" s="254">
        <f t="shared" si="22"/>
        <v>276863.4994</v>
      </c>
      <c r="Z46" s="257">
        <f t="shared" si="23"/>
        <v>0.2768634994</v>
      </c>
      <c r="AA46" s="320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</row>
    <row r="47" ht="19.5" customHeight="1">
      <c r="A47" s="276" t="s">
        <v>143</v>
      </c>
      <c r="B47" s="277">
        <v>23.74</v>
      </c>
      <c r="C47" s="278">
        <v>26.209999</v>
      </c>
      <c r="D47" s="278">
        <v>21.299999</v>
      </c>
      <c r="E47" s="278">
        <v>23.49</v>
      </c>
      <c r="F47" s="278">
        <v>20.059364</v>
      </c>
      <c r="G47" s="278">
        <v>2.0438102E9</v>
      </c>
      <c r="H47" s="278"/>
      <c r="I47" s="278">
        <f t="shared" ref="I47:N47" si="59">(I48/B48*B47)/B48*B47</f>
        <v>0.8477483756</v>
      </c>
      <c r="J47" s="278">
        <f t="shared" si="59"/>
        <v>1.032450507</v>
      </c>
      <c r="K47" s="278">
        <f t="shared" si="59"/>
        <v>0.6813386215</v>
      </c>
      <c r="L47" s="278">
        <f t="shared" si="59"/>
        <v>0.823690668</v>
      </c>
      <c r="M47" s="278">
        <f t="shared" si="59"/>
        <v>0.7002728058</v>
      </c>
      <c r="N47" s="278">
        <f t="shared" si="59"/>
        <v>92557678.51</v>
      </c>
      <c r="O47" s="278"/>
      <c r="P47" s="254">
        <f t="shared" si="25"/>
        <v>84356.43168</v>
      </c>
      <c r="Q47" s="254">
        <f t="shared" si="53"/>
        <v>44568.88096</v>
      </c>
      <c r="R47" s="254">
        <f t="shared" si="54"/>
        <v>145157.4396</v>
      </c>
      <c r="S47" s="254">
        <f t="shared" si="28"/>
        <v>0</v>
      </c>
      <c r="T47" s="282"/>
      <c r="U47" s="254">
        <f t="shared" si="18"/>
        <v>198400.6442</v>
      </c>
      <c r="V47" s="254">
        <f t="shared" si="19"/>
        <v>198400.6442</v>
      </c>
      <c r="W47" s="254">
        <f t="shared" si="20"/>
        <v>274082.7522</v>
      </c>
      <c r="X47" s="257">
        <f t="shared" si="21"/>
        <v>0.2740827522</v>
      </c>
      <c r="Y47" s="254">
        <f t="shared" si="22"/>
        <v>274082.7522</v>
      </c>
      <c r="Z47" s="257">
        <f t="shared" si="23"/>
        <v>0.2740827522</v>
      </c>
      <c r="AA47" s="320"/>
      <c r="AB47" s="299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</row>
    <row r="48" ht="19.5" customHeight="1">
      <c r="A48" s="276" t="s">
        <v>144</v>
      </c>
      <c r="B48" s="277">
        <v>23.059999</v>
      </c>
      <c r="C48" s="278">
        <v>24.35</v>
      </c>
      <c r="D48" s="278">
        <v>20.49</v>
      </c>
      <c r="E48" s="278">
        <v>20.719999</v>
      </c>
      <c r="F48" s="278">
        <v>17.693911</v>
      </c>
      <c r="G48" s="278">
        <v>1.6690474E9</v>
      </c>
      <c r="H48" s="278"/>
      <c r="I48" s="278">
        <f t="shared" ref="I48:N48" si="60">(I49/B49*B48)/B49*B48</f>
        <v>0.7998786506</v>
      </c>
      <c r="J48" s="278">
        <f t="shared" si="60"/>
        <v>0.8911137895</v>
      </c>
      <c r="K48" s="278">
        <f t="shared" si="60"/>
        <v>0.6305038723</v>
      </c>
      <c r="L48" s="278">
        <f t="shared" si="60"/>
        <v>0.6408812597</v>
      </c>
      <c r="M48" s="278">
        <f t="shared" si="60"/>
        <v>0.5448545976</v>
      </c>
      <c r="N48" s="278">
        <f t="shared" si="60"/>
        <v>61726076.1</v>
      </c>
      <c r="O48" s="278"/>
      <c r="P48" s="254">
        <f t="shared" si="25"/>
        <v>81148.51485</v>
      </c>
      <c r="Q48" s="254">
        <f t="shared" si="53"/>
        <v>41243.59187</v>
      </c>
      <c r="R48" s="254">
        <f t="shared" si="54"/>
        <v>145157.4396</v>
      </c>
      <c r="S48" s="254">
        <f t="shared" si="28"/>
        <v>0</v>
      </c>
      <c r="T48" s="282"/>
      <c r="U48" s="254">
        <f t="shared" si="18"/>
        <v>196155.1024</v>
      </c>
      <c r="V48" s="254">
        <f t="shared" si="19"/>
        <v>196155.1024</v>
      </c>
      <c r="W48" s="254">
        <f t="shared" si="20"/>
        <v>267549.5463</v>
      </c>
      <c r="X48" s="257">
        <f t="shared" si="21"/>
        <v>0.2675495463</v>
      </c>
      <c r="Y48" s="254">
        <f t="shared" si="22"/>
        <v>267549.5463</v>
      </c>
      <c r="Z48" s="257">
        <f t="shared" si="23"/>
        <v>0.2675495463</v>
      </c>
      <c r="AA48" s="320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</row>
    <row r="49" ht="19.5" customHeight="1">
      <c r="A49" s="276" t="s">
        <v>145</v>
      </c>
      <c r="B49" s="277">
        <v>20.91</v>
      </c>
      <c r="C49" s="278">
        <v>25.040001</v>
      </c>
      <c r="D49" s="278">
        <v>19.76</v>
      </c>
      <c r="E49" s="278">
        <v>24.549999</v>
      </c>
      <c r="F49" s="278">
        <v>20.96455</v>
      </c>
      <c r="G49" s="278">
        <v>2.1291501E9</v>
      </c>
      <c r="H49" s="278"/>
      <c r="I49" s="278">
        <f t="shared" ref="I49:N49" si="61">(I50/B50*B49)/B50*B49</f>
        <v>0.6576784364</v>
      </c>
      <c r="J49" s="278">
        <f t="shared" si="61"/>
        <v>0.9423319513</v>
      </c>
      <c r="K49" s="278">
        <f t="shared" si="61"/>
        <v>0.5863780729</v>
      </c>
      <c r="L49" s="278">
        <f t="shared" si="61"/>
        <v>0.8997069383</v>
      </c>
      <c r="M49" s="278">
        <f t="shared" si="61"/>
        <v>0.7648988934</v>
      </c>
      <c r="N49" s="278">
        <f t="shared" si="61"/>
        <v>100448599.8</v>
      </c>
      <c r="O49" s="278"/>
      <c r="P49" s="254">
        <f t="shared" si="25"/>
        <v>78257.42574</v>
      </c>
      <c r="Q49" s="254">
        <f t="shared" si="53"/>
        <v>38357.16001</v>
      </c>
      <c r="R49" s="254">
        <f t="shared" si="54"/>
        <v>145157.4396</v>
      </c>
      <c r="S49" s="254">
        <f t="shared" si="28"/>
        <v>0</v>
      </c>
      <c r="T49" s="282"/>
      <c r="U49" s="254">
        <f t="shared" si="18"/>
        <v>194131.34</v>
      </c>
      <c r="V49" s="254">
        <f t="shared" si="19"/>
        <v>194131.34</v>
      </c>
      <c r="W49" s="254">
        <f t="shared" si="20"/>
        <v>261772.0254</v>
      </c>
      <c r="X49" s="257">
        <f t="shared" si="21"/>
        <v>0.2617720254</v>
      </c>
      <c r="Y49" s="254">
        <f t="shared" si="22"/>
        <v>261772.0254</v>
      </c>
      <c r="Z49" s="257">
        <f t="shared" si="23"/>
        <v>0.2617720254</v>
      </c>
      <c r="AA49" s="320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</row>
    <row r="50" ht="19.5" customHeight="1">
      <c r="A50" s="276" t="s">
        <v>146</v>
      </c>
      <c r="B50" s="277">
        <v>24.370001</v>
      </c>
      <c r="C50" s="278">
        <v>28.290001</v>
      </c>
      <c r="D50" s="278">
        <v>24.139999</v>
      </c>
      <c r="E50" s="278">
        <v>27.719999</v>
      </c>
      <c r="F50" s="278">
        <v>23.671577</v>
      </c>
      <c r="G50" s="278">
        <v>1.6699547E9</v>
      </c>
      <c r="H50" s="278"/>
      <c r="I50" s="278">
        <f t="shared" ref="I50:N50" si="62">(I51/B51*B50)/B51*B50</f>
        <v>0.893339693</v>
      </c>
      <c r="J50" s="278">
        <f t="shared" si="62"/>
        <v>1.202821434</v>
      </c>
      <c r="K50" s="278">
        <f t="shared" si="62"/>
        <v>0.8751416168</v>
      </c>
      <c r="L50" s="278">
        <f t="shared" si="62"/>
        <v>1.147055767</v>
      </c>
      <c r="M50" s="278">
        <f t="shared" si="62"/>
        <v>0.9751857044</v>
      </c>
      <c r="N50" s="278">
        <f t="shared" si="62"/>
        <v>61793203.37</v>
      </c>
      <c r="O50" s="278"/>
      <c r="P50" s="254">
        <f t="shared" si="25"/>
        <v>95603.95644</v>
      </c>
      <c r="Q50" s="254">
        <f t="shared" si="53"/>
        <v>57246.25217</v>
      </c>
      <c r="R50" s="254">
        <f t="shared" si="54"/>
        <v>145157.4396</v>
      </c>
      <c r="S50" s="254">
        <f t="shared" si="28"/>
        <v>0</v>
      </c>
      <c r="T50" s="282"/>
      <c r="U50" s="254">
        <f t="shared" si="18"/>
        <v>206273.9115</v>
      </c>
      <c r="V50" s="254">
        <f t="shared" si="19"/>
        <v>206273.9115</v>
      </c>
      <c r="W50" s="254">
        <f t="shared" si="20"/>
        <v>298007.6482</v>
      </c>
      <c r="X50" s="257">
        <f t="shared" si="21"/>
        <v>0.2980076482</v>
      </c>
      <c r="Y50" s="254">
        <f t="shared" si="22"/>
        <v>298007.6482</v>
      </c>
      <c r="Z50" s="257">
        <f t="shared" si="23"/>
        <v>0.2980076482</v>
      </c>
      <c r="AA50" s="320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</row>
    <row r="51" ht="19.5" customHeight="1">
      <c r="A51" s="276" t="s">
        <v>147</v>
      </c>
      <c r="B51" s="337">
        <v>28.42</v>
      </c>
      <c r="C51" s="338">
        <v>28.790001</v>
      </c>
      <c r="D51" s="338">
        <v>24.280001</v>
      </c>
      <c r="E51" s="338">
        <v>24.370001</v>
      </c>
      <c r="F51" s="338">
        <v>20.810835</v>
      </c>
      <c r="G51" s="338">
        <v>1.3970558E9</v>
      </c>
      <c r="H51" s="338"/>
      <c r="I51" s="338">
        <f t="shared" ref="I51:N51" si="63">(I52/B52*B51)/B52*B51</f>
        <v>1.214936793</v>
      </c>
      <c r="J51" s="338">
        <f t="shared" si="63"/>
        <v>1.24571471</v>
      </c>
      <c r="K51" s="338">
        <f t="shared" si="63"/>
        <v>0.8853219705</v>
      </c>
      <c r="L51" s="338">
        <f t="shared" si="63"/>
        <v>0.886562191</v>
      </c>
      <c r="M51" s="338">
        <f t="shared" si="63"/>
        <v>0.7537233241</v>
      </c>
      <c r="N51" s="338">
        <f t="shared" si="63"/>
        <v>43247283.59</v>
      </c>
      <c r="O51" s="338"/>
      <c r="P51" s="254">
        <f t="shared" si="25"/>
        <v>96158.4198</v>
      </c>
      <c r="Q51" s="254">
        <f t="shared" si="53"/>
        <v>57912.18678</v>
      </c>
      <c r="R51" s="254">
        <f t="shared" si="54"/>
        <v>145157.4396</v>
      </c>
      <c r="S51" s="254">
        <f t="shared" si="28"/>
        <v>0</v>
      </c>
      <c r="T51" s="339">
        <f>(P51-P39)/P39</f>
        <v>-0.3683662427</v>
      </c>
      <c r="U51" s="254">
        <f t="shared" si="18"/>
        <v>206662.0359</v>
      </c>
      <c r="V51" s="254">
        <f t="shared" si="19"/>
        <v>206662.0359</v>
      </c>
      <c r="W51" s="254">
        <f t="shared" si="20"/>
        <v>299228.0462</v>
      </c>
      <c r="X51" s="257">
        <f t="shared" si="21"/>
        <v>0.2992280462</v>
      </c>
      <c r="Y51" s="254">
        <f t="shared" si="22"/>
        <v>299228.0462</v>
      </c>
      <c r="Z51" s="257">
        <f t="shared" si="23"/>
        <v>0.2992280462</v>
      </c>
      <c r="AA51" s="320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</row>
    <row r="52" ht="19.5" customHeight="1">
      <c r="A52" s="276" t="s">
        <v>148</v>
      </c>
      <c r="B52" s="277">
        <v>24.719999</v>
      </c>
      <c r="C52" s="278">
        <v>27.469999</v>
      </c>
      <c r="D52" s="278">
        <v>24.01</v>
      </c>
      <c r="E52" s="278">
        <v>24.440001</v>
      </c>
      <c r="F52" s="278">
        <v>20.870619</v>
      </c>
      <c r="G52" s="278">
        <v>1.513988E9</v>
      </c>
      <c r="H52" s="278"/>
      <c r="I52" s="278">
        <f t="shared" ref="I52:N52" si="64">(I53/B53*B52)/B53*B52</f>
        <v>0.9191839548</v>
      </c>
      <c r="J52" s="278">
        <f t="shared" si="64"/>
        <v>1.134103055</v>
      </c>
      <c r="K52" s="278">
        <f t="shared" si="64"/>
        <v>0.8657413509</v>
      </c>
      <c r="L52" s="278">
        <f t="shared" si="64"/>
        <v>0.8916625997</v>
      </c>
      <c r="M52" s="278">
        <f t="shared" si="64"/>
        <v>0.758060038</v>
      </c>
      <c r="N52" s="278">
        <f t="shared" si="64"/>
        <v>50789763.98</v>
      </c>
      <c r="O52" s="278"/>
      <c r="P52" s="254">
        <f t="shared" si="25"/>
        <v>95089.10891</v>
      </c>
      <c r="Q52" s="254">
        <f>((Q51+R51)/2)*K52/K51</f>
        <v>99289.17306</v>
      </c>
      <c r="R52" s="254">
        <f>(Q51+R51)/2</f>
        <v>101534.8132</v>
      </c>
      <c r="S52" s="254">
        <f t="shared" si="28"/>
        <v>0</v>
      </c>
      <c r="T52" s="282"/>
      <c r="U52" s="254">
        <f t="shared" si="18"/>
        <v>164035.7969</v>
      </c>
      <c r="V52" s="254">
        <f t="shared" si="19"/>
        <v>164035.7969</v>
      </c>
      <c r="W52" s="254">
        <f t="shared" si="20"/>
        <v>295913.0952</v>
      </c>
      <c r="X52" s="257">
        <f t="shared" si="21"/>
        <v>0.2959130952</v>
      </c>
      <c r="Y52" s="254">
        <f t="shared" si="22"/>
        <v>295913.0952</v>
      </c>
      <c r="Z52" s="257">
        <f t="shared" si="23"/>
        <v>0.2959130952</v>
      </c>
      <c r="AA52" s="320"/>
      <c r="AB52" s="299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</row>
    <row r="53" ht="19.5" customHeight="1">
      <c r="A53" s="276" t="s">
        <v>149</v>
      </c>
      <c r="B53" s="277">
        <v>24.52</v>
      </c>
      <c r="C53" s="278">
        <v>25.370001</v>
      </c>
      <c r="D53" s="278">
        <v>23.32</v>
      </c>
      <c r="E53" s="278">
        <v>25.16</v>
      </c>
      <c r="F53" s="278">
        <v>21.485462</v>
      </c>
      <c r="G53" s="278">
        <v>1.2766225E9</v>
      </c>
      <c r="H53" s="278"/>
      <c r="I53" s="278">
        <f t="shared" ref="I53:N53" si="65">(I54/B54*B53)/B54*B53</f>
        <v>0.9043706692</v>
      </c>
      <c r="J53" s="278">
        <f t="shared" si="65"/>
        <v>0.9673334411</v>
      </c>
      <c r="K53" s="278">
        <f t="shared" si="65"/>
        <v>0.8166969497</v>
      </c>
      <c r="L53" s="278">
        <f t="shared" si="65"/>
        <v>0.944972969</v>
      </c>
      <c r="M53" s="278">
        <f t="shared" si="65"/>
        <v>0.8033824429</v>
      </c>
      <c r="N53" s="278">
        <f t="shared" si="65"/>
        <v>36112397.13</v>
      </c>
      <c r="O53" s="278"/>
      <c r="P53" s="254">
        <f t="shared" si="25"/>
        <v>92356.43564</v>
      </c>
      <c r="Q53" s="254">
        <f t="shared" ref="Q53:Q63" si="67">Q52*K53/K52</f>
        <v>93664.42378</v>
      </c>
      <c r="R53" s="254">
        <f t="shared" ref="R53:R63" si="68">R52</f>
        <v>101534.8132</v>
      </c>
      <c r="S53" s="254">
        <f t="shared" si="28"/>
        <v>0</v>
      </c>
      <c r="T53" s="282"/>
      <c r="U53" s="254">
        <f t="shared" si="18"/>
        <v>162122.9256</v>
      </c>
      <c r="V53" s="254">
        <f t="shared" si="19"/>
        <v>162122.9256</v>
      </c>
      <c r="W53" s="254">
        <f t="shared" si="20"/>
        <v>287555.6726</v>
      </c>
      <c r="X53" s="257">
        <f t="shared" si="21"/>
        <v>0.2875556726</v>
      </c>
      <c r="Y53" s="254">
        <f t="shared" si="22"/>
        <v>287555.6726</v>
      </c>
      <c r="Z53" s="257">
        <f t="shared" si="23"/>
        <v>0.2875556726</v>
      </c>
      <c r="AA53" s="320"/>
      <c r="AB53" s="299"/>
      <c r="AC53" s="299"/>
      <c r="AD53" s="299"/>
      <c r="AE53" s="299"/>
      <c r="AF53" s="299"/>
      <c r="AG53" s="299"/>
      <c r="AH53" s="299"/>
      <c r="AI53" s="299"/>
      <c r="AJ53" s="299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</row>
    <row r="54" ht="19.5" customHeight="1">
      <c r="A54" s="276" t="s">
        <v>150</v>
      </c>
      <c r="B54" s="277">
        <v>25.27</v>
      </c>
      <c r="C54" s="278">
        <v>27.379999</v>
      </c>
      <c r="D54" s="278">
        <v>23.540001</v>
      </c>
      <c r="E54" s="278">
        <v>25.25</v>
      </c>
      <c r="F54" s="278">
        <v>21.562315</v>
      </c>
      <c r="G54" s="278">
        <v>1.6707162E9</v>
      </c>
      <c r="H54" s="278"/>
      <c r="I54" s="278">
        <f t="shared" ref="I54:N54" si="66">(I55/B55*B54)/B55*B54</f>
        <v>0.9605412515</v>
      </c>
      <c r="J54" s="278">
        <f t="shared" si="66"/>
        <v>1.126683901</v>
      </c>
      <c r="K54" s="278">
        <f t="shared" si="66"/>
        <v>0.8321790826</v>
      </c>
      <c r="L54" s="278">
        <f t="shared" si="66"/>
        <v>0.9517455985</v>
      </c>
      <c r="M54" s="278">
        <f t="shared" si="66"/>
        <v>0.8091400828</v>
      </c>
      <c r="N54" s="278">
        <f t="shared" si="66"/>
        <v>61849571.67</v>
      </c>
      <c r="O54" s="278"/>
      <c r="P54" s="254">
        <f t="shared" si="25"/>
        <v>93227.72673</v>
      </c>
      <c r="Q54" s="254">
        <f t="shared" si="67"/>
        <v>95440.02127</v>
      </c>
      <c r="R54" s="254">
        <f t="shared" si="68"/>
        <v>101534.8132</v>
      </c>
      <c r="S54" s="254">
        <f t="shared" si="28"/>
        <v>0</v>
      </c>
      <c r="T54" s="282"/>
      <c r="U54" s="254">
        <f t="shared" si="18"/>
        <v>162732.8294</v>
      </c>
      <c r="V54" s="254">
        <f t="shared" si="19"/>
        <v>162732.8294</v>
      </c>
      <c r="W54" s="254">
        <f t="shared" si="20"/>
        <v>290202.5612</v>
      </c>
      <c r="X54" s="257">
        <f t="shared" si="21"/>
        <v>0.2902025612</v>
      </c>
      <c r="Y54" s="254">
        <f t="shared" si="22"/>
        <v>290202.5612</v>
      </c>
      <c r="Z54" s="257">
        <f t="shared" si="23"/>
        <v>0.2902025612</v>
      </c>
      <c r="AA54" s="320"/>
      <c r="AB54" s="299"/>
      <c r="AC54" s="299"/>
      <c r="AD54" s="299"/>
      <c r="AE54" s="299"/>
      <c r="AF54" s="299"/>
      <c r="AG54" s="299"/>
      <c r="AH54" s="299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</row>
    <row r="55" ht="19.5" customHeight="1">
      <c r="A55" s="276" t="s">
        <v>151</v>
      </c>
      <c r="B55" s="277">
        <v>25.440001</v>
      </c>
      <c r="C55" s="278">
        <v>28.059999</v>
      </c>
      <c r="D55" s="278">
        <v>25.25</v>
      </c>
      <c r="E55" s="278">
        <v>27.450001</v>
      </c>
      <c r="F55" s="278">
        <v>23.44101</v>
      </c>
      <c r="G55" s="278">
        <v>1.4116208E9</v>
      </c>
      <c r="H55" s="278"/>
      <c r="I55" s="278">
        <f t="shared" ref="I55:N55" si="69">(I56/B56*B55)/B56*B55</f>
        <v>0.9735085836</v>
      </c>
      <c r="J55" s="278">
        <f t="shared" si="69"/>
        <v>1.183342699</v>
      </c>
      <c r="K55" s="278">
        <f t="shared" si="69"/>
        <v>0.9574731549</v>
      </c>
      <c r="L55" s="278">
        <f t="shared" si="69"/>
        <v>1.124819512</v>
      </c>
      <c r="M55" s="278">
        <f t="shared" si="69"/>
        <v>0.9562811239</v>
      </c>
      <c r="N55" s="278">
        <f t="shared" si="69"/>
        <v>44153732.97</v>
      </c>
      <c r="O55" s="278"/>
      <c r="P55" s="254">
        <f t="shared" si="25"/>
        <v>100000</v>
      </c>
      <c r="Q55" s="254">
        <f t="shared" si="67"/>
        <v>109809.6073</v>
      </c>
      <c r="R55" s="254">
        <f t="shared" si="68"/>
        <v>101534.8132</v>
      </c>
      <c r="S55" s="254">
        <f t="shared" si="28"/>
        <v>0</v>
      </c>
      <c r="T55" s="282"/>
      <c r="U55" s="254">
        <f t="shared" si="18"/>
        <v>167473.4207</v>
      </c>
      <c r="V55" s="254">
        <f t="shared" si="19"/>
        <v>167473.4207</v>
      </c>
      <c r="W55" s="254">
        <f t="shared" si="20"/>
        <v>311344.4205</v>
      </c>
      <c r="X55" s="257">
        <f t="shared" si="21"/>
        <v>0.3113444205</v>
      </c>
      <c r="Y55" s="254">
        <f t="shared" si="22"/>
        <v>311344.4205</v>
      </c>
      <c r="Z55" s="257">
        <f t="shared" si="23"/>
        <v>0.3113444205</v>
      </c>
      <c r="AA55" s="320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</row>
    <row r="56" ht="19.5" customHeight="1">
      <c r="A56" s="276" t="s">
        <v>152</v>
      </c>
      <c r="B56" s="277">
        <v>27.440001</v>
      </c>
      <c r="C56" s="278">
        <v>29.870001</v>
      </c>
      <c r="D56" s="278">
        <v>27.190001</v>
      </c>
      <c r="E56" s="278">
        <v>29.790001</v>
      </c>
      <c r="F56" s="278">
        <v>25.439266</v>
      </c>
      <c r="G56" s="278">
        <v>1.5257083E9</v>
      </c>
      <c r="H56" s="278"/>
      <c r="I56" s="278">
        <f t="shared" ref="I56:N56" si="70">(I57/B57*B56)/B57*B56</f>
        <v>1.132592764</v>
      </c>
      <c r="J56" s="278">
        <f t="shared" si="70"/>
        <v>1.340928766</v>
      </c>
      <c r="K56" s="278">
        <f t="shared" si="70"/>
        <v>1.110253852</v>
      </c>
      <c r="L56" s="278">
        <f t="shared" si="70"/>
        <v>1.324765921</v>
      </c>
      <c r="M56" s="278">
        <f t="shared" si="70"/>
        <v>1.12626891</v>
      </c>
      <c r="N56" s="278">
        <f t="shared" si="70"/>
        <v>51579169.67</v>
      </c>
      <c r="O56" s="278"/>
      <c r="P56" s="254">
        <f t="shared" si="25"/>
        <v>107683.1723</v>
      </c>
      <c r="Q56" s="254">
        <f t="shared" si="67"/>
        <v>127331.5485</v>
      </c>
      <c r="R56" s="254">
        <f t="shared" si="68"/>
        <v>101534.8132</v>
      </c>
      <c r="S56" s="254">
        <f t="shared" si="28"/>
        <v>0</v>
      </c>
      <c r="T56" s="282"/>
      <c r="U56" s="254">
        <f t="shared" si="18"/>
        <v>172851.6413</v>
      </c>
      <c r="V56" s="254">
        <f t="shared" si="19"/>
        <v>172851.6413</v>
      </c>
      <c r="W56" s="254">
        <f t="shared" si="20"/>
        <v>336549.534</v>
      </c>
      <c r="X56" s="257">
        <f t="shared" si="21"/>
        <v>0.336549534</v>
      </c>
      <c r="Y56" s="254">
        <f t="shared" si="22"/>
        <v>336549.534</v>
      </c>
      <c r="Z56" s="257">
        <f t="shared" si="23"/>
        <v>0.336549534</v>
      </c>
      <c r="AA56" s="320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</row>
    <row r="57" ht="19.5" customHeight="1">
      <c r="A57" s="276" t="s">
        <v>153</v>
      </c>
      <c r="B57" s="277">
        <v>30.08</v>
      </c>
      <c r="C57" s="278">
        <v>31.469999</v>
      </c>
      <c r="D57" s="278">
        <v>29.309999</v>
      </c>
      <c r="E57" s="278">
        <v>29.950001</v>
      </c>
      <c r="F57" s="278">
        <v>25.575897</v>
      </c>
      <c r="G57" s="278">
        <v>1.7997557E9</v>
      </c>
      <c r="H57" s="278"/>
      <c r="I57" s="278">
        <f t="shared" ref="I57:N57" si="71">(I58/B58*B57)/B58*B57</f>
        <v>1.361009639</v>
      </c>
      <c r="J57" s="278">
        <f t="shared" si="71"/>
        <v>1.488430947</v>
      </c>
      <c r="K57" s="278">
        <f t="shared" si="71"/>
        <v>1.290135865</v>
      </c>
      <c r="L57" s="278">
        <f t="shared" si="71"/>
        <v>1.339034586</v>
      </c>
      <c r="M57" s="278">
        <f t="shared" si="71"/>
        <v>1.138399487</v>
      </c>
      <c r="N57" s="278">
        <f t="shared" si="71"/>
        <v>71772561.19</v>
      </c>
      <c r="O57" s="278"/>
      <c r="P57" s="254">
        <f t="shared" si="25"/>
        <v>116079.204</v>
      </c>
      <c r="Q57" s="254">
        <f t="shared" si="67"/>
        <v>147961.6551</v>
      </c>
      <c r="R57" s="254">
        <f t="shared" si="68"/>
        <v>101534.8132</v>
      </c>
      <c r="S57" s="254">
        <f t="shared" si="28"/>
        <v>0</v>
      </c>
      <c r="T57" s="282"/>
      <c r="U57" s="254">
        <f t="shared" si="18"/>
        <v>178728.8634</v>
      </c>
      <c r="V57" s="254">
        <f t="shared" si="19"/>
        <v>178728.8634</v>
      </c>
      <c r="W57" s="254">
        <f t="shared" si="20"/>
        <v>365575.6723</v>
      </c>
      <c r="X57" s="257">
        <f t="shared" si="21"/>
        <v>0.3655756723</v>
      </c>
      <c r="Y57" s="254">
        <f t="shared" si="22"/>
        <v>365575.6723</v>
      </c>
      <c r="Z57" s="257">
        <f t="shared" si="23"/>
        <v>0.3655756723</v>
      </c>
      <c r="AA57" s="320"/>
      <c r="AB57" s="299"/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</row>
    <row r="58" ht="19.5" customHeight="1">
      <c r="A58" s="276" t="s">
        <v>154</v>
      </c>
      <c r="B58" s="277">
        <v>29.700001</v>
      </c>
      <c r="C58" s="278">
        <v>32.75</v>
      </c>
      <c r="D58" s="278">
        <v>29.26</v>
      </c>
      <c r="E58" s="278">
        <v>31.799999</v>
      </c>
      <c r="F58" s="278">
        <v>27.155716</v>
      </c>
      <c r="G58" s="278">
        <v>1.8215102E9</v>
      </c>
      <c r="H58" s="278"/>
      <c r="I58" s="278">
        <f t="shared" ref="I58:N58" si="72">(I59/B59*B58)/B59*B58</f>
        <v>1.326839723</v>
      </c>
      <c r="J58" s="278">
        <f t="shared" si="72"/>
        <v>1.611973291</v>
      </c>
      <c r="K58" s="278">
        <f t="shared" si="72"/>
        <v>1.285738016</v>
      </c>
      <c r="L58" s="278">
        <f t="shared" si="72"/>
        <v>1.509566762</v>
      </c>
      <c r="M58" s="278">
        <f t="shared" si="72"/>
        <v>1.283380568</v>
      </c>
      <c r="N58" s="278">
        <f t="shared" si="72"/>
        <v>73518145.58</v>
      </c>
      <c r="O58" s="278"/>
      <c r="P58" s="254">
        <f t="shared" si="25"/>
        <v>115881.1881</v>
      </c>
      <c r="Q58" s="254">
        <f t="shared" si="67"/>
        <v>147457.2795</v>
      </c>
      <c r="R58" s="254">
        <f t="shared" si="68"/>
        <v>101534.8132</v>
      </c>
      <c r="S58" s="254">
        <f t="shared" si="28"/>
        <v>0</v>
      </c>
      <c r="T58" s="282"/>
      <c r="U58" s="254">
        <f t="shared" si="18"/>
        <v>178590.2523</v>
      </c>
      <c r="V58" s="254">
        <f t="shared" si="19"/>
        <v>178590.2523</v>
      </c>
      <c r="W58" s="254">
        <f t="shared" si="20"/>
        <v>364873.2808</v>
      </c>
      <c r="X58" s="257">
        <f t="shared" si="21"/>
        <v>0.3648732808</v>
      </c>
      <c r="Y58" s="254">
        <f t="shared" si="22"/>
        <v>364873.2808</v>
      </c>
      <c r="Z58" s="257">
        <f t="shared" si="23"/>
        <v>0.3648732808</v>
      </c>
      <c r="AA58" s="320"/>
      <c r="AB58" s="299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</row>
    <row r="59" ht="19.5" customHeight="1">
      <c r="A59" s="276" t="s">
        <v>155</v>
      </c>
      <c r="B59" s="277">
        <v>31.690001</v>
      </c>
      <c r="C59" s="278">
        <v>33.459999</v>
      </c>
      <c r="D59" s="278">
        <v>29.93</v>
      </c>
      <c r="E59" s="278">
        <v>33.389999</v>
      </c>
      <c r="F59" s="278">
        <v>28.513498</v>
      </c>
      <c r="G59" s="278">
        <v>1.4141862E9</v>
      </c>
      <c r="H59" s="278"/>
      <c r="I59" s="278">
        <f t="shared" ref="I59:N59" si="73">(I60/B60*B59)/B60*B59</f>
        <v>1.510601956</v>
      </c>
      <c r="J59" s="278">
        <f t="shared" si="73"/>
        <v>1.682624005</v>
      </c>
      <c r="K59" s="278">
        <f t="shared" si="73"/>
        <v>1.345294216</v>
      </c>
      <c r="L59" s="278">
        <f t="shared" si="73"/>
        <v>1.66429736</v>
      </c>
      <c r="M59" s="278">
        <f t="shared" si="73"/>
        <v>1.414926699</v>
      </c>
      <c r="N59" s="278">
        <f t="shared" si="73"/>
        <v>44314363.8</v>
      </c>
      <c r="O59" s="278"/>
      <c r="P59" s="254">
        <f t="shared" si="25"/>
        <v>118534.6535</v>
      </c>
      <c r="Q59" s="254">
        <f t="shared" si="67"/>
        <v>154287.5942</v>
      </c>
      <c r="R59" s="254">
        <f t="shared" si="68"/>
        <v>101534.8132</v>
      </c>
      <c r="S59" s="254">
        <f t="shared" si="28"/>
        <v>0</v>
      </c>
      <c r="T59" s="282"/>
      <c r="U59" s="254">
        <f t="shared" si="18"/>
        <v>180447.6781</v>
      </c>
      <c r="V59" s="254">
        <f t="shared" si="19"/>
        <v>180447.6781</v>
      </c>
      <c r="W59" s="254">
        <f t="shared" si="20"/>
        <v>374357.0609</v>
      </c>
      <c r="X59" s="257">
        <f t="shared" si="21"/>
        <v>0.3743570609</v>
      </c>
      <c r="Y59" s="254">
        <f t="shared" si="22"/>
        <v>374357.0609</v>
      </c>
      <c r="Z59" s="257">
        <f t="shared" si="23"/>
        <v>0.3743570609</v>
      </c>
      <c r="AA59" s="320"/>
      <c r="AB59" s="299"/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</row>
    <row r="60" ht="19.5" customHeight="1">
      <c r="A60" s="276" t="s">
        <v>156</v>
      </c>
      <c r="B60" s="277">
        <v>33.490002</v>
      </c>
      <c r="C60" s="278">
        <v>34.860001</v>
      </c>
      <c r="D60" s="278">
        <v>32.360001</v>
      </c>
      <c r="E60" s="278">
        <v>32.419998</v>
      </c>
      <c r="F60" s="278">
        <v>27.685154</v>
      </c>
      <c r="G60" s="278">
        <v>1.9045651E9</v>
      </c>
      <c r="H60" s="278"/>
      <c r="I60" s="278">
        <f t="shared" ref="I60:N60" si="74">(I61/B61*B60)/B61*B60</f>
        <v>1.687080804</v>
      </c>
      <c r="J60" s="278">
        <f t="shared" si="74"/>
        <v>1.826375293</v>
      </c>
      <c r="K60" s="278">
        <f t="shared" si="74"/>
        <v>1.572609497</v>
      </c>
      <c r="L60" s="278">
        <f t="shared" si="74"/>
        <v>1.569004104</v>
      </c>
      <c r="M60" s="278">
        <f t="shared" si="74"/>
        <v>1.333910927</v>
      </c>
      <c r="N60" s="278">
        <f t="shared" si="74"/>
        <v>80375367.67</v>
      </c>
      <c r="O60" s="278"/>
      <c r="P60" s="254">
        <f t="shared" si="25"/>
        <v>128158.4198</v>
      </c>
      <c r="Q60" s="254">
        <f t="shared" si="67"/>
        <v>180357.6742</v>
      </c>
      <c r="R60" s="254">
        <f t="shared" si="68"/>
        <v>101534.8132</v>
      </c>
      <c r="S60" s="254">
        <f t="shared" si="28"/>
        <v>0</v>
      </c>
      <c r="T60" s="282"/>
      <c r="U60" s="254">
        <f t="shared" si="18"/>
        <v>187184.3145</v>
      </c>
      <c r="V60" s="254">
        <f t="shared" si="19"/>
        <v>187184.3145</v>
      </c>
      <c r="W60" s="254">
        <f t="shared" si="20"/>
        <v>410050.9072</v>
      </c>
      <c r="X60" s="257">
        <f t="shared" si="21"/>
        <v>0.4100509072</v>
      </c>
      <c r="Y60" s="254">
        <f t="shared" si="22"/>
        <v>410050.9072</v>
      </c>
      <c r="Z60" s="257">
        <f t="shared" si="23"/>
        <v>0.4100509072</v>
      </c>
      <c r="AA60" s="320"/>
      <c r="AB60" s="299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</row>
    <row r="61" ht="19.5" customHeight="1">
      <c r="A61" s="276" t="s">
        <v>157</v>
      </c>
      <c r="B61" s="277">
        <v>32.610001</v>
      </c>
      <c r="C61" s="278">
        <v>36.0</v>
      </c>
      <c r="D61" s="278">
        <v>32.419998</v>
      </c>
      <c r="E61" s="278">
        <v>35.18</v>
      </c>
      <c r="F61" s="278">
        <v>30.04207</v>
      </c>
      <c r="G61" s="278">
        <v>1.9125647E9</v>
      </c>
      <c r="H61" s="278"/>
      <c r="I61" s="278">
        <f t="shared" ref="I61:N61" si="75">(I62/B62*B61)/B62*B61</f>
        <v>1.599584405</v>
      </c>
      <c r="J61" s="278">
        <f t="shared" si="75"/>
        <v>1.947781491</v>
      </c>
      <c r="K61" s="278">
        <f t="shared" si="75"/>
        <v>1.57844629</v>
      </c>
      <c r="L61" s="278">
        <f t="shared" si="75"/>
        <v>1.847522697</v>
      </c>
      <c r="M61" s="278">
        <f t="shared" si="75"/>
        <v>1.570697854</v>
      </c>
      <c r="N61" s="278">
        <f t="shared" si="75"/>
        <v>81051974.74</v>
      </c>
      <c r="O61" s="278"/>
      <c r="P61" s="254">
        <f t="shared" si="25"/>
        <v>128396.0317</v>
      </c>
      <c r="Q61" s="254">
        <f t="shared" si="67"/>
        <v>181027.0778</v>
      </c>
      <c r="R61" s="254">
        <f t="shared" si="68"/>
        <v>101534.8132</v>
      </c>
      <c r="S61" s="254">
        <f t="shared" si="28"/>
        <v>0</v>
      </c>
      <c r="T61" s="282"/>
      <c r="U61" s="254">
        <f t="shared" si="18"/>
        <v>187350.6428</v>
      </c>
      <c r="V61" s="254">
        <f t="shared" si="19"/>
        <v>187350.6428</v>
      </c>
      <c r="W61" s="254">
        <f t="shared" si="20"/>
        <v>410957.9227</v>
      </c>
      <c r="X61" s="257">
        <f t="shared" si="21"/>
        <v>0.4109579227</v>
      </c>
      <c r="Y61" s="254">
        <f t="shared" si="22"/>
        <v>410957.9227</v>
      </c>
      <c r="Z61" s="257">
        <f t="shared" si="23"/>
        <v>0.4109579227</v>
      </c>
      <c r="AA61" s="320"/>
      <c r="AB61" s="299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</row>
    <row r="62" ht="19.5" customHeight="1">
      <c r="A62" s="276" t="s">
        <v>158</v>
      </c>
      <c r="B62" s="277">
        <v>35.43</v>
      </c>
      <c r="C62" s="278">
        <v>36.18</v>
      </c>
      <c r="D62" s="278">
        <v>33.73</v>
      </c>
      <c r="E62" s="278">
        <v>35.380001</v>
      </c>
      <c r="F62" s="278">
        <v>30.212864</v>
      </c>
      <c r="G62" s="278">
        <v>1.4970104E9</v>
      </c>
      <c r="H62" s="278"/>
      <c r="I62" s="278">
        <f t="shared" ref="I62:N62" si="76">(I63/B63*B62)/B63*B62</f>
        <v>1.888199341</v>
      </c>
      <c r="J62" s="278">
        <f t="shared" si="76"/>
        <v>1.967308001</v>
      </c>
      <c r="K62" s="278">
        <f t="shared" si="76"/>
        <v>1.708584742</v>
      </c>
      <c r="L62" s="278">
        <f t="shared" si="76"/>
        <v>1.868589025</v>
      </c>
      <c r="M62" s="278">
        <f t="shared" si="76"/>
        <v>1.588607961</v>
      </c>
      <c r="N62" s="278">
        <f t="shared" si="76"/>
        <v>49657055.5</v>
      </c>
      <c r="O62" s="278"/>
      <c r="P62" s="254">
        <f t="shared" si="25"/>
        <v>133584.1584</v>
      </c>
      <c r="Q62" s="254">
        <f t="shared" si="67"/>
        <v>195952.2506</v>
      </c>
      <c r="R62" s="254">
        <f t="shared" si="68"/>
        <v>101534.8132</v>
      </c>
      <c r="S62" s="254">
        <f t="shared" si="28"/>
        <v>0</v>
      </c>
      <c r="T62" s="282"/>
      <c r="U62" s="254">
        <f t="shared" si="18"/>
        <v>190982.3316</v>
      </c>
      <c r="V62" s="254">
        <f t="shared" si="19"/>
        <v>190982.3316</v>
      </c>
      <c r="W62" s="254">
        <f t="shared" si="20"/>
        <v>431071.2222</v>
      </c>
      <c r="X62" s="257">
        <f t="shared" si="21"/>
        <v>0.4310712222</v>
      </c>
      <c r="Y62" s="254">
        <f t="shared" si="22"/>
        <v>431071.2222</v>
      </c>
      <c r="Z62" s="257">
        <f t="shared" si="23"/>
        <v>0.4310712222</v>
      </c>
      <c r="AA62" s="320"/>
      <c r="AB62" s="299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</row>
    <row r="63" ht="19.5" customHeight="1">
      <c r="A63" s="276" t="s">
        <v>159</v>
      </c>
      <c r="B63" s="337">
        <v>35.709999</v>
      </c>
      <c r="C63" s="338">
        <v>36.639999</v>
      </c>
      <c r="D63" s="338">
        <v>34.130001</v>
      </c>
      <c r="E63" s="338">
        <v>36.459999</v>
      </c>
      <c r="F63" s="338">
        <v>31.135128</v>
      </c>
      <c r="G63" s="338">
        <v>1.7408286E9</v>
      </c>
      <c r="H63" s="338"/>
      <c r="I63" s="338">
        <f t="shared" ref="I63:N63" si="77">(I64/B64*B63)/B64*B63</f>
        <v>1.918161691</v>
      </c>
      <c r="J63" s="338">
        <f t="shared" si="77"/>
        <v>2.017651429</v>
      </c>
      <c r="K63" s="338">
        <f t="shared" si="77"/>
        <v>1.749348929</v>
      </c>
      <c r="L63" s="338">
        <f t="shared" si="77"/>
        <v>1.984410046</v>
      </c>
      <c r="M63" s="338">
        <f t="shared" si="77"/>
        <v>1.687074472</v>
      </c>
      <c r="N63" s="338">
        <f t="shared" si="77"/>
        <v>67149588.4</v>
      </c>
      <c r="O63" s="338"/>
      <c r="P63" s="254">
        <f t="shared" si="25"/>
        <v>135168.3208</v>
      </c>
      <c r="Q63" s="254">
        <f t="shared" si="67"/>
        <v>200627.3679</v>
      </c>
      <c r="R63" s="254">
        <f t="shared" si="68"/>
        <v>101534.8132</v>
      </c>
      <c r="S63" s="254">
        <f t="shared" si="28"/>
        <v>0</v>
      </c>
      <c r="T63" s="339">
        <f>(P63-P51)/P51</f>
        <v>0.4056836736</v>
      </c>
      <c r="U63" s="254">
        <f t="shared" si="18"/>
        <v>192091.2452</v>
      </c>
      <c r="V63" s="254">
        <f t="shared" si="19"/>
        <v>192091.2452</v>
      </c>
      <c r="W63" s="254">
        <f t="shared" si="20"/>
        <v>437330.5019</v>
      </c>
      <c r="X63" s="257">
        <f t="shared" si="21"/>
        <v>0.4373305019</v>
      </c>
      <c r="Y63" s="254">
        <f t="shared" si="22"/>
        <v>437330.5019</v>
      </c>
      <c r="Z63" s="257">
        <f t="shared" si="23"/>
        <v>0.4373305019</v>
      </c>
      <c r="AA63" s="320"/>
      <c r="AB63" s="299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9"/>
    </row>
    <row r="64" ht="19.5" customHeight="1">
      <c r="A64" s="276" t="s">
        <v>160</v>
      </c>
      <c r="B64" s="277">
        <v>36.66</v>
      </c>
      <c r="C64" s="278">
        <v>39.0</v>
      </c>
      <c r="D64" s="278">
        <v>36.220001</v>
      </c>
      <c r="E64" s="278">
        <v>37.07</v>
      </c>
      <c r="F64" s="278">
        <v>31.668415</v>
      </c>
      <c r="G64" s="278">
        <v>1.7593004E9</v>
      </c>
      <c r="H64" s="278"/>
      <c r="I64" s="278">
        <f t="shared" ref="I64:N64" si="78">(I65/B65*B64)/B65*B64</f>
        <v>2.021577793</v>
      </c>
      <c r="J64" s="278">
        <f t="shared" si="78"/>
        <v>2.285938</v>
      </c>
      <c r="K64" s="278">
        <f t="shared" si="78"/>
        <v>1.970156643</v>
      </c>
      <c r="L64" s="278">
        <f t="shared" si="78"/>
        <v>2.051366619</v>
      </c>
      <c r="M64" s="278">
        <f t="shared" si="78"/>
        <v>1.745362329</v>
      </c>
      <c r="N64" s="278">
        <f t="shared" si="78"/>
        <v>68582187.25</v>
      </c>
      <c r="O64" s="278"/>
      <c r="P64" s="254">
        <f t="shared" si="25"/>
        <v>143445.5485</v>
      </c>
      <c r="Q64" s="254">
        <f>((Q63+R63)/2)*K64/K63</f>
        <v>170150.9683</v>
      </c>
      <c r="R64" s="254">
        <f>(Q63+R63)/2</f>
        <v>151081.0905</v>
      </c>
      <c r="S64" s="254">
        <f t="shared" si="28"/>
        <v>0</v>
      </c>
      <c r="T64" s="282"/>
      <c r="U64" s="254">
        <f t="shared" si="18"/>
        <v>245449.7309</v>
      </c>
      <c r="V64" s="254">
        <f t="shared" si="19"/>
        <v>245449.7309</v>
      </c>
      <c r="W64" s="254">
        <f t="shared" si="20"/>
        <v>464677.6074</v>
      </c>
      <c r="X64" s="257">
        <f t="shared" si="21"/>
        <v>0.4646776074</v>
      </c>
      <c r="Y64" s="254">
        <f t="shared" si="22"/>
        <v>464677.6074</v>
      </c>
      <c r="Z64" s="257">
        <f t="shared" si="23"/>
        <v>0.4646776074</v>
      </c>
      <c r="AA64" s="320"/>
      <c r="AB64" s="299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</row>
    <row r="65" ht="19.5" customHeight="1">
      <c r="A65" s="276" t="s">
        <v>161</v>
      </c>
      <c r="B65" s="277">
        <v>37.200001</v>
      </c>
      <c r="C65" s="278">
        <v>37.970001</v>
      </c>
      <c r="D65" s="278">
        <v>36.099998</v>
      </c>
      <c r="E65" s="278">
        <v>36.57</v>
      </c>
      <c r="F65" s="278">
        <v>31.241268</v>
      </c>
      <c r="G65" s="278">
        <v>1.7281108E9</v>
      </c>
      <c r="H65" s="278"/>
      <c r="I65" s="278">
        <f t="shared" ref="I65:N65" si="79">(I66/B66*B65)/B66*B65</f>
        <v>2.081572013</v>
      </c>
      <c r="J65" s="278">
        <f t="shared" si="79"/>
        <v>2.166788142</v>
      </c>
      <c r="K65" s="278">
        <f t="shared" si="79"/>
        <v>1.957123344</v>
      </c>
      <c r="L65" s="278">
        <f t="shared" si="79"/>
        <v>1.996402168</v>
      </c>
      <c r="M65" s="278">
        <f t="shared" si="79"/>
        <v>1.69859659</v>
      </c>
      <c r="N65" s="278">
        <f t="shared" si="79"/>
        <v>66172036.03</v>
      </c>
      <c r="O65" s="278"/>
      <c r="P65" s="254">
        <f t="shared" si="25"/>
        <v>142970.2891</v>
      </c>
      <c r="Q65" s="254">
        <f t="shared" ref="Q65:Q75" si="81">Q64*K65/K64</f>
        <v>169025.3581</v>
      </c>
      <c r="R65" s="254">
        <f t="shared" ref="R65:R75" si="82">R64</f>
        <v>151081.0905</v>
      </c>
      <c r="S65" s="254">
        <f t="shared" si="28"/>
        <v>0</v>
      </c>
      <c r="T65" s="282"/>
      <c r="U65" s="254">
        <f t="shared" si="18"/>
        <v>245117.0493</v>
      </c>
      <c r="V65" s="254">
        <f t="shared" si="19"/>
        <v>245117.0493</v>
      </c>
      <c r="W65" s="254">
        <f t="shared" si="20"/>
        <v>463076.7378</v>
      </c>
      <c r="X65" s="257">
        <f t="shared" si="21"/>
        <v>0.4630767378</v>
      </c>
      <c r="Y65" s="254">
        <f t="shared" si="22"/>
        <v>463076.7378</v>
      </c>
      <c r="Z65" s="257">
        <f t="shared" si="23"/>
        <v>0.4630767378</v>
      </c>
      <c r="AA65" s="320"/>
      <c r="AB65" s="299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9"/>
    </row>
    <row r="66" ht="19.5" customHeight="1">
      <c r="A66" s="276" t="s">
        <v>162</v>
      </c>
      <c r="B66" s="277">
        <v>36.68</v>
      </c>
      <c r="C66" s="278">
        <v>37.18</v>
      </c>
      <c r="D66" s="278">
        <v>34.009998</v>
      </c>
      <c r="E66" s="278">
        <v>35.84</v>
      </c>
      <c r="F66" s="278">
        <v>30.617641</v>
      </c>
      <c r="G66" s="278">
        <v>2.5094653E9</v>
      </c>
      <c r="H66" s="278"/>
      <c r="I66" s="278">
        <f t="shared" ref="I66:N66" si="80">(I67/B67*B66)/B67*B66</f>
        <v>2.023784154</v>
      </c>
      <c r="J66" s="278">
        <f t="shared" si="80"/>
        <v>2.077562052</v>
      </c>
      <c r="K66" s="278">
        <f t="shared" si="80"/>
        <v>1.737068937</v>
      </c>
      <c r="L66" s="278">
        <f t="shared" si="80"/>
        <v>1.917494443</v>
      </c>
      <c r="M66" s="278">
        <f t="shared" si="80"/>
        <v>1.631459872</v>
      </c>
      <c r="N66" s="278">
        <f t="shared" si="80"/>
        <v>139538393.4</v>
      </c>
      <c r="O66" s="278"/>
      <c r="P66" s="254">
        <f t="shared" si="25"/>
        <v>134693.0614</v>
      </c>
      <c r="Q66" s="254">
        <f t="shared" si="81"/>
        <v>150020.5391</v>
      </c>
      <c r="R66" s="254">
        <f t="shared" si="82"/>
        <v>151081.0905</v>
      </c>
      <c r="S66" s="254">
        <f t="shared" si="28"/>
        <v>0</v>
      </c>
      <c r="T66" s="282"/>
      <c r="U66" s="254">
        <f t="shared" si="18"/>
        <v>239322.9899</v>
      </c>
      <c r="V66" s="254">
        <f t="shared" si="19"/>
        <v>239322.9899</v>
      </c>
      <c r="W66" s="254">
        <f t="shared" si="20"/>
        <v>435794.691</v>
      </c>
      <c r="X66" s="257">
        <f t="shared" si="21"/>
        <v>0.435794691</v>
      </c>
      <c r="Y66" s="254">
        <f t="shared" si="22"/>
        <v>435794.691</v>
      </c>
      <c r="Z66" s="257">
        <f t="shared" si="23"/>
        <v>0.435794691</v>
      </c>
      <c r="AA66" s="320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</row>
    <row r="67" ht="19.5" customHeight="1">
      <c r="A67" s="276" t="s">
        <v>163</v>
      </c>
      <c r="B67" s="277">
        <v>35.810001</v>
      </c>
      <c r="C67" s="278">
        <v>37.5</v>
      </c>
      <c r="D67" s="278">
        <v>34.720001</v>
      </c>
      <c r="E67" s="278">
        <v>34.77</v>
      </c>
      <c r="F67" s="278">
        <v>29.703556</v>
      </c>
      <c r="G67" s="278">
        <v>2.2111731E9</v>
      </c>
      <c r="H67" s="278"/>
      <c r="I67" s="278">
        <f t="shared" ref="I67:N67" si="83">(I68/B68*B67)/B68*B67</f>
        <v>1.928919943</v>
      </c>
      <c r="J67" s="278">
        <f t="shared" si="83"/>
        <v>2.11347818</v>
      </c>
      <c r="K67" s="278">
        <f t="shared" si="83"/>
        <v>1.810353139</v>
      </c>
      <c r="L67" s="278">
        <f t="shared" si="83"/>
        <v>1.804710285</v>
      </c>
      <c r="M67" s="278">
        <f t="shared" si="83"/>
        <v>1.53550004</v>
      </c>
      <c r="N67" s="278">
        <f t="shared" si="83"/>
        <v>108337002.1</v>
      </c>
      <c r="O67" s="278"/>
      <c r="P67" s="254">
        <f t="shared" si="25"/>
        <v>137504.9545</v>
      </c>
      <c r="Q67" s="254">
        <f t="shared" si="81"/>
        <v>156349.6693</v>
      </c>
      <c r="R67" s="254">
        <f t="shared" si="82"/>
        <v>151081.0905</v>
      </c>
      <c r="S67" s="254">
        <f t="shared" si="28"/>
        <v>0</v>
      </c>
      <c r="T67" s="282"/>
      <c r="U67" s="254">
        <f t="shared" si="18"/>
        <v>241291.315</v>
      </c>
      <c r="V67" s="254">
        <f t="shared" si="19"/>
        <v>241291.315</v>
      </c>
      <c r="W67" s="254">
        <f t="shared" si="20"/>
        <v>444935.7143</v>
      </c>
      <c r="X67" s="257">
        <f t="shared" si="21"/>
        <v>0.4449357143</v>
      </c>
      <c r="Y67" s="254">
        <f t="shared" si="22"/>
        <v>444935.7143</v>
      </c>
      <c r="Z67" s="257">
        <f t="shared" si="23"/>
        <v>0.4449357143</v>
      </c>
      <c r="AA67" s="320"/>
      <c r="AB67" s="299"/>
      <c r="AC67" s="299"/>
      <c r="AD67" s="299"/>
      <c r="AE67" s="299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299"/>
      <c r="AT67" s="299"/>
    </row>
    <row r="68" ht="19.5" customHeight="1">
      <c r="A68" s="276" t="s">
        <v>164</v>
      </c>
      <c r="B68" s="277">
        <v>35.0</v>
      </c>
      <c r="C68" s="278">
        <v>36.549999</v>
      </c>
      <c r="D68" s="278">
        <v>34.110001</v>
      </c>
      <c r="E68" s="278">
        <v>36.549999</v>
      </c>
      <c r="F68" s="278">
        <v>31.22418</v>
      </c>
      <c r="G68" s="278">
        <v>2.4296622E9</v>
      </c>
      <c r="H68" s="278"/>
      <c r="I68" s="278">
        <f t="shared" ref="I68:N68" si="84">(I69/B69*B68)/B69*B68</f>
        <v>1.842644799</v>
      </c>
      <c r="J68" s="278">
        <f t="shared" si="84"/>
        <v>2.007751559</v>
      </c>
      <c r="K68" s="278">
        <f t="shared" si="84"/>
        <v>1.747299311</v>
      </c>
      <c r="L68" s="278">
        <f t="shared" si="84"/>
        <v>1.994219006</v>
      </c>
      <c r="M68" s="278">
        <f t="shared" si="84"/>
        <v>1.696738939</v>
      </c>
      <c r="N68" s="278">
        <f t="shared" si="84"/>
        <v>130804631.9</v>
      </c>
      <c r="O68" s="278"/>
      <c r="P68" s="254">
        <f t="shared" si="25"/>
        <v>135089.1129</v>
      </c>
      <c r="Q68" s="254">
        <f t="shared" si="81"/>
        <v>150904.077</v>
      </c>
      <c r="R68" s="254">
        <f t="shared" si="82"/>
        <v>151081.0905</v>
      </c>
      <c r="S68" s="254">
        <f t="shared" si="28"/>
        <v>0</v>
      </c>
      <c r="T68" s="282"/>
      <c r="U68" s="254">
        <f t="shared" si="18"/>
        <v>239600.2259</v>
      </c>
      <c r="V68" s="254">
        <f t="shared" si="19"/>
        <v>239600.2259</v>
      </c>
      <c r="W68" s="254">
        <f t="shared" si="20"/>
        <v>437074.2804</v>
      </c>
      <c r="X68" s="257">
        <f t="shared" si="21"/>
        <v>0.4370742804</v>
      </c>
      <c r="Y68" s="254">
        <f t="shared" si="22"/>
        <v>437074.2804</v>
      </c>
      <c r="Z68" s="257">
        <f t="shared" si="23"/>
        <v>0.4370742804</v>
      </c>
      <c r="AA68" s="320"/>
      <c r="AB68" s="299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</row>
    <row r="69" ht="19.5" customHeight="1">
      <c r="A69" s="276" t="s">
        <v>165</v>
      </c>
      <c r="B69" s="277">
        <v>36.27</v>
      </c>
      <c r="C69" s="278">
        <v>37.900002</v>
      </c>
      <c r="D69" s="278">
        <v>35.82</v>
      </c>
      <c r="E69" s="278">
        <v>37.740002</v>
      </c>
      <c r="F69" s="278">
        <v>32.240784</v>
      </c>
      <c r="G69" s="278">
        <v>1.8110722E9</v>
      </c>
      <c r="H69" s="278"/>
      <c r="I69" s="278">
        <f t="shared" ref="I69:N69" si="85">(I70/B70*B69)/B70*B69</f>
        <v>1.978794289</v>
      </c>
      <c r="J69" s="278">
        <f t="shared" si="85"/>
        <v>2.15880641</v>
      </c>
      <c r="K69" s="278">
        <f t="shared" si="85"/>
        <v>1.926881488</v>
      </c>
      <c r="L69" s="278">
        <f t="shared" si="85"/>
        <v>2.126189406</v>
      </c>
      <c r="M69" s="278">
        <f t="shared" si="85"/>
        <v>1.809023177</v>
      </c>
      <c r="N69" s="278">
        <f t="shared" si="85"/>
        <v>72677981.53</v>
      </c>
      <c r="O69" s="278"/>
      <c r="P69" s="254">
        <f t="shared" si="25"/>
        <v>141861.3861</v>
      </c>
      <c r="Q69" s="254">
        <f t="shared" si="81"/>
        <v>166413.5449</v>
      </c>
      <c r="R69" s="254">
        <f t="shared" si="82"/>
        <v>151081.0905</v>
      </c>
      <c r="S69" s="254">
        <f t="shared" si="28"/>
        <v>0</v>
      </c>
      <c r="T69" s="282"/>
      <c r="U69" s="254">
        <f t="shared" si="18"/>
        <v>244340.8172</v>
      </c>
      <c r="V69" s="254">
        <f t="shared" si="19"/>
        <v>244340.8172</v>
      </c>
      <c r="W69" s="254">
        <f t="shared" si="20"/>
        <v>459356.0216</v>
      </c>
      <c r="X69" s="257">
        <f t="shared" si="21"/>
        <v>0.4593560216</v>
      </c>
      <c r="Y69" s="254">
        <f t="shared" si="22"/>
        <v>459356.0216</v>
      </c>
      <c r="Z69" s="257">
        <f t="shared" si="23"/>
        <v>0.4593560216</v>
      </c>
      <c r="AA69" s="320"/>
      <c r="AB69" s="299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</row>
    <row r="70" ht="19.5" customHeight="1">
      <c r="A70" s="276" t="s">
        <v>166</v>
      </c>
      <c r="B70" s="277">
        <v>37.66</v>
      </c>
      <c r="C70" s="278">
        <v>37.66</v>
      </c>
      <c r="D70" s="278">
        <v>33.700001</v>
      </c>
      <c r="E70" s="278">
        <v>34.889999</v>
      </c>
      <c r="F70" s="278">
        <v>29.806082</v>
      </c>
      <c r="G70" s="278">
        <v>2.2620481E9</v>
      </c>
      <c r="H70" s="278"/>
      <c r="I70" s="278">
        <f t="shared" ref="I70:N70" si="86">(I71/B71*B70)/B71*B70</f>
        <v>2.133369925</v>
      </c>
      <c r="J70" s="278">
        <f t="shared" si="86"/>
        <v>2.131551669</v>
      </c>
      <c r="K70" s="278">
        <f t="shared" si="86"/>
        <v>1.70554691</v>
      </c>
      <c r="L70" s="278">
        <f t="shared" si="86"/>
        <v>1.817188694</v>
      </c>
      <c r="M70" s="278">
        <f t="shared" si="86"/>
        <v>1.546118322</v>
      </c>
      <c r="N70" s="278">
        <f t="shared" si="86"/>
        <v>113379620.7</v>
      </c>
      <c r="O70" s="278"/>
      <c r="P70" s="254">
        <f t="shared" si="25"/>
        <v>133465.3505</v>
      </c>
      <c r="Q70" s="254">
        <f t="shared" si="81"/>
        <v>147298.165</v>
      </c>
      <c r="R70" s="254">
        <f t="shared" si="82"/>
        <v>151081.0905</v>
      </c>
      <c r="S70" s="254">
        <f t="shared" si="28"/>
        <v>0</v>
      </c>
      <c r="T70" s="282"/>
      <c r="U70" s="254">
        <f t="shared" si="18"/>
        <v>238463.5923</v>
      </c>
      <c r="V70" s="254">
        <f t="shared" si="19"/>
        <v>238463.5923</v>
      </c>
      <c r="W70" s="254">
        <f t="shared" si="20"/>
        <v>431844.606</v>
      </c>
      <c r="X70" s="257">
        <f t="shared" si="21"/>
        <v>0.431844606</v>
      </c>
      <c r="Y70" s="254">
        <f t="shared" si="22"/>
        <v>431844.606</v>
      </c>
      <c r="Z70" s="257">
        <f t="shared" si="23"/>
        <v>0.431844606</v>
      </c>
      <c r="AA70" s="320"/>
      <c r="AB70" s="299"/>
      <c r="AC70" s="299"/>
      <c r="AD70" s="299"/>
      <c r="AE70" s="299"/>
      <c r="AF70" s="299"/>
      <c r="AG70" s="299"/>
      <c r="AH70" s="299"/>
      <c r="AI70" s="299"/>
      <c r="AJ70" s="299"/>
      <c r="AK70" s="299"/>
      <c r="AL70" s="299"/>
      <c r="AM70" s="299"/>
      <c r="AN70" s="299"/>
      <c r="AO70" s="299"/>
      <c r="AP70" s="299"/>
      <c r="AQ70" s="299"/>
      <c r="AR70" s="299"/>
      <c r="AS70" s="299"/>
      <c r="AT70" s="299"/>
    </row>
    <row r="71" ht="19.5" customHeight="1">
      <c r="A71" s="276" t="s">
        <v>167</v>
      </c>
      <c r="B71" s="277">
        <v>34.610001</v>
      </c>
      <c r="C71" s="278">
        <v>35.02</v>
      </c>
      <c r="D71" s="278">
        <v>32.349998</v>
      </c>
      <c r="E71" s="278">
        <v>34.02</v>
      </c>
      <c r="F71" s="278">
        <v>29.062838</v>
      </c>
      <c r="G71" s="278">
        <v>2.012635E9</v>
      </c>
      <c r="H71" s="278"/>
      <c r="I71" s="278">
        <f t="shared" ref="I71:N71" si="87">(I72/B72*B71)/B72*B71</f>
        <v>1.801809037</v>
      </c>
      <c r="J71" s="278">
        <f t="shared" si="87"/>
        <v>1.843179012</v>
      </c>
      <c r="K71" s="278">
        <f t="shared" si="87"/>
        <v>1.571637409</v>
      </c>
      <c r="L71" s="278">
        <f t="shared" si="87"/>
        <v>1.727693625</v>
      </c>
      <c r="M71" s="278">
        <f t="shared" si="87"/>
        <v>1.469971739</v>
      </c>
      <c r="N71" s="278">
        <f t="shared" si="87"/>
        <v>89755561.99</v>
      </c>
      <c r="O71" s="278"/>
      <c r="P71" s="254">
        <f t="shared" si="25"/>
        <v>128118.804</v>
      </c>
      <c r="Q71" s="254">
        <f t="shared" si="81"/>
        <v>135733.1804</v>
      </c>
      <c r="R71" s="254">
        <f t="shared" si="82"/>
        <v>151081.0905</v>
      </c>
      <c r="S71" s="254">
        <f t="shared" si="28"/>
        <v>0</v>
      </c>
      <c r="T71" s="282"/>
      <c r="U71" s="254">
        <f t="shared" si="18"/>
        <v>234721.0097</v>
      </c>
      <c r="V71" s="254">
        <f t="shared" si="19"/>
        <v>234721.0097</v>
      </c>
      <c r="W71" s="254">
        <f t="shared" si="20"/>
        <v>414933.0749</v>
      </c>
      <c r="X71" s="257">
        <f t="shared" si="21"/>
        <v>0.4149330749</v>
      </c>
      <c r="Y71" s="254">
        <f t="shared" si="22"/>
        <v>414933.0749</v>
      </c>
      <c r="Z71" s="257">
        <f t="shared" si="23"/>
        <v>0.4149330749</v>
      </c>
      <c r="AA71" s="320"/>
      <c r="AB71" s="299"/>
      <c r="AC71" s="299"/>
      <c r="AD71" s="299"/>
      <c r="AE71" s="299"/>
      <c r="AF71" s="299"/>
      <c r="AG71" s="299"/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</row>
    <row r="72" ht="19.5" customHeight="1">
      <c r="A72" s="276" t="s">
        <v>168</v>
      </c>
      <c r="B72" s="277">
        <v>33.93</v>
      </c>
      <c r="C72" s="278">
        <v>35.849998</v>
      </c>
      <c r="D72" s="278">
        <v>33.799999</v>
      </c>
      <c r="E72" s="278">
        <v>35.139999</v>
      </c>
      <c r="F72" s="278">
        <v>30.019632</v>
      </c>
      <c r="G72" s="278">
        <v>1.9510891E9</v>
      </c>
      <c r="H72" s="278"/>
      <c r="I72" s="278">
        <f t="shared" ref="I72:N72" si="88">(I73/B73*B72)/B73*B72</f>
        <v>1.73170239</v>
      </c>
      <c r="J72" s="278">
        <f t="shared" si="88"/>
        <v>1.931583579</v>
      </c>
      <c r="K72" s="278">
        <f t="shared" si="88"/>
        <v>1.715683664</v>
      </c>
      <c r="L72" s="278">
        <f t="shared" si="88"/>
        <v>1.843323678</v>
      </c>
      <c r="M72" s="278">
        <f t="shared" si="88"/>
        <v>1.568352466</v>
      </c>
      <c r="N72" s="278">
        <f t="shared" si="88"/>
        <v>84350086.87</v>
      </c>
      <c r="O72" s="278"/>
      <c r="P72" s="254">
        <f t="shared" si="25"/>
        <v>133861.3822</v>
      </c>
      <c r="Q72" s="254">
        <f t="shared" si="81"/>
        <v>148173.6175</v>
      </c>
      <c r="R72" s="254">
        <f t="shared" si="82"/>
        <v>151081.0905</v>
      </c>
      <c r="S72" s="254">
        <f t="shared" si="28"/>
        <v>0</v>
      </c>
      <c r="T72" s="282"/>
      <c r="U72" s="254">
        <f t="shared" si="18"/>
        <v>238740.8145</v>
      </c>
      <c r="V72" s="254">
        <f t="shared" si="19"/>
        <v>238740.8145</v>
      </c>
      <c r="W72" s="254">
        <f t="shared" si="20"/>
        <v>433116.0902</v>
      </c>
      <c r="X72" s="257">
        <f t="shared" si="21"/>
        <v>0.4331160902</v>
      </c>
      <c r="Y72" s="254">
        <f t="shared" si="22"/>
        <v>433116.0902</v>
      </c>
      <c r="Z72" s="257">
        <f t="shared" si="23"/>
        <v>0.4331160902</v>
      </c>
      <c r="AA72" s="320"/>
      <c r="AB72" s="299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</row>
    <row r="73" ht="19.5" customHeight="1">
      <c r="A73" s="276" t="s">
        <v>169</v>
      </c>
      <c r="B73" s="277">
        <v>35.450001</v>
      </c>
      <c r="C73" s="278">
        <v>37.240002</v>
      </c>
      <c r="D73" s="278">
        <v>35.200001</v>
      </c>
      <c r="E73" s="278">
        <v>36.900002</v>
      </c>
      <c r="F73" s="278">
        <v>31.523178</v>
      </c>
      <c r="G73" s="278">
        <v>2.2591016E9</v>
      </c>
      <c r="H73" s="278"/>
      <c r="I73" s="278">
        <f t="shared" ref="I73:N73" si="89">(I74/B74*B73)/B74*B73</f>
        <v>1.890331801</v>
      </c>
      <c r="J73" s="278">
        <f t="shared" si="89"/>
        <v>2.084273104</v>
      </c>
      <c r="K73" s="278">
        <f t="shared" si="89"/>
        <v>1.860754993</v>
      </c>
      <c r="L73" s="278">
        <f t="shared" si="89"/>
        <v>2.032595181</v>
      </c>
      <c r="M73" s="278">
        <f t="shared" si="89"/>
        <v>1.729389953</v>
      </c>
      <c r="N73" s="278">
        <f t="shared" si="89"/>
        <v>113084440.9</v>
      </c>
      <c r="O73" s="278"/>
      <c r="P73" s="254">
        <f t="shared" si="25"/>
        <v>139405.9446</v>
      </c>
      <c r="Q73" s="254">
        <f t="shared" si="81"/>
        <v>160702.5842</v>
      </c>
      <c r="R73" s="254">
        <f t="shared" si="82"/>
        <v>151081.0905</v>
      </c>
      <c r="S73" s="254">
        <f t="shared" si="28"/>
        <v>0</v>
      </c>
      <c r="T73" s="282"/>
      <c r="U73" s="254">
        <f t="shared" si="18"/>
        <v>242622.0081</v>
      </c>
      <c r="V73" s="254">
        <f t="shared" si="19"/>
        <v>242622.0081</v>
      </c>
      <c r="W73" s="254">
        <f t="shared" si="20"/>
        <v>451189.6193</v>
      </c>
      <c r="X73" s="257">
        <f t="shared" si="21"/>
        <v>0.4511896193</v>
      </c>
      <c r="Y73" s="254">
        <f t="shared" si="22"/>
        <v>451189.6193</v>
      </c>
      <c r="Z73" s="257">
        <f t="shared" si="23"/>
        <v>0.4511896193</v>
      </c>
      <c r="AA73" s="320"/>
      <c r="AB73" s="299"/>
      <c r="AC73" s="299"/>
      <c r="AD73" s="299"/>
      <c r="AE73" s="299"/>
      <c r="AF73" s="299"/>
      <c r="AG73" s="299"/>
      <c r="AH73" s="299"/>
      <c r="AI73" s="299"/>
      <c r="AJ73" s="299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</row>
    <row r="74" ht="19.5" customHeight="1">
      <c r="A74" s="276" t="s">
        <v>170</v>
      </c>
      <c r="B74" s="277">
        <v>36.98</v>
      </c>
      <c r="C74" s="278">
        <v>39.639999</v>
      </c>
      <c r="D74" s="278">
        <v>36.799999</v>
      </c>
      <c r="E74" s="278">
        <v>39.119999</v>
      </c>
      <c r="F74" s="278">
        <v>33.419689</v>
      </c>
      <c r="G74" s="278">
        <v>1.9782253E9</v>
      </c>
      <c r="H74" s="278"/>
      <c r="I74" s="278">
        <f t="shared" ref="I74:N74" si="90">(I75/B75*B74)/B75*B74</f>
        <v>2.057023962</v>
      </c>
      <c r="J74" s="278">
        <f t="shared" si="90"/>
        <v>2.361579133</v>
      </c>
      <c r="K74" s="278">
        <f t="shared" si="90"/>
        <v>2.033758847</v>
      </c>
      <c r="L74" s="278">
        <f t="shared" si="90"/>
        <v>2.284524301</v>
      </c>
      <c r="M74" s="278">
        <f t="shared" si="90"/>
        <v>1.943738116</v>
      </c>
      <c r="N74" s="278">
        <f t="shared" si="90"/>
        <v>86712724.63</v>
      </c>
      <c r="O74" s="278"/>
      <c r="P74" s="254">
        <f t="shared" si="25"/>
        <v>145742.5703</v>
      </c>
      <c r="Q74" s="254">
        <f t="shared" si="81"/>
        <v>175643.9207</v>
      </c>
      <c r="R74" s="254">
        <f t="shared" si="82"/>
        <v>151081.0905</v>
      </c>
      <c r="S74" s="254">
        <f t="shared" si="28"/>
        <v>0</v>
      </c>
      <c r="T74" s="282"/>
      <c r="U74" s="254">
        <f t="shared" si="18"/>
        <v>247057.6461</v>
      </c>
      <c r="V74" s="254">
        <f t="shared" si="19"/>
        <v>247057.6461</v>
      </c>
      <c r="W74" s="254">
        <f t="shared" si="20"/>
        <v>472467.5815</v>
      </c>
      <c r="X74" s="257">
        <f t="shared" si="21"/>
        <v>0.4724675815</v>
      </c>
      <c r="Y74" s="254">
        <f t="shared" si="22"/>
        <v>472467.5815</v>
      </c>
      <c r="Z74" s="257">
        <f t="shared" si="23"/>
        <v>0.4724675815</v>
      </c>
      <c r="AA74" s="320"/>
      <c r="AB74" s="299"/>
      <c r="AC74" s="299"/>
      <c r="AD74" s="299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</row>
    <row r="75" ht="19.5" customHeight="1">
      <c r="A75" s="276" t="s">
        <v>171</v>
      </c>
      <c r="B75" s="337">
        <v>39.27</v>
      </c>
      <c r="C75" s="338">
        <v>40.68</v>
      </c>
      <c r="D75" s="338">
        <v>39.09</v>
      </c>
      <c r="E75" s="338">
        <v>39.919998</v>
      </c>
      <c r="F75" s="338">
        <v>34.103149</v>
      </c>
      <c r="G75" s="338">
        <v>1.7794246E9</v>
      </c>
      <c r="H75" s="338"/>
      <c r="I75" s="338">
        <f t="shared" ref="I75:N75" si="91">(I76/B76*B75)/B76*B75</f>
        <v>2.319676055</v>
      </c>
      <c r="J75" s="338">
        <f t="shared" si="91"/>
        <v>2.487122186</v>
      </c>
      <c r="K75" s="338">
        <f t="shared" si="91"/>
        <v>2.294748963</v>
      </c>
      <c r="L75" s="338">
        <f t="shared" si="91"/>
        <v>2.378916145</v>
      </c>
      <c r="M75" s="338">
        <f t="shared" si="91"/>
        <v>2.024053129</v>
      </c>
      <c r="N75" s="338">
        <f t="shared" si="91"/>
        <v>70160150.08</v>
      </c>
      <c r="O75" s="338"/>
      <c r="P75" s="254">
        <f t="shared" si="25"/>
        <v>154811.8812</v>
      </c>
      <c r="Q75" s="254">
        <f t="shared" si="81"/>
        <v>198184.1188</v>
      </c>
      <c r="R75" s="254">
        <f t="shared" si="82"/>
        <v>151081.0905</v>
      </c>
      <c r="S75" s="254">
        <f t="shared" si="28"/>
        <v>0</v>
      </c>
      <c r="T75" s="339">
        <f>(P75-P63)/P63</f>
        <v>0.1453266585</v>
      </c>
      <c r="U75" s="254">
        <f t="shared" si="18"/>
        <v>253406.1638</v>
      </c>
      <c r="V75" s="254">
        <f t="shared" si="19"/>
        <v>253406.1638</v>
      </c>
      <c r="W75" s="254">
        <f t="shared" si="20"/>
        <v>504077.0905</v>
      </c>
      <c r="X75" s="257">
        <f t="shared" si="21"/>
        <v>0.5040770905</v>
      </c>
      <c r="Y75" s="254">
        <f t="shared" si="22"/>
        <v>504077.0905</v>
      </c>
      <c r="Z75" s="257">
        <f t="shared" si="23"/>
        <v>0.5040770905</v>
      </c>
      <c r="AA75" s="320"/>
      <c r="AB75" s="299"/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</row>
    <row r="76" ht="19.5" customHeight="1">
      <c r="A76" s="276" t="s">
        <v>172</v>
      </c>
      <c r="B76" s="277">
        <v>40.09</v>
      </c>
      <c r="C76" s="278">
        <v>40.290001</v>
      </c>
      <c r="D76" s="278">
        <v>36.459999</v>
      </c>
      <c r="E76" s="278">
        <v>37.400002</v>
      </c>
      <c r="F76" s="278">
        <v>32.256325</v>
      </c>
      <c r="G76" s="278">
        <v>2.2347732E9</v>
      </c>
      <c r="H76" s="278"/>
      <c r="I76" s="278">
        <f t="shared" ref="I76:N76" si="92">(I77/B77*B76)/B77*B76</f>
        <v>2.417562161</v>
      </c>
      <c r="J76" s="278">
        <f t="shared" si="92"/>
        <v>2.439662717</v>
      </c>
      <c r="K76" s="278">
        <f t="shared" si="92"/>
        <v>1.996352124</v>
      </c>
      <c r="L76" s="278">
        <f t="shared" si="92"/>
        <v>2.088052255</v>
      </c>
      <c r="M76" s="278">
        <f t="shared" si="92"/>
        <v>1.810767601</v>
      </c>
      <c r="N76" s="278">
        <f t="shared" si="92"/>
        <v>110661929.4</v>
      </c>
      <c r="O76" s="278"/>
      <c r="P76" s="254">
        <f t="shared" si="25"/>
        <v>144396.0356</v>
      </c>
      <c r="Q76" s="254">
        <f>((Q75+R75)/2)*K76/K75</f>
        <v>151924.318</v>
      </c>
      <c r="R76" s="254">
        <f>(Q75+R75)/2</f>
        <v>174632.6047</v>
      </c>
      <c r="S76" s="254">
        <f t="shared" si="28"/>
        <v>0</v>
      </c>
      <c r="T76" s="282"/>
      <c r="U76" s="254">
        <f t="shared" si="18"/>
        <v>268724.5254</v>
      </c>
      <c r="V76" s="254">
        <f t="shared" si="19"/>
        <v>268724.5254</v>
      </c>
      <c r="W76" s="254">
        <f t="shared" si="20"/>
        <v>470952.9583</v>
      </c>
      <c r="X76" s="257">
        <f t="shared" si="21"/>
        <v>0.4709529583</v>
      </c>
      <c r="Y76" s="254">
        <f t="shared" si="22"/>
        <v>470952.9583</v>
      </c>
      <c r="Z76" s="257">
        <f t="shared" si="23"/>
        <v>0.4709529583</v>
      </c>
      <c r="AA76" s="320"/>
      <c r="AB76" s="299"/>
      <c r="AC76" s="299"/>
      <c r="AD76" s="299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</row>
    <row r="77" ht="19.5" customHeight="1">
      <c r="A77" s="276" t="s">
        <v>173</v>
      </c>
      <c r="B77" s="277">
        <v>37.490002</v>
      </c>
      <c r="C77" s="278">
        <v>38.48</v>
      </c>
      <c r="D77" s="278">
        <v>36.700001</v>
      </c>
      <c r="E77" s="278">
        <v>37.220001</v>
      </c>
      <c r="F77" s="278">
        <v>32.101101</v>
      </c>
      <c r="G77" s="278">
        <v>1.7656106E9</v>
      </c>
      <c r="H77" s="278"/>
      <c r="I77" s="278">
        <f t="shared" ref="I77:N77" si="93">(I78/B78*B77)/B78*B77</f>
        <v>2.114153246</v>
      </c>
      <c r="J77" s="278">
        <f t="shared" si="93"/>
        <v>2.225386042</v>
      </c>
      <c r="K77" s="278">
        <f t="shared" si="93"/>
        <v>2.022721047</v>
      </c>
      <c r="L77" s="278">
        <f t="shared" si="93"/>
        <v>2.068001612</v>
      </c>
      <c r="M77" s="278">
        <f t="shared" si="93"/>
        <v>1.79338197</v>
      </c>
      <c r="N77" s="278">
        <f t="shared" si="93"/>
        <v>69075046.16</v>
      </c>
      <c r="O77" s="278"/>
      <c r="P77" s="254">
        <f t="shared" si="25"/>
        <v>145346.5386</v>
      </c>
      <c r="Q77" s="254">
        <f t="shared" ref="Q77:Q87" si="95">Q76*K77/K76</f>
        <v>153931.0185</v>
      </c>
      <c r="R77" s="254">
        <f t="shared" ref="R77:R87" si="96">R76</f>
        <v>174632.6047</v>
      </c>
      <c r="S77" s="254">
        <f t="shared" si="28"/>
        <v>0</v>
      </c>
      <c r="T77" s="282"/>
      <c r="U77" s="254">
        <f t="shared" si="18"/>
        <v>269389.8775</v>
      </c>
      <c r="V77" s="254">
        <f t="shared" si="19"/>
        <v>269389.8775</v>
      </c>
      <c r="W77" s="254">
        <f t="shared" si="20"/>
        <v>473910.1617</v>
      </c>
      <c r="X77" s="257">
        <f t="shared" si="21"/>
        <v>0.4739101617</v>
      </c>
      <c r="Y77" s="254">
        <f t="shared" si="22"/>
        <v>473910.1617</v>
      </c>
      <c r="Z77" s="257">
        <f t="shared" si="23"/>
        <v>0.4739101617</v>
      </c>
      <c r="AA77" s="320"/>
      <c r="AB77" s="299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</row>
    <row r="78" ht="19.5" customHeight="1">
      <c r="A78" s="276" t="s">
        <v>174</v>
      </c>
      <c r="B78" s="277">
        <v>37.369999</v>
      </c>
      <c r="C78" s="278">
        <v>38.290001</v>
      </c>
      <c r="D78" s="278">
        <v>35.939999</v>
      </c>
      <c r="E78" s="278">
        <v>36.57</v>
      </c>
      <c r="F78" s="278">
        <v>31.540487</v>
      </c>
      <c r="G78" s="278">
        <v>2.1339737E9</v>
      </c>
      <c r="H78" s="278"/>
      <c r="I78" s="278">
        <f t="shared" ref="I78:N78" si="94">(I79/B79*B78)/B79*B78</f>
        <v>2.10064038</v>
      </c>
      <c r="J78" s="278">
        <f t="shared" si="94"/>
        <v>2.203464147</v>
      </c>
      <c r="K78" s="278">
        <f t="shared" si="94"/>
        <v>1.939813434</v>
      </c>
      <c r="L78" s="278">
        <f t="shared" si="94"/>
        <v>1.996402168</v>
      </c>
      <c r="M78" s="278">
        <f t="shared" si="94"/>
        <v>1.731289649</v>
      </c>
      <c r="N78" s="278">
        <f t="shared" si="94"/>
        <v>100904248.9</v>
      </c>
      <c r="O78" s="278"/>
      <c r="P78" s="254">
        <f t="shared" si="25"/>
        <v>142336.6297</v>
      </c>
      <c r="Q78" s="254">
        <f t="shared" si="95"/>
        <v>147621.6693</v>
      </c>
      <c r="R78" s="254">
        <f t="shared" si="96"/>
        <v>174632.6047</v>
      </c>
      <c r="S78" s="254">
        <f t="shared" si="28"/>
        <v>0</v>
      </c>
      <c r="T78" s="282"/>
      <c r="U78" s="254">
        <f t="shared" si="18"/>
        <v>267282.9413</v>
      </c>
      <c r="V78" s="254">
        <f t="shared" si="19"/>
        <v>267282.9413</v>
      </c>
      <c r="W78" s="254">
        <f t="shared" si="20"/>
        <v>464590.9037</v>
      </c>
      <c r="X78" s="257">
        <f t="shared" si="21"/>
        <v>0.4645909037</v>
      </c>
      <c r="Y78" s="254">
        <f t="shared" si="22"/>
        <v>464590.9037</v>
      </c>
      <c r="Z78" s="257">
        <f t="shared" si="23"/>
        <v>0.4645909037</v>
      </c>
      <c r="AA78" s="320"/>
      <c r="AB78" s="299"/>
      <c r="AC78" s="299"/>
      <c r="AD78" s="299"/>
      <c r="AE78" s="299"/>
      <c r="AF78" s="299"/>
      <c r="AG78" s="299"/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9"/>
    </row>
    <row r="79" ht="19.5" customHeight="1">
      <c r="A79" s="276" t="s">
        <v>175</v>
      </c>
      <c r="B79" s="277">
        <v>36.82</v>
      </c>
      <c r="C79" s="278">
        <v>37.07</v>
      </c>
      <c r="D79" s="278">
        <v>34.349998</v>
      </c>
      <c r="E79" s="278">
        <v>34.98</v>
      </c>
      <c r="F79" s="278">
        <v>30.169159</v>
      </c>
      <c r="G79" s="278">
        <v>2.3454336E9</v>
      </c>
      <c r="H79" s="278"/>
      <c r="I79" s="278">
        <f t="shared" ref="I79:N79" si="97">(I80/B80*B79)/B80*B79</f>
        <v>2.03926237</v>
      </c>
      <c r="J79" s="278">
        <f t="shared" si="97"/>
        <v>2.06528697</v>
      </c>
      <c r="K79" s="278">
        <f t="shared" si="97"/>
        <v>1.771973708</v>
      </c>
      <c r="L79" s="278">
        <f t="shared" si="97"/>
        <v>1.826575897</v>
      </c>
      <c r="M79" s="278">
        <f t="shared" si="97"/>
        <v>1.584015222</v>
      </c>
      <c r="N79" s="278">
        <f t="shared" si="97"/>
        <v>121892676.6</v>
      </c>
      <c r="O79" s="278"/>
      <c r="P79" s="254">
        <f t="shared" si="25"/>
        <v>136039.596</v>
      </c>
      <c r="Q79" s="254">
        <f t="shared" si="95"/>
        <v>134848.9046</v>
      </c>
      <c r="R79" s="254">
        <f t="shared" si="96"/>
        <v>174632.6047</v>
      </c>
      <c r="S79" s="254">
        <f t="shared" si="28"/>
        <v>0</v>
      </c>
      <c r="T79" s="282"/>
      <c r="U79" s="254">
        <f t="shared" si="18"/>
        <v>262875.0177</v>
      </c>
      <c r="V79" s="254">
        <f t="shared" si="19"/>
        <v>262875.0177</v>
      </c>
      <c r="W79" s="254">
        <f t="shared" si="20"/>
        <v>445521.1053</v>
      </c>
      <c r="X79" s="257">
        <f t="shared" si="21"/>
        <v>0.4455211053</v>
      </c>
      <c r="Y79" s="254">
        <f t="shared" si="22"/>
        <v>445521.1053</v>
      </c>
      <c r="Z79" s="257">
        <f t="shared" si="23"/>
        <v>0.4455211053</v>
      </c>
      <c r="AA79" s="320"/>
      <c r="AB79" s="299"/>
      <c r="AC79" s="299"/>
      <c r="AD79" s="299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9"/>
    </row>
    <row r="80" ht="19.5" customHeight="1">
      <c r="A80" s="276" t="s">
        <v>176</v>
      </c>
      <c r="B80" s="277">
        <v>35.099998</v>
      </c>
      <c r="C80" s="278">
        <v>38.27</v>
      </c>
      <c r="D80" s="278">
        <v>34.889999</v>
      </c>
      <c r="E80" s="278">
        <v>38.080002</v>
      </c>
      <c r="F80" s="278">
        <v>32.842834</v>
      </c>
      <c r="G80" s="278">
        <v>1.88134E9</v>
      </c>
      <c r="H80" s="278"/>
      <c r="I80" s="278">
        <f t="shared" ref="I80:N80" si="98">(I81/B81*B80)/B81*B80</f>
        <v>1.853189029</v>
      </c>
      <c r="J80" s="278">
        <f t="shared" si="98"/>
        <v>2.201162764</v>
      </c>
      <c r="K80" s="278">
        <f t="shared" si="98"/>
        <v>1.828124443</v>
      </c>
      <c r="L80" s="278">
        <f t="shared" si="98"/>
        <v>2.164671689</v>
      </c>
      <c r="M80" s="278">
        <f t="shared" si="98"/>
        <v>1.877215768</v>
      </c>
      <c r="N80" s="278">
        <f t="shared" si="98"/>
        <v>78427055.05</v>
      </c>
      <c r="O80" s="278"/>
      <c r="P80" s="254">
        <f t="shared" si="25"/>
        <v>138178.2139</v>
      </c>
      <c r="Q80" s="254">
        <f t="shared" si="95"/>
        <v>139122.0296</v>
      </c>
      <c r="R80" s="254">
        <f t="shared" si="96"/>
        <v>174632.6047</v>
      </c>
      <c r="S80" s="254">
        <f t="shared" si="28"/>
        <v>0</v>
      </c>
      <c r="T80" s="282"/>
      <c r="U80" s="254">
        <f t="shared" si="18"/>
        <v>264372.0502</v>
      </c>
      <c r="V80" s="254">
        <f t="shared" si="19"/>
        <v>264372.0502</v>
      </c>
      <c r="W80" s="254">
        <f t="shared" si="20"/>
        <v>451932.8481</v>
      </c>
      <c r="X80" s="257">
        <f t="shared" si="21"/>
        <v>0.4519328481</v>
      </c>
      <c r="Y80" s="254">
        <f t="shared" si="22"/>
        <v>451932.8481</v>
      </c>
      <c r="Z80" s="257">
        <f t="shared" si="23"/>
        <v>0.4519328481</v>
      </c>
      <c r="AA80" s="320"/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9"/>
    </row>
    <row r="81" ht="19.5" customHeight="1">
      <c r="A81" s="276" t="s">
        <v>177</v>
      </c>
      <c r="B81" s="277">
        <v>38.029999</v>
      </c>
      <c r="C81" s="278">
        <v>38.68</v>
      </c>
      <c r="D81" s="278">
        <v>36.700001</v>
      </c>
      <c r="E81" s="278">
        <v>36.779999</v>
      </c>
      <c r="F81" s="278">
        <v>31.721611</v>
      </c>
      <c r="G81" s="278">
        <v>1.9436275E9</v>
      </c>
      <c r="H81" s="278"/>
      <c r="I81" s="278">
        <f t="shared" ref="I81:N81" si="99">(I82/B82*B81)/B82*B81</f>
        <v>2.175495378</v>
      </c>
      <c r="J81" s="278">
        <f t="shared" si="99"/>
        <v>2.24857907</v>
      </c>
      <c r="K81" s="278">
        <f t="shared" si="99"/>
        <v>2.022721047</v>
      </c>
      <c r="L81" s="278">
        <f t="shared" si="99"/>
        <v>2.019396217</v>
      </c>
      <c r="M81" s="278">
        <f t="shared" si="99"/>
        <v>1.751230906</v>
      </c>
      <c r="N81" s="278">
        <f t="shared" si="99"/>
        <v>83706156.14</v>
      </c>
      <c r="O81" s="278"/>
      <c r="P81" s="254">
        <f t="shared" si="25"/>
        <v>145346.5386</v>
      </c>
      <c r="Q81" s="254">
        <f t="shared" si="95"/>
        <v>153931.0185</v>
      </c>
      <c r="R81" s="254">
        <f t="shared" si="96"/>
        <v>174632.6047</v>
      </c>
      <c r="S81" s="254">
        <f t="shared" si="28"/>
        <v>0</v>
      </c>
      <c r="T81" s="282"/>
      <c r="U81" s="254">
        <f t="shared" si="18"/>
        <v>269389.8775</v>
      </c>
      <c r="V81" s="254">
        <f t="shared" si="19"/>
        <v>269389.8775</v>
      </c>
      <c r="W81" s="254">
        <f t="shared" si="20"/>
        <v>473910.1617</v>
      </c>
      <c r="X81" s="257">
        <f t="shared" si="21"/>
        <v>0.4739101617</v>
      </c>
      <c r="Y81" s="254">
        <f t="shared" si="22"/>
        <v>473910.1617</v>
      </c>
      <c r="Z81" s="257">
        <f t="shared" si="23"/>
        <v>0.4739101617</v>
      </c>
      <c r="AA81" s="320"/>
      <c r="AB81" s="299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9"/>
    </row>
    <row r="82" ht="19.5" customHeight="1">
      <c r="A82" s="276" t="s">
        <v>178</v>
      </c>
      <c r="B82" s="277">
        <v>36.860001</v>
      </c>
      <c r="C82" s="278">
        <v>39.919998</v>
      </c>
      <c r="D82" s="278">
        <v>36.549999</v>
      </c>
      <c r="E82" s="278">
        <v>39.580002</v>
      </c>
      <c r="F82" s="278">
        <v>34.168079</v>
      </c>
      <c r="G82" s="278">
        <v>1.620613E9</v>
      </c>
      <c r="H82" s="278"/>
      <c r="I82" s="278">
        <f t="shared" ref="I82:N82" si="100">(I83/B83*B82)/B83*B82</f>
        <v>2.043695659</v>
      </c>
      <c r="J82" s="278">
        <f t="shared" si="100"/>
        <v>2.395059212</v>
      </c>
      <c r="K82" s="278">
        <f t="shared" si="100"/>
        <v>2.006220114</v>
      </c>
      <c r="L82" s="278">
        <f t="shared" si="100"/>
        <v>2.338566563</v>
      </c>
      <c r="M82" s="278">
        <f t="shared" si="100"/>
        <v>2.031767776</v>
      </c>
      <c r="N82" s="278">
        <f t="shared" si="100"/>
        <v>58195575.26</v>
      </c>
      <c r="O82" s="278"/>
      <c r="P82" s="254">
        <f t="shared" si="25"/>
        <v>144752.4713</v>
      </c>
      <c r="Q82" s="254">
        <f t="shared" si="95"/>
        <v>152675.2815</v>
      </c>
      <c r="R82" s="254">
        <f t="shared" si="96"/>
        <v>174632.6047</v>
      </c>
      <c r="S82" s="254">
        <f t="shared" si="28"/>
        <v>0</v>
      </c>
      <c r="T82" s="282"/>
      <c r="U82" s="254">
        <f t="shared" si="18"/>
        <v>268974.0304</v>
      </c>
      <c r="V82" s="254">
        <f t="shared" si="19"/>
        <v>268974.0304</v>
      </c>
      <c r="W82" s="254">
        <f t="shared" si="20"/>
        <v>472060.3575</v>
      </c>
      <c r="X82" s="257">
        <f t="shared" si="21"/>
        <v>0.4720603575</v>
      </c>
      <c r="Y82" s="254">
        <f t="shared" si="22"/>
        <v>472060.3575</v>
      </c>
      <c r="Z82" s="257">
        <f t="shared" si="23"/>
        <v>0.4720603575</v>
      </c>
      <c r="AA82" s="320"/>
      <c r="AB82" s="299"/>
      <c r="AC82" s="299"/>
      <c r="AD82" s="299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/>
      <c r="AO82" s="299"/>
      <c r="AP82" s="299"/>
      <c r="AQ82" s="299"/>
      <c r="AR82" s="299"/>
      <c r="AS82" s="299"/>
      <c r="AT82" s="299"/>
    </row>
    <row r="83" ht="19.5" customHeight="1">
      <c r="A83" s="276" t="s">
        <v>179</v>
      </c>
      <c r="B83" s="277">
        <v>39.639999</v>
      </c>
      <c r="C83" s="278">
        <v>40.139999</v>
      </c>
      <c r="D83" s="278">
        <v>38.259998</v>
      </c>
      <c r="E83" s="278">
        <v>38.98</v>
      </c>
      <c r="F83" s="278">
        <v>33.650127</v>
      </c>
      <c r="G83" s="278">
        <v>1.7148903E9</v>
      </c>
      <c r="H83" s="278"/>
      <c r="I83" s="278">
        <f t="shared" ref="I83:N83" si="101">(I84/B84*B83)/B84*B83</f>
        <v>2.363593608</v>
      </c>
      <c r="J83" s="278">
        <f t="shared" si="101"/>
        <v>2.421530524</v>
      </c>
      <c r="K83" s="278">
        <f t="shared" si="101"/>
        <v>2.198334256</v>
      </c>
      <c r="L83" s="278">
        <f t="shared" si="101"/>
        <v>2.268202275</v>
      </c>
      <c r="M83" s="278">
        <f t="shared" si="101"/>
        <v>1.970635755</v>
      </c>
      <c r="N83" s="278">
        <f t="shared" si="101"/>
        <v>65163442.06</v>
      </c>
      <c r="O83" s="278"/>
      <c r="P83" s="254">
        <f t="shared" si="25"/>
        <v>151524.7446</v>
      </c>
      <c r="Q83" s="254">
        <f t="shared" si="95"/>
        <v>167295.3526</v>
      </c>
      <c r="R83" s="254">
        <f t="shared" si="96"/>
        <v>174632.6047</v>
      </c>
      <c r="S83" s="254">
        <f t="shared" si="28"/>
        <v>0</v>
      </c>
      <c r="T83" s="282"/>
      <c r="U83" s="254">
        <f t="shared" si="18"/>
        <v>273714.6217</v>
      </c>
      <c r="V83" s="254">
        <f t="shared" si="19"/>
        <v>273714.6217</v>
      </c>
      <c r="W83" s="254">
        <f t="shared" si="20"/>
        <v>493452.7018</v>
      </c>
      <c r="X83" s="257">
        <f t="shared" si="21"/>
        <v>0.4934527018</v>
      </c>
      <c r="Y83" s="254">
        <f t="shared" si="22"/>
        <v>493452.7018</v>
      </c>
      <c r="Z83" s="257">
        <f t="shared" si="23"/>
        <v>0.4934527018</v>
      </c>
      <c r="AA83" s="320"/>
      <c r="AB83" s="299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</row>
    <row r="84" ht="19.5" customHeight="1">
      <c r="A84" s="276" t="s">
        <v>180</v>
      </c>
      <c r="B84" s="277">
        <v>39.0</v>
      </c>
      <c r="C84" s="278">
        <v>39.91</v>
      </c>
      <c r="D84" s="278">
        <v>38.240002</v>
      </c>
      <c r="E84" s="278">
        <v>39.459999</v>
      </c>
      <c r="F84" s="278">
        <v>34.064476</v>
      </c>
      <c r="G84" s="278">
        <v>1.6766625E9</v>
      </c>
      <c r="H84" s="278"/>
      <c r="I84" s="278">
        <f t="shared" ref="I84:N84" si="102">(I85/B85*B84)/B85*B84</f>
        <v>2.287887951</v>
      </c>
      <c r="J84" s="278">
        <f t="shared" si="102"/>
        <v>2.393859673</v>
      </c>
      <c r="K84" s="278">
        <f t="shared" si="102"/>
        <v>2.196037005</v>
      </c>
      <c r="L84" s="278">
        <f t="shared" si="102"/>
        <v>2.324407414</v>
      </c>
      <c r="M84" s="278">
        <f t="shared" si="102"/>
        <v>2.019465176</v>
      </c>
      <c r="N84" s="278">
        <f t="shared" si="102"/>
        <v>62290616.76</v>
      </c>
      <c r="O84" s="278"/>
      <c r="P84" s="254">
        <f t="shared" si="25"/>
        <v>151445.5525</v>
      </c>
      <c r="Q84" s="254">
        <f t="shared" si="95"/>
        <v>167120.5296</v>
      </c>
      <c r="R84" s="254">
        <f t="shared" si="96"/>
        <v>174632.6047</v>
      </c>
      <c r="S84" s="254">
        <f t="shared" si="28"/>
        <v>0</v>
      </c>
      <c r="T84" s="282"/>
      <c r="U84" s="254">
        <f t="shared" si="18"/>
        <v>273659.1872</v>
      </c>
      <c r="V84" s="254">
        <f t="shared" si="19"/>
        <v>273659.1872</v>
      </c>
      <c r="W84" s="254">
        <f t="shared" si="20"/>
        <v>493198.6868</v>
      </c>
      <c r="X84" s="257">
        <f t="shared" si="21"/>
        <v>0.4931986868</v>
      </c>
      <c r="Y84" s="254">
        <f t="shared" si="22"/>
        <v>493198.6868</v>
      </c>
      <c r="Z84" s="257">
        <f t="shared" si="23"/>
        <v>0.4931986868</v>
      </c>
      <c r="AA84" s="320"/>
      <c r="AB84" s="299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</row>
    <row r="85" ht="19.5" customHeight="1">
      <c r="A85" s="276" t="s">
        <v>181</v>
      </c>
      <c r="B85" s="277">
        <v>39.540001</v>
      </c>
      <c r="C85" s="278">
        <v>39.880001</v>
      </c>
      <c r="D85" s="278">
        <v>37.330002</v>
      </c>
      <c r="E85" s="278">
        <v>38.869999</v>
      </c>
      <c r="F85" s="278">
        <v>33.555145</v>
      </c>
      <c r="G85" s="278">
        <v>2.2791697E9</v>
      </c>
      <c r="H85" s="278"/>
      <c r="I85" s="278">
        <f t="shared" ref="I85:N85" si="103">(I86/B86*B85)/B86*B85</f>
        <v>2.351683591</v>
      </c>
      <c r="J85" s="278">
        <f t="shared" si="103"/>
        <v>2.390262258</v>
      </c>
      <c r="K85" s="278">
        <f t="shared" si="103"/>
        <v>2.09276213</v>
      </c>
      <c r="L85" s="278">
        <f t="shared" si="103"/>
        <v>2.255418669</v>
      </c>
      <c r="M85" s="278">
        <f t="shared" si="103"/>
        <v>1.959526688</v>
      </c>
      <c r="N85" s="278">
        <f t="shared" si="103"/>
        <v>115102472.8</v>
      </c>
      <c r="O85" s="278"/>
      <c r="P85" s="254">
        <f t="shared" si="25"/>
        <v>147841.5921</v>
      </c>
      <c r="Q85" s="254">
        <f t="shared" si="95"/>
        <v>159261.2122</v>
      </c>
      <c r="R85" s="254">
        <f t="shared" si="96"/>
        <v>174632.6047</v>
      </c>
      <c r="S85" s="254">
        <f t="shared" si="28"/>
        <v>0</v>
      </c>
      <c r="T85" s="282"/>
      <c r="U85" s="254">
        <f t="shared" si="18"/>
        <v>271136.4149</v>
      </c>
      <c r="V85" s="254">
        <f t="shared" si="19"/>
        <v>271136.4149</v>
      </c>
      <c r="W85" s="254">
        <f t="shared" si="20"/>
        <v>481735.409</v>
      </c>
      <c r="X85" s="257">
        <f t="shared" si="21"/>
        <v>0.481735409</v>
      </c>
      <c r="Y85" s="254">
        <f t="shared" si="22"/>
        <v>481735.409</v>
      </c>
      <c r="Z85" s="257">
        <f t="shared" si="23"/>
        <v>0.481735409</v>
      </c>
      <c r="AA85" s="320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</row>
    <row r="86" ht="19.5" customHeight="1">
      <c r="A86" s="276" t="s">
        <v>182</v>
      </c>
      <c r="B86" s="277">
        <v>38.779999</v>
      </c>
      <c r="C86" s="278">
        <v>42.02</v>
      </c>
      <c r="D86" s="278">
        <v>38.709999</v>
      </c>
      <c r="E86" s="278">
        <v>41.240002</v>
      </c>
      <c r="F86" s="278">
        <v>35.601101</v>
      </c>
      <c r="G86" s="278">
        <v>1.7184917E9</v>
      </c>
      <c r="H86" s="278"/>
      <c r="I86" s="278">
        <f t="shared" ref="I86:N86" si="104">(I87/B87*B86)/B87*B86</f>
        <v>2.262148568</v>
      </c>
      <c r="J86" s="278">
        <f t="shared" si="104"/>
        <v>2.653672533</v>
      </c>
      <c r="K86" s="278">
        <f t="shared" si="104"/>
        <v>2.250350476</v>
      </c>
      <c r="L86" s="278">
        <f t="shared" si="104"/>
        <v>2.538840791</v>
      </c>
      <c r="M86" s="278">
        <f t="shared" si="104"/>
        <v>2.205767845</v>
      </c>
      <c r="N86" s="278">
        <f t="shared" si="104"/>
        <v>65437425.81</v>
      </c>
      <c r="O86" s="278"/>
      <c r="P86" s="254">
        <f t="shared" si="25"/>
        <v>153306.9267</v>
      </c>
      <c r="Q86" s="254">
        <f t="shared" si="95"/>
        <v>171253.837</v>
      </c>
      <c r="R86" s="254">
        <f t="shared" si="96"/>
        <v>174632.6047</v>
      </c>
      <c r="S86" s="254">
        <f t="shared" si="28"/>
        <v>0</v>
      </c>
      <c r="T86" s="282"/>
      <c r="U86" s="254">
        <f t="shared" si="18"/>
        <v>274962.1492</v>
      </c>
      <c r="V86" s="254">
        <f t="shared" si="19"/>
        <v>274962.1492</v>
      </c>
      <c r="W86" s="254">
        <f t="shared" si="20"/>
        <v>499193.3684</v>
      </c>
      <c r="X86" s="257">
        <f t="shared" si="21"/>
        <v>0.4991933684</v>
      </c>
      <c r="Y86" s="254">
        <f t="shared" si="22"/>
        <v>499193.3684</v>
      </c>
      <c r="Z86" s="257">
        <f t="shared" si="23"/>
        <v>0.4991933684</v>
      </c>
      <c r="AA86" s="320"/>
      <c r="AB86" s="299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9"/>
    </row>
    <row r="87" ht="19.5" customHeight="1">
      <c r="A87" s="276" t="s">
        <v>183</v>
      </c>
      <c r="B87" s="337">
        <v>41.509998</v>
      </c>
      <c r="C87" s="338">
        <v>42.310001</v>
      </c>
      <c r="D87" s="338">
        <v>40.360001</v>
      </c>
      <c r="E87" s="338">
        <v>40.41</v>
      </c>
      <c r="F87" s="338">
        <v>34.884583</v>
      </c>
      <c r="G87" s="338">
        <v>1.4167064E9</v>
      </c>
      <c r="H87" s="338"/>
      <c r="I87" s="338">
        <f t="shared" ref="I87:N87" si="105">(I88/B88*B87)/B88*B87</f>
        <v>2.591856554</v>
      </c>
      <c r="J87" s="338">
        <f t="shared" si="105"/>
        <v>2.690427567</v>
      </c>
      <c r="K87" s="338">
        <f t="shared" si="105"/>
        <v>2.446280075</v>
      </c>
      <c r="L87" s="338">
        <f t="shared" si="105"/>
        <v>2.437675054</v>
      </c>
      <c r="M87" s="338">
        <f t="shared" si="105"/>
        <v>2.117873493</v>
      </c>
      <c r="N87" s="338">
        <f t="shared" si="105"/>
        <v>44472448.46</v>
      </c>
      <c r="O87" s="338"/>
      <c r="P87" s="254">
        <f t="shared" si="25"/>
        <v>159841.5881</v>
      </c>
      <c r="Q87" s="254">
        <f t="shared" si="95"/>
        <v>186164.2681</v>
      </c>
      <c r="R87" s="254">
        <f t="shared" si="96"/>
        <v>174632.6047</v>
      </c>
      <c r="S87" s="254">
        <f t="shared" si="28"/>
        <v>0</v>
      </c>
      <c r="T87" s="339">
        <f>(P87-P75)/P75</f>
        <v>0.03248915324</v>
      </c>
      <c r="U87" s="254">
        <f t="shared" si="18"/>
        <v>279536.4122</v>
      </c>
      <c r="V87" s="254">
        <f t="shared" si="19"/>
        <v>279536.4122</v>
      </c>
      <c r="W87" s="254">
        <f t="shared" si="20"/>
        <v>520638.4609</v>
      </c>
      <c r="X87" s="257">
        <f t="shared" si="21"/>
        <v>0.5206384609</v>
      </c>
      <c r="Y87" s="254">
        <f t="shared" si="22"/>
        <v>520638.4609</v>
      </c>
      <c r="Z87" s="257">
        <f t="shared" si="23"/>
        <v>0.5206384609</v>
      </c>
      <c r="AA87" s="320"/>
      <c r="AB87" s="299"/>
      <c r="AC87" s="299"/>
      <c r="AD87" s="299"/>
      <c r="AE87" s="299"/>
      <c r="AF87" s="299"/>
      <c r="AG87" s="299"/>
      <c r="AH87" s="299"/>
      <c r="AI87" s="299"/>
      <c r="AJ87" s="299"/>
      <c r="AK87" s="299"/>
      <c r="AL87" s="299"/>
      <c r="AM87" s="299"/>
      <c r="AN87" s="299"/>
      <c r="AO87" s="299"/>
      <c r="AP87" s="299"/>
      <c r="AQ87" s="299"/>
      <c r="AR87" s="299"/>
      <c r="AS87" s="299"/>
      <c r="AT87" s="299"/>
    </row>
    <row r="88" ht="19.5" customHeight="1">
      <c r="A88" s="276" t="s">
        <v>184</v>
      </c>
      <c r="B88" s="277">
        <v>40.650002</v>
      </c>
      <c r="C88" s="278">
        <v>43.310001</v>
      </c>
      <c r="D88" s="278">
        <v>40.16</v>
      </c>
      <c r="E88" s="278">
        <v>42.0</v>
      </c>
      <c r="F88" s="278">
        <v>36.344654</v>
      </c>
      <c r="G88" s="278">
        <v>1.9689058E9</v>
      </c>
      <c r="H88" s="278"/>
      <c r="I88" s="278">
        <f t="shared" ref="I88:N88" si="106">(I89/B89*B88)/B89*B88</f>
        <v>2.485573898</v>
      </c>
      <c r="J88" s="278">
        <f t="shared" si="106"/>
        <v>2.819107394</v>
      </c>
      <c r="K88" s="278">
        <f t="shared" si="106"/>
        <v>2.422095427</v>
      </c>
      <c r="L88" s="278">
        <f t="shared" si="106"/>
        <v>2.633277892</v>
      </c>
      <c r="M88" s="278">
        <f t="shared" si="106"/>
        <v>2.298867923</v>
      </c>
      <c r="N88" s="278">
        <f t="shared" si="106"/>
        <v>85897634.76</v>
      </c>
      <c r="O88" s="278"/>
      <c r="P88" s="254">
        <f t="shared" si="25"/>
        <v>159049.505</v>
      </c>
      <c r="Q88" s="254">
        <f>((Q87+R87)/2)*K88/K87</f>
        <v>178614.9641</v>
      </c>
      <c r="R88" s="254">
        <f>(Q87+R87)/2</f>
        <v>180398.4364</v>
      </c>
      <c r="S88" s="254">
        <f t="shared" si="28"/>
        <v>0</v>
      </c>
      <c r="T88" s="282"/>
      <c r="U88" s="254">
        <f t="shared" si="18"/>
        <v>284517.1524</v>
      </c>
      <c r="V88" s="254">
        <f t="shared" si="19"/>
        <v>284517.1524</v>
      </c>
      <c r="W88" s="254">
        <f t="shared" si="20"/>
        <v>518062.9054</v>
      </c>
      <c r="X88" s="257">
        <f t="shared" si="21"/>
        <v>0.5180629054</v>
      </c>
      <c r="Y88" s="254">
        <f t="shared" si="22"/>
        <v>518062.9054</v>
      </c>
      <c r="Z88" s="257">
        <f t="shared" si="23"/>
        <v>0.5180629054</v>
      </c>
      <c r="AA88" s="320"/>
      <c r="AB88" s="299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  <c r="AQ88" s="299"/>
      <c r="AR88" s="299"/>
      <c r="AS88" s="299"/>
      <c r="AT88" s="299"/>
    </row>
    <row r="89" ht="19.5" customHeight="1">
      <c r="A89" s="276" t="s">
        <v>185</v>
      </c>
      <c r="B89" s="277">
        <v>41.740002</v>
      </c>
      <c r="C89" s="278">
        <v>42.169998</v>
      </c>
      <c r="D89" s="278">
        <v>40.259998</v>
      </c>
      <c r="E89" s="278">
        <v>41.099998</v>
      </c>
      <c r="F89" s="278">
        <v>35.565819</v>
      </c>
      <c r="G89" s="278">
        <v>1.6465621E9</v>
      </c>
      <c r="H89" s="278"/>
      <c r="I89" s="278">
        <f t="shared" ref="I89:N89" si="107">(I90/B90*B89)/B90*B89</f>
        <v>2.620658722</v>
      </c>
      <c r="J89" s="278">
        <f t="shared" si="107"/>
        <v>2.672651877</v>
      </c>
      <c r="K89" s="278">
        <f t="shared" si="107"/>
        <v>2.434172431</v>
      </c>
      <c r="L89" s="278">
        <f t="shared" si="107"/>
        <v>2.521632038</v>
      </c>
      <c r="M89" s="278">
        <f t="shared" si="107"/>
        <v>2.201398017</v>
      </c>
      <c r="N89" s="278">
        <f t="shared" si="107"/>
        <v>60074139.45</v>
      </c>
      <c r="O89" s="278"/>
      <c r="P89" s="254">
        <f t="shared" si="25"/>
        <v>159445.5366</v>
      </c>
      <c r="Q89" s="254">
        <f t="shared" ref="Q89:Q99" si="109">Q88*K89/K88</f>
        <v>179505.5705</v>
      </c>
      <c r="R89" s="254">
        <f t="shared" ref="R89:R99" si="110">R88</f>
        <v>180398.4364</v>
      </c>
      <c r="S89" s="254">
        <f t="shared" si="28"/>
        <v>0</v>
      </c>
      <c r="T89" s="282"/>
      <c r="U89" s="254">
        <f t="shared" si="18"/>
        <v>284794.3746</v>
      </c>
      <c r="V89" s="254">
        <f t="shared" si="19"/>
        <v>284794.3746</v>
      </c>
      <c r="W89" s="254">
        <f t="shared" si="20"/>
        <v>519349.5435</v>
      </c>
      <c r="X89" s="257">
        <f t="shared" si="21"/>
        <v>0.5193495435</v>
      </c>
      <c r="Y89" s="254">
        <f t="shared" si="22"/>
        <v>519349.5435</v>
      </c>
      <c r="Z89" s="257">
        <f t="shared" si="23"/>
        <v>0.5193495435</v>
      </c>
      <c r="AA89" s="320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</row>
    <row r="90" ht="19.5" customHeight="1">
      <c r="A90" s="276" t="s">
        <v>186</v>
      </c>
      <c r="B90" s="277">
        <v>41.23</v>
      </c>
      <c r="C90" s="278">
        <v>42.299999</v>
      </c>
      <c r="D90" s="278">
        <v>40.189999</v>
      </c>
      <c r="E90" s="278">
        <v>41.93</v>
      </c>
      <c r="F90" s="278">
        <v>36.284084</v>
      </c>
      <c r="G90" s="278">
        <v>2.1858623E9</v>
      </c>
      <c r="H90" s="278"/>
      <c r="I90" s="278">
        <f t="shared" ref="I90:N90" si="108">(I91/B91*B90)/B91*B90</f>
        <v>2.557008706</v>
      </c>
      <c r="J90" s="278">
        <f t="shared" si="108"/>
        <v>2.689155694</v>
      </c>
      <c r="K90" s="278">
        <f t="shared" si="108"/>
        <v>2.425715326</v>
      </c>
      <c r="L90" s="278">
        <f t="shared" si="108"/>
        <v>2.624507613</v>
      </c>
      <c r="M90" s="278">
        <f t="shared" si="108"/>
        <v>2.291211975</v>
      </c>
      <c r="N90" s="278">
        <f t="shared" si="108"/>
        <v>105870978.8</v>
      </c>
      <c r="O90" s="278"/>
      <c r="P90" s="254">
        <f t="shared" si="25"/>
        <v>159168.3129</v>
      </c>
      <c r="Q90" s="254">
        <f t="shared" si="109"/>
        <v>178881.9099</v>
      </c>
      <c r="R90" s="254">
        <f t="shared" si="110"/>
        <v>180398.4364</v>
      </c>
      <c r="S90" s="254">
        <f t="shared" si="28"/>
        <v>0</v>
      </c>
      <c r="T90" s="282"/>
      <c r="U90" s="254">
        <f t="shared" si="18"/>
        <v>284600.318</v>
      </c>
      <c r="V90" s="254">
        <f t="shared" si="19"/>
        <v>284600.318</v>
      </c>
      <c r="W90" s="254">
        <f t="shared" si="20"/>
        <v>518448.6592</v>
      </c>
      <c r="X90" s="257">
        <f t="shared" si="21"/>
        <v>0.5184486592</v>
      </c>
      <c r="Y90" s="254">
        <f t="shared" si="22"/>
        <v>518448.6592</v>
      </c>
      <c r="Z90" s="257">
        <f t="shared" si="23"/>
        <v>0.5184486592</v>
      </c>
      <c r="AA90" s="320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</row>
    <row r="91" ht="19.5" customHeight="1">
      <c r="A91" s="276" t="s">
        <v>187</v>
      </c>
      <c r="B91" s="277">
        <v>42.150002</v>
      </c>
      <c r="C91" s="278">
        <v>43.049999</v>
      </c>
      <c r="D91" s="278">
        <v>41.389999</v>
      </c>
      <c r="E91" s="278">
        <v>41.849998</v>
      </c>
      <c r="F91" s="278">
        <v>36.240246</v>
      </c>
      <c r="G91" s="278">
        <v>1.7639047E9</v>
      </c>
      <c r="H91" s="278"/>
      <c r="I91" s="278">
        <f t="shared" ref="I91:N91" si="111">(I92/B92*B91)/B92*B91</f>
        <v>2.672395527</v>
      </c>
      <c r="J91" s="278">
        <f t="shared" si="111"/>
        <v>2.785361219</v>
      </c>
      <c r="K91" s="278">
        <f t="shared" si="111"/>
        <v>2.572732739</v>
      </c>
      <c r="L91" s="278">
        <f t="shared" si="111"/>
        <v>2.614502102</v>
      </c>
      <c r="M91" s="278">
        <f t="shared" si="111"/>
        <v>2.285678889</v>
      </c>
      <c r="N91" s="278">
        <f t="shared" si="111"/>
        <v>68941632.6</v>
      </c>
      <c r="O91" s="278"/>
      <c r="P91" s="254">
        <f t="shared" si="25"/>
        <v>163920.7881</v>
      </c>
      <c r="Q91" s="254">
        <f t="shared" si="109"/>
        <v>189723.5595</v>
      </c>
      <c r="R91" s="254">
        <f t="shared" si="110"/>
        <v>180398.4364</v>
      </c>
      <c r="S91" s="254">
        <f t="shared" si="28"/>
        <v>0</v>
      </c>
      <c r="T91" s="282"/>
      <c r="U91" s="254">
        <f t="shared" si="18"/>
        <v>287927.0506</v>
      </c>
      <c r="V91" s="254">
        <f t="shared" si="19"/>
        <v>287927.0506</v>
      </c>
      <c r="W91" s="254">
        <f t="shared" si="20"/>
        <v>534042.7841</v>
      </c>
      <c r="X91" s="257">
        <f t="shared" si="21"/>
        <v>0.5340427841</v>
      </c>
      <c r="Y91" s="254">
        <f t="shared" si="22"/>
        <v>534042.7841</v>
      </c>
      <c r="Z91" s="257">
        <f t="shared" si="23"/>
        <v>0.5340427841</v>
      </c>
      <c r="AA91" s="320"/>
      <c r="AB91" s="299"/>
      <c r="AC91" s="299"/>
      <c r="AD91" s="299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299"/>
      <c r="AT91" s="299"/>
    </row>
    <row r="92" ht="19.5" customHeight="1">
      <c r="A92" s="276" t="s">
        <v>188</v>
      </c>
      <c r="B92" s="277">
        <v>41.919998</v>
      </c>
      <c r="C92" s="278">
        <v>42.279999</v>
      </c>
      <c r="D92" s="278">
        <v>38.23</v>
      </c>
      <c r="E92" s="278">
        <v>38.82</v>
      </c>
      <c r="F92" s="278">
        <v>33.61639</v>
      </c>
      <c r="G92" s="278">
        <v>2.7095353E9</v>
      </c>
      <c r="H92" s="278"/>
      <c r="I92" s="278">
        <f t="shared" ref="I92:N92" si="112">(I93/B93*B92)/B93*B92</f>
        <v>2.643309663</v>
      </c>
      <c r="J92" s="278">
        <f t="shared" si="112"/>
        <v>2.686613358</v>
      </c>
      <c r="K92" s="278">
        <f t="shared" si="112"/>
        <v>2.19488837</v>
      </c>
      <c r="L92" s="278">
        <f t="shared" si="112"/>
        <v>2.249620051</v>
      </c>
      <c r="M92" s="278">
        <f t="shared" si="112"/>
        <v>1.966686289</v>
      </c>
      <c r="N92" s="278">
        <f t="shared" si="112"/>
        <v>162675052.5</v>
      </c>
      <c r="O92" s="278"/>
      <c r="P92" s="254">
        <f t="shared" si="25"/>
        <v>151405.9406</v>
      </c>
      <c r="Q92" s="254">
        <f t="shared" si="109"/>
        <v>161859.8108</v>
      </c>
      <c r="R92" s="254">
        <f t="shared" si="110"/>
        <v>180398.4364</v>
      </c>
      <c r="S92" s="254">
        <f t="shared" si="28"/>
        <v>0</v>
      </c>
      <c r="T92" s="282"/>
      <c r="U92" s="254">
        <f t="shared" si="18"/>
        <v>279166.6574</v>
      </c>
      <c r="V92" s="254">
        <f t="shared" si="19"/>
        <v>279166.6574</v>
      </c>
      <c r="W92" s="254">
        <f t="shared" si="20"/>
        <v>493664.1878</v>
      </c>
      <c r="X92" s="257">
        <f t="shared" si="21"/>
        <v>0.4936641878</v>
      </c>
      <c r="Y92" s="254">
        <f t="shared" si="22"/>
        <v>493664.1878</v>
      </c>
      <c r="Z92" s="257">
        <f t="shared" si="23"/>
        <v>0.4936641878</v>
      </c>
      <c r="AA92" s="320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9"/>
    </row>
    <row r="93" ht="19.5" customHeight="1">
      <c r="A93" s="276" t="s">
        <v>189</v>
      </c>
      <c r="B93" s="277">
        <v>38.93</v>
      </c>
      <c r="C93" s="278">
        <v>40.0</v>
      </c>
      <c r="D93" s="278">
        <v>37.16</v>
      </c>
      <c r="E93" s="278">
        <v>38.77</v>
      </c>
      <c r="F93" s="278">
        <v>33.573109</v>
      </c>
      <c r="G93" s="278">
        <v>3.052135E9</v>
      </c>
      <c r="H93" s="278"/>
      <c r="I93" s="278">
        <f t="shared" ref="I93:N93" si="113">(I94/B94*B93)/B94*B93</f>
        <v>2.27968239</v>
      </c>
      <c r="J93" s="278">
        <f t="shared" si="113"/>
        <v>2.404668508</v>
      </c>
      <c r="K93" s="278">
        <f t="shared" si="113"/>
        <v>2.073744523</v>
      </c>
      <c r="L93" s="278">
        <f t="shared" si="113"/>
        <v>2.24382878</v>
      </c>
      <c r="M93" s="278">
        <f t="shared" si="113"/>
        <v>1.961625344</v>
      </c>
      <c r="N93" s="278">
        <f t="shared" si="113"/>
        <v>206413837.1</v>
      </c>
      <c r="O93" s="278"/>
      <c r="P93" s="254">
        <f t="shared" si="25"/>
        <v>147168.3168</v>
      </c>
      <c r="Q93" s="254">
        <f t="shared" si="109"/>
        <v>152926.181</v>
      </c>
      <c r="R93" s="254">
        <f t="shared" si="110"/>
        <v>180398.4364</v>
      </c>
      <c r="S93" s="254">
        <f t="shared" si="28"/>
        <v>0</v>
      </c>
      <c r="T93" s="282"/>
      <c r="U93" s="254">
        <f t="shared" si="18"/>
        <v>276200.3207</v>
      </c>
      <c r="V93" s="254">
        <f t="shared" si="19"/>
        <v>276200.3207</v>
      </c>
      <c r="W93" s="254">
        <f t="shared" si="20"/>
        <v>480492.9342</v>
      </c>
      <c r="X93" s="257">
        <f t="shared" si="21"/>
        <v>0.4804929342</v>
      </c>
      <c r="Y93" s="254">
        <f t="shared" si="22"/>
        <v>480492.9342</v>
      </c>
      <c r="Z93" s="257">
        <f t="shared" si="23"/>
        <v>0.4804929342</v>
      </c>
      <c r="AA93" s="320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  <c r="AQ93" s="299"/>
      <c r="AR93" s="299"/>
      <c r="AS93" s="299"/>
      <c r="AT93" s="299"/>
    </row>
    <row r="94" ht="19.5" customHeight="1">
      <c r="A94" s="276" t="s">
        <v>190</v>
      </c>
      <c r="B94" s="277">
        <v>38.889999</v>
      </c>
      <c r="C94" s="278">
        <v>39.0</v>
      </c>
      <c r="D94" s="278">
        <v>35.540001</v>
      </c>
      <c r="E94" s="278">
        <v>37.099998</v>
      </c>
      <c r="F94" s="278">
        <v>32.14859</v>
      </c>
      <c r="G94" s="278">
        <v>2.462886E9</v>
      </c>
      <c r="H94" s="283" t="s">
        <v>190</v>
      </c>
      <c r="I94" s="278">
        <v>2.275</v>
      </c>
      <c r="J94" s="278">
        <v>2.285938</v>
      </c>
      <c r="K94" s="278">
        <v>1.896875</v>
      </c>
      <c r="L94" s="278">
        <v>2.054688</v>
      </c>
      <c r="M94" s="278">
        <v>1.798692</v>
      </c>
      <c r="N94" s="278">
        <v>1.344064E8</v>
      </c>
      <c r="O94" s="278"/>
      <c r="P94" s="254">
        <f t="shared" si="25"/>
        <v>140752.4792</v>
      </c>
      <c r="Q94" s="254">
        <f t="shared" si="109"/>
        <v>139883.1178</v>
      </c>
      <c r="R94" s="254">
        <f t="shared" si="110"/>
        <v>180398.4364</v>
      </c>
      <c r="S94" s="254">
        <f t="shared" si="28"/>
        <v>0</v>
      </c>
      <c r="T94" s="282"/>
      <c r="U94" s="254">
        <f t="shared" si="18"/>
        <v>271709.2344</v>
      </c>
      <c r="V94" s="254">
        <f t="shared" si="19"/>
        <v>271709.2344</v>
      </c>
      <c r="W94" s="254">
        <f t="shared" si="20"/>
        <v>461034.0335</v>
      </c>
      <c r="X94" s="257">
        <f t="shared" si="21"/>
        <v>0.4610340335</v>
      </c>
      <c r="Y94" s="254">
        <f t="shared" si="22"/>
        <v>461034.0335</v>
      </c>
      <c r="Z94" s="257">
        <f t="shared" si="23"/>
        <v>0.4610340335</v>
      </c>
      <c r="AA94" s="320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  <c r="AQ94" s="299"/>
      <c r="AR94" s="299"/>
      <c r="AS94" s="299"/>
      <c r="AT94" s="299"/>
    </row>
    <row r="95" ht="19.5" customHeight="1">
      <c r="A95" s="276" t="s">
        <v>191</v>
      </c>
      <c r="B95" s="277">
        <v>36.77</v>
      </c>
      <c r="C95" s="278">
        <v>39.029999</v>
      </c>
      <c r="D95" s="278">
        <v>36.259998</v>
      </c>
      <c r="E95" s="278">
        <v>38.869999</v>
      </c>
      <c r="F95" s="278">
        <v>33.682358</v>
      </c>
      <c r="G95" s="278">
        <v>2.2819291E9</v>
      </c>
      <c r="H95" s="283" t="s">
        <v>191</v>
      </c>
      <c r="I95" s="278">
        <v>2.017188</v>
      </c>
      <c r="J95" s="278">
        <v>2.259375</v>
      </c>
      <c r="K95" s="278">
        <v>1.9625</v>
      </c>
      <c r="L95" s="278">
        <v>2.240625</v>
      </c>
      <c r="M95" s="278">
        <v>1.961462</v>
      </c>
      <c r="N95" s="278">
        <v>2.36656E8</v>
      </c>
      <c r="O95" s="278"/>
      <c r="P95" s="254">
        <f t="shared" si="25"/>
        <v>143603.9525</v>
      </c>
      <c r="Q95" s="254">
        <f t="shared" si="109"/>
        <v>144722.5667</v>
      </c>
      <c r="R95" s="254">
        <f t="shared" si="110"/>
        <v>180398.4364</v>
      </c>
      <c r="S95" s="254">
        <f t="shared" si="28"/>
        <v>0</v>
      </c>
      <c r="T95" s="282"/>
      <c r="U95" s="254">
        <f t="shared" si="18"/>
        <v>273705.2657</v>
      </c>
      <c r="V95" s="254">
        <f t="shared" si="19"/>
        <v>273705.2657</v>
      </c>
      <c r="W95" s="254">
        <f t="shared" si="20"/>
        <v>468724.9556</v>
      </c>
      <c r="X95" s="257">
        <f t="shared" si="21"/>
        <v>0.4687249556</v>
      </c>
      <c r="Y95" s="254">
        <f t="shared" si="22"/>
        <v>468724.9556</v>
      </c>
      <c r="Z95" s="257">
        <f t="shared" si="23"/>
        <v>0.4687249556</v>
      </c>
      <c r="AA95" s="320"/>
      <c r="AB95" s="299"/>
      <c r="AC95" s="299"/>
      <c r="AD95" s="299"/>
      <c r="AE95" s="299"/>
      <c r="AF95" s="299"/>
      <c r="AG95" s="299"/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9"/>
    </row>
    <row r="96" ht="19.5" customHeight="1">
      <c r="A96" s="276" t="s">
        <v>192</v>
      </c>
      <c r="B96" s="277">
        <v>39.080002</v>
      </c>
      <c r="C96" s="278">
        <v>40.950001</v>
      </c>
      <c r="D96" s="278">
        <v>38.32</v>
      </c>
      <c r="E96" s="278">
        <v>40.650002</v>
      </c>
      <c r="F96" s="278">
        <v>35.224796</v>
      </c>
      <c r="G96" s="278">
        <v>2.234461E9</v>
      </c>
      <c r="H96" s="283" t="s">
        <v>192</v>
      </c>
      <c r="I96" s="278">
        <v>2.271875</v>
      </c>
      <c r="J96" s="278">
        <v>2.550938</v>
      </c>
      <c r="K96" s="278">
        <v>2.16875</v>
      </c>
      <c r="L96" s="278">
        <v>2.434375</v>
      </c>
      <c r="M96" s="278">
        <v>2.131073</v>
      </c>
      <c r="N96" s="278">
        <v>2.230688E8</v>
      </c>
      <c r="O96" s="278"/>
      <c r="P96" s="254">
        <f t="shared" si="25"/>
        <v>151762.3762</v>
      </c>
      <c r="Q96" s="254">
        <f t="shared" si="109"/>
        <v>159932.2632</v>
      </c>
      <c r="R96" s="254">
        <f t="shared" si="110"/>
        <v>180398.4364</v>
      </c>
      <c r="S96" s="254">
        <f t="shared" si="28"/>
        <v>0</v>
      </c>
      <c r="T96" s="282"/>
      <c r="U96" s="254">
        <f t="shared" si="18"/>
        <v>279416.1623</v>
      </c>
      <c r="V96" s="254">
        <f t="shared" si="19"/>
        <v>279416.1623</v>
      </c>
      <c r="W96" s="254">
        <f t="shared" si="20"/>
        <v>492093.0759</v>
      </c>
      <c r="X96" s="257">
        <f t="shared" si="21"/>
        <v>0.4920930759</v>
      </c>
      <c r="Y96" s="254">
        <f t="shared" si="22"/>
        <v>492093.0759</v>
      </c>
      <c r="Z96" s="257">
        <f t="shared" si="23"/>
        <v>0.4920930759</v>
      </c>
      <c r="AA96" s="320"/>
      <c r="AB96" s="299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9"/>
    </row>
    <row r="97" ht="19.5" customHeight="1">
      <c r="A97" s="276" t="s">
        <v>193</v>
      </c>
      <c r="B97" s="277">
        <v>40.599998</v>
      </c>
      <c r="C97" s="278">
        <v>42.919998</v>
      </c>
      <c r="D97" s="278">
        <v>39.880001</v>
      </c>
      <c r="E97" s="278">
        <v>42.580002</v>
      </c>
      <c r="F97" s="278">
        <v>36.918461</v>
      </c>
      <c r="G97" s="278">
        <v>2.410484E9</v>
      </c>
      <c r="H97" s="283" t="s">
        <v>193</v>
      </c>
      <c r="I97" s="278">
        <v>2.423438</v>
      </c>
      <c r="J97" s="278">
        <v>2.697188</v>
      </c>
      <c r="K97" s="278">
        <v>2.33875</v>
      </c>
      <c r="L97" s="278">
        <v>2.653125</v>
      </c>
      <c r="M97" s="278">
        <v>2.322569</v>
      </c>
      <c r="N97" s="278">
        <v>2.854912E8</v>
      </c>
      <c r="O97" s="278"/>
      <c r="P97" s="254">
        <f t="shared" si="25"/>
        <v>157940.598</v>
      </c>
      <c r="Q97" s="254">
        <f t="shared" si="109"/>
        <v>172468.7404</v>
      </c>
      <c r="R97" s="254">
        <f t="shared" si="110"/>
        <v>180398.4364</v>
      </c>
      <c r="S97" s="254">
        <f t="shared" si="28"/>
        <v>0</v>
      </c>
      <c r="T97" s="282"/>
      <c r="U97" s="254">
        <f t="shared" si="18"/>
        <v>283740.9176</v>
      </c>
      <c r="V97" s="254">
        <f t="shared" si="19"/>
        <v>283740.9176</v>
      </c>
      <c r="W97" s="254">
        <f t="shared" si="20"/>
        <v>510807.7748</v>
      </c>
      <c r="X97" s="257">
        <f t="shared" si="21"/>
        <v>0.5108077748</v>
      </c>
      <c r="Y97" s="254">
        <f t="shared" si="22"/>
        <v>510807.7748</v>
      </c>
      <c r="Z97" s="257">
        <f t="shared" si="23"/>
        <v>0.5108077748</v>
      </c>
      <c r="AA97" s="320"/>
      <c r="AB97" s="299"/>
      <c r="AC97" s="299"/>
      <c r="AD97" s="299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/>
      <c r="AO97" s="299"/>
      <c r="AP97" s="299"/>
      <c r="AQ97" s="299"/>
      <c r="AR97" s="299"/>
      <c r="AS97" s="299"/>
      <c r="AT97" s="299"/>
    </row>
    <row r="98" ht="19.5" customHeight="1">
      <c r="A98" s="276" t="s">
        <v>194</v>
      </c>
      <c r="B98" s="277">
        <v>42.73</v>
      </c>
      <c r="C98" s="278">
        <v>44.860001</v>
      </c>
      <c r="D98" s="278">
        <v>41.610001</v>
      </c>
      <c r="E98" s="278">
        <v>44.040001</v>
      </c>
      <c r="F98" s="278">
        <v>38.184303</v>
      </c>
      <c r="G98" s="278">
        <v>2.370363E9</v>
      </c>
      <c r="H98" s="283" t="s">
        <v>194</v>
      </c>
      <c r="I98" s="278">
        <v>2.671875</v>
      </c>
      <c r="J98" s="278">
        <v>2.929688</v>
      </c>
      <c r="K98" s="278">
        <v>2.53</v>
      </c>
      <c r="L98" s="278">
        <v>2.813125</v>
      </c>
      <c r="M98" s="278">
        <v>2.462634</v>
      </c>
      <c r="N98" s="278">
        <v>3.429184E8</v>
      </c>
      <c r="O98" s="278"/>
      <c r="P98" s="254">
        <f t="shared" si="25"/>
        <v>164792.0832</v>
      </c>
      <c r="Q98" s="254">
        <f t="shared" si="109"/>
        <v>186572.2771</v>
      </c>
      <c r="R98" s="254">
        <f t="shared" si="110"/>
        <v>180398.4364</v>
      </c>
      <c r="S98" s="254">
        <f t="shared" si="28"/>
        <v>0</v>
      </c>
      <c r="T98" s="282"/>
      <c r="U98" s="254">
        <f t="shared" si="18"/>
        <v>288536.9572</v>
      </c>
      <c r="V98" s="254">
        <f t="shared" si="19"/>
        <v>288536.9572</v>
      </c>
      <c r="W98" s="254">
        <f t="shared" si="20"/>
        <v>531762.7967</v>
      </c>
      <c r="X98" s="257">
        <f t="shared" si="21"/>
        <v>0.5317627967</v>
      </c>
      <c r="Y98" s="254">
        <f t="shared" si="22"/>
        <v>531762.7967</v>
      </c>
      <c r="Z98" s="257">
        <f t="shared" si="23"/>
        <v>0.5317627967</v>
      </c>
      <c r="AA98" s="320"/>
      <c r="AB98" s="299"/>
      <c r="AC98" s="299"/>
      <c r="AD98" s="299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9"/>
    </row>
    <row r="99" ht="19.5" customHeight="1">
      <c r="A99" s="276" t="s">
        <v>195</v>
      </c>
      <c r="B99" s="337">
        <v>44.0</v>
      </c>
      <c r="C99" s="338">
        <v>44.759998</v>
      </c>
      <c r="D99" s="338">
        <v>42.880001</v>
      </c>
      <c r="E99" s="338">
        <v>43.16</v>
      </c>
      <c r="F99" s="338">
        <v>37.421341</v>
      </c>
      <c r="G99" s="338">
        <v>1.8982755E9</v>
      </c>
      <c r="H99" s="340" t="s">
        <v>195</v>
      </c>
      <c r="I99" s="338">
        <v>2.819688</v>
      </c>
      <c r="J99" s="338">
        <v>2.908125</v>
      </c>
      <c r="K99" s="338">
        <v>2.503125</v>
      </c>
      <c r="L99" s="338">
        <v>2.5325</v>
      </c>
      <c r="M99" s="338">
        <v>2.216972</v>
      </c>
      <c r="N99" s="338">
        <v>3.636512E8</v>
      </c>
      <c r="O99" s="338"/>
      <c r="P99" s="254">
        <f t="shared" si="25"/>
        <v>169821.7861</v>
      </c>
      <c r="Q99" s="254">
        <f t="shared" si="109"/>
        <v>184590.4076</v>
      </c>
      <c r="R99" s="254">
        <f t="shared" si="110"/>
        <v>180398.4364</v>
      </c>
      <c r="S99" s="254">
        <f t="shared" si="28"/>
        <v>0</v>
      </c>
      <c r="T99" s="339">
        <f>(P99-P87)/P87</f>
        <v>0.06243805594</v>
      </c>
      <c r="U99" s="254">
        <f t="shared" si="18"/>
        <v>292057.7492</v>
      </c>
      <c r="V99" s="254">
        <f t="shared" si="19"/>
        <v>292057.7492</v>
      </c>
      <c r="W99" s="254">
        <f t="shared" si="20"/>
        <v>534810.6301</v>
      </c>
      <c r="X99" s="257">
        <f t="shared" si="21"/>
        <v>0.5348106301</v>
      </c>
      <c r="Y99" s="254">
        <f t="shared" si="22"/>
        <v>534810.6301</v>
      </c>
      <c r="Z99" s="257">
        <f t="shared" si="23"/>
        <v>0.5348106301</v>
      </c>
      <c r="AA99" s="320"/>
      <c r="AB99" s="299"/>
      <c r="AC99" s="299"/>
      <c r="AD99" s="299"/>
      <c r="AE99" s="299"/>
      <c r="AF99" s="299"/>
      <c r="AG99" s="299"/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9"/>
    </row>
    <row r="100" ht="19.5" customHeight="1">
      <c r="A100" s="276" t="s">
        <v>196</v>
      </c>
      <c r="B100" s="277">
        <v>43.459999</v>
      </c>
      <c r="C100" s="278">
        <v>45.400002</v>
      </c>
      <c r="D100" s="278">
        <v>42.52</v>
      </c>
      <c r="E100" s="278">
        <v>44.07</v>
      </c>
      <c r="F100" s="278">
        <v>38.256889</v>
      </c>
      <c r="G100" s="278">
        <v>2.6205577E9</v>
      </c>
      <c r="H100" s="283" t="s">
        <v>196</v>
      </c>
      <c r="I100" s="278">
        <v>2.58625</v>
      </c>
      <c r="J100" s="278">
        <v>2.794375</v>
      </c>
      <c r="K100" s="278">
        <v>2.4625</v>
      </c>
      <c r="L100" s="278">
        <v>2.607813</v>
      </c>
      <c r="M100" s="278">
        <v>2.430443</v>
      </c>
      <c r="N100" s="278">
        <v>4.98256E8</v>
      </c>
      <c r="O100" s="278"/>
      <c r="P100" s="254">
        <f t="shared" si="25"/>
        <v>168396.0396</v>
      </c>
      <c r="Q100" s="254">
        <f>((Q99+R99)/2)*K100/K99</f>
        <v>179532.5899</v>
      </c>
      <c r="R100" s="254">
        <f>(Q99+R99)/2</f>
        <v>182494.422</v>
      </c>
      <c r="S100" s="254">
        <f t="shared" si="28"/>
        <v>0</v>
      </c>
      <c r="T100" s="282"/>
      <c r="U100" s="254">
        <f t="shared" si="18"/>
        <v>293071.8728</v>
      </c>
      <c r="V100" s="254">
        <f t="shared" si="19"/>
        <v>293071.8728</v>
      </c>
      <c r="W100" s="254">
        <f t="shared" si="20"/>
        <v>530423.0515</v>
      </c>
      <c r="X100" s="257">
        <f t="shared" si="21"/>
        <v>0.5304230515</v>
      </c>
      <c r="Y100" s="254">
        <f t="shared" si="22"/>
        <v>530423.0515</v>
      </c>
      <c r="Z100" s="257">
        <f t="shared" si="23"/>
        <v>0.5304230515</v>
      </c>
      <c r="AA100" s="320"/>
      <c r="AB100" s="299"/>
      <c r="AC100" s="299"/>
      <c r="AD100" s="299"/>
      <c r="AE100" s="299"/>
      <c r="AF100" s="299"/>
      <c r="AG100" s="299"/>
      <c r="AH100" s="299"/>
      <c r="AI100" s="299"/>
      <c r="AJ100" s="299"/>
      <c r="AK100" s="299"/>
      <c r="AL100" s="299"/>
      <c r="AM100" s="299"/>
      <c r="AN100" s="299"/>
      <c r="AO100" s="299"/>
      <c r="AP100" s="299"/>
      <c r="AQ100" s="299"/>
      <c r="AR100" s="299"/>
      <c r="AS100" s="299"/>
      <c r="AT100" s="299"/>
    </row>
    <row r="101" ht="19.5" customHeight="1">
      <c r="A101" s="276" t="s">
        <v>197</v>
      </c>
      <c r="B101" s="277">
        <v>44.27</v>
      </c>
      <c r="C101" s="278">
        <v>45.549999</v>
      </c>
      <c r="D101" s="278">
        <v>42.93</v>
      </c>
      <c r="E101" s="278">
        <v>43.330002</v>
      </c>
      <c r="F101" s="278">
        <v>37.614506</v>
      </c>
      <c r="G101" s="278">
        <v>2.3943033E9</v>
      </c>
      <c r="H101" s="283" t="s">
        <v>197</v>
      </c>
      <c r="I101" s="278">
        <v>2.639688</v>
      </c>
      <c r="J101" s="278">
        <v>2.785313</v>
      </c>
      <c r="K101" s="278">
        <v>2.453125</v>
      </c>
      <c r="L101" s="278">
        <v>2.515313</v>
      </c>
      <c r="M101" s="278">
        <v>2.344234</v>
      </c>
      <c r="N101" s="278">
        <v>4.683744E8</v>
      </c>
      <c r="O101" s="278"/>
      <c r="P101" s="254">
        <f t="shared" si="25"/>
        <v>170019.802</v>
      </c>
      <c r="Q101" s="254">
        <f t="shared" ref="Q101:Q111" si="114">Q100*K101/K100</f>
        <v>178849.0902</v>
      </c>
      <c r="R101" s="254">
        <f t="shared" ref="R101:R111" si="115">R100</f>
        <v>182494.422</v>
      </c>
      <c r="S101" s="254">
        <f t="shared" si="28"/>
        <v>0</v>
      </c>
      <c r="T101" s="282"/>
      <c r="U101" s="254">
        <f t="shared" si="18"/>
        <v>294208.5065</v>
      </c>
      <c r="V101" s="254">
        <f t="shared" si="19"/>
        <v>294208.5065</v>
      </c>
      <c r="W101" s="254">
        <f t="shared" si="20"/>
        <v>531363.3142</v>
      </c>
      <c r="X101" s="257">
        <f t="shared" si="21"/>
        <v>0.5313633142</v>
      </c>
      <c r="Y101" s="254">
        <f t="shared" si="22"/>
        <v>531363.3142</v>
      </c>
      <c r="Z101" s="257">
        <f t="shared" si="23"/>
        <v>0.5313633142</v>
      </c>
      <c r="AA101" s="320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</row>
    <row r="102" ht="19.5" customHeight="1">
      <c r="A102" s="276" t="s">
        <v>198</v>
      </c>
      <c r="B102" s="277">
        <v>42.549999</v>
      </c>
      <c r="C102" s="278">
        <v>44.450001</v>
      </c>
      <c r="D102" s="278">
        <v>42.060001</v>
      </c>
      <c r="E102" s="278">
        <v>43.529999</v>
      </c>
      <c r="F102" s="278">
        <v>37.788136</v>
      </c>
      <c r="G102" s="278">
        <v>2.8868317E9</v>
      </c>
      <c r="H102" s="283" t="s">
        <v>198</v>
      </c>
      <c r="I102" s="278">
        <v>2.439063</v>
      </c>
      <c r="J102" s="278">
        <v>2.6325</v>
      </c>
      <c r="K102" s="278">
        <v>2.363438</v>
      </c>
      <c r="L102" s="278">
        <v>2.530625</v>
      </c>
      <c r="M102" s="278">
        <v>2.358504</v>
      </c>
      <c r="N102" s="278">
        <v>9.582016E8</v>
      </c>
      <c r="O102" s="278"/>
      <c r="P102" s="254">
        <f t="shared" si="25"/>
        <v>166574.2614</v>
      </c>
      <c r="Q102" s="254">
        <f t="shared" si="114"/>
        <v>172310.3128</v>
      </c>
      <c r="R102" s="254">
        <f t="shared" si="115"/>
        <v>182494.422</v>
      </c>
      <c r="S102" s="254">
        <f t="shared" si="28"/>
        <v>0</v>
      </c>
      <c r="T102" s="282"/>
      <c r="U102" s="254">
        <f t="shared" si="18"/>
        <v>291796.6281</v>
      </c>
      <c r="V102" s="254">
        <f t="shared" si="19"/>
        <v>291796.6281</v>
      </c>
      <c r="W102" s="254">
        <f t="shared" si="20"/>
        <v>521378.9962</v>
      </c>
      <c r="X102" s="257">
        <f t="shared" si="21"/>
        <v>0.5213789962</v>
      </c>
      <c r="Y102" s="254">
        <f t="shared" si="22"/>
        <v>521378.9962</v>
      </c>
      <c r="Z102" s="257">
        <f t="shared" si="23"/>
        <v>0.5213789962</v>
      </c>
      <c r="AA102" s="320"/>
      <c r="AB102" s="299"/>
      <c r="AC102" s="299"/>
      <c r="AD102" s="299"/>
      <c r="AE102" s="299"/>
      <c r="AF102" s="299"/>
      <c r="AG102" s="299"/>
      <c r="AH102" s="299"/>
      <c r="AI102" s="299"/>
      <c r="AJ102" s="299"/>
      <c r="AK102" s="299"/>
      <c r="AL102" s="299"/>
      <c r="AM102" s="299"/>
      <c r="AN102" s="299"/>
      <c r="AO102" s="299"/>
      <c r="AP102" s="299"/>
      <c r="AQ102" s="299"/>
      <c r="AR102" s="299"/>
      <c r="AS102" s="299"/>
      <c r="AT102" s="299"/>
    </row>
    <row r="103" ht="19.5" customHeight="1">
      <c r="A103" s="276" t="s">
        <v>199</v>
      </c>
      <c r="B103" s="277">
        <v>43.669998</v>
      </c>
      <c r="C103" s="278">
        <v>46.700001</v>
      </c>
      <c r="D103" s="278">
        <v>43.299999</v>
      </c>
      <c r="E103" s="278">
        <v>45.959999</v>
      </c>
      <c r="F103" s="278">
        <v>39.922726</v>
      </c>
      <c r="G103" s="278">
        <v>1.8404487E9</v>
      </c>
      <c r="H103" s="283" t="s">
        <v>199</v>
      </c>
      <c r="I103" s="278">
        <v>2.539063</v>
      </c>
      <c r="J103" s="278">
        <v>2.878125</v>
      </c>
      <c r="K103" s="278">
        <v>2.495</v>
      </c>
      <c r="L103" s="278">
        <v>2.795313</v>
      </c>
      <c r="M103" s="278">
        <v>2.605565</v>
      </c>
      <c r="N103" s="278">
        <v>5.435744E8</v>
      </c>
      <c r="O103" s="278"/>
      <c r="P103" s="254">
        <f t="shared" si="25"/>
        <v>171485.1446</v>
      </c>
      <c r="Q103" s="254">
        <f t="shared" si="114"/>
        <v>181902.0556</v>
      </c>
      <c r="R103" s="254">
        <f t="shared" si="115"/>
        <v>182494.422</v>
      </c>
      <c r="S103" s="254">
        <f t="shared" si="28"/>
        <v>0</v>
      </c>
      <c r="T103" s="282"/>
      <c r="U103" s="254">
        <f t="shared" si="18"/>
        <v>295234.2463</v>
      </c>
      <c r="V103" s="254">
        <f t="shared" si="19"/>
        <v>295234.2463</v>
      </c>
      <c r="W103" s="254">
        <f t="shared" si="20"/>
        <v>535881.6221</v>
      </c>
      <c r="X103" s="257">
        <f t="shared" si="21"/>
        <v>0.5358816221</v>
      </c>
      <c r="Y103" s="254">
        <f t="shared" si="22"/>
        <v>535881.6221</v>
      </c>
      <c r="Z103" s="257">
        <f t="shared" si="23"/>
        <v>0.5358816221</v>
      </c>
      <c r="AA103" s="320"/>
      <c r="AB103" s="299"/>
      <c r="AC103" s="299"/>
      <c r="AD103" s="299"/>
      <c r="AE103" s="299"/>
      <c r="AF103" s="299"/>
      <c r="AG103" s="299"/>
      <c r="AH103" s="299"/>
      <c r="AI103" s="299"/>
      <c r="AJ103" s="299"/>
      <c r="AK103" s="299"/>
      <c r="AL103" s="299"/>
      <c r="AM103" s="299"/>
      <c r="AN103" s="299"/>
      <c r="AO103" s="299"/>
      <c r="AP103" s="299"/>
      <c r="AQ103" s="299"/>
      <c r="AR103" s="299"/>
      <c r="AS103" s="299"/>
      <c r="AT103" s="299"/>
    </row>
    <row r="104" ht="19.5" customHeight="1">
      <c r="A104" s="276" t="s">
        <v>200</v>
      </c>
      <c r="B104" s="277">
        <v>45.970001</v>
      </c>
      <c r="C104" s="278">
        <v>47.52</v>
      </c>
      <c r="D104" s="278">
        <v>45.66</v>
      </c>
      <c r="E104" s="278">
        <v>47.41</v>
      </c>
      <c r="F104" s="278">
        <v>41.182247</v>
      </c>
      <c r="G104" s="278">
        <v>2.5755019E9</v>
      </c>
      <c r="H104" s="283" t="s">
        <v>200</v>
      </c>
      <c r="I104" s="278">
        <v>2.796875</v>
      </c>
      <c r="J104" s="278">
        <v>2.963125</v>
      </c>
      <c r="K104" s="278">
        <v>2.755625</v>
      </c>
      <c r="L104" s="278">
        <v>2.959688</v>
      </c>
      <c r="M104" s="278">
        <v>2.758782</v>
      </c>
      <c r="N104" s="278">
        <v>7.289664E8</v>
      </c>
      <c r="O104" s="278"/>
      <c r="P104" s="254">
        <f t="shared" si="25"/>
        <v>180831.6832</v>
      </c>
      <c r="Q104" s="254">
        <f t="shared" si="114"/>
        <v>200903.3474</v>
      </c>
      <c r="R104" s="254">
        <f t="shared" si="115"/>
        <v>182494.422</v>
      </c>
      <c r="S104" s="254">
        <f t="shared" si="28"/>
        <v>0</v>
      </c>
      <c r="T104" s="282"/>
      <c r="U104" s="254">
        <f t="shared" si="18"/>
        <v>301776.8233</v>
      </c>
      <c r="V104" s="254">
        <f t="shared" si="19"/>
        <v>301776.8233</v>
      </c>
      <c r="W104" s="254">
        <f t="shared" si="20"/>
        <v>564229.4526</v>
      </c>
      <c r="X104" s="257">
        <f t="shared" si="21"/>
        <v>0.5642294526</v>
      </c>
      <c r="Y104" s="254">
        <f t="shared" si="22"/>
        <v>564229.4526</v>
      </c>
      <c r="Z104" s="257">
        <f t="shared" si="23"/>
        <v>0.5642294526</v>
      </c>
      <c r="AA104" s="320"/>
      <c r="AB104" s="299"/>
      <c r="AC104" s="299"/>
      <c r="AD104" s="299"/>
      <c r="AE104" s="299"/>
      <c r="AF104" s="299"/>
      <c r="AG104" s="299"/>
      <c r="AH104" s="299"/>
      <c r="AI104" s="299"/>
      <c r="AJ104" s="299"/>
      <c r="AK104" s="299"/>
      <c r="AL104" s="299"/>
      <c r="AM104" s="299"/>
      <c r="AN104" s="299"/>
      <c r="AO104" s="299"/>
      <c r="AP104" s="299"/>
      <c r="AQ104" s="299"/>
      <c r="AR104" s="299"/>
      <c r="AS104" s="299"/>
      <c r="AT104" s="299"/>
    </row>
    <row r="105" ht="19.5" customHeight="1">
      <c r="A105" s="276" t="s">
        <v>201</v>
      </c>
      <c r="B105" s="277">
        <v>47.580002</v>
      </c>
      <c r="C105" s="278">
        <v>47.919998</v>
      </c>
      <c r="D105" s="278">
        <v>46.16</v>
      </c>
      <c r="E105" s="278">
        <v>47.599998</v>
      </c>
      <c r="F105" s="278">
        <v>41.347279</v>
      </c>
      <c r="G105" s="278">
        <v>2.8152099E9</v>
      </c>
      <c r="H105" s="283" t="s">
        <v>201</v>
      </c>
      <c r="I105" s="278">
        <v>2.970938</v>
      </c>
      <c r="J105" s="278">
        <v>3.006563</v>
      </c>
      <c r="K105" s="278">
        <v>2.792188</v>
      </c>
      <c r="L105" s="278">
        <v>2.972813</v>
      </c>
      <c r="M105" s="278">
        <v>2.771016</v>
      </c>
      <c r="N105" s="278">
        <v>8.598144E8</v>
      </c>
      <c r="O105" s="278"/>
      <c r="P105" s="254">
        <f t="shared" si="25"/>
        <v>182811.8812</v>
      </c>
      <c r="Q105" s="254">
        <f t="shared" si="114"/>
        <v>203569.0328</v>
      </c>
      <c r="R105" s="254">
        <f t="shared" si="115"/>
        <v>182494.422</v>
      </c>
      <c r="S105" s="254">
        <f t="shared" si="28"/>
        <v>0</v>
      </c>
      <c r="T105" s="282"/>
      <c r="U105" s="254">
        <f t="shared" si="18"/>
        <v>303162.9619</v>
      </c>
      <c r="V105" s="254">
        <f t="shared" si="19"/>
        <v>303162.9619</v>
      </c>
      <c r="W105" s="254">
        <f t="shared" si="20"/>
        <v>568875.3359</v>
      </c>
      <c r="X105" s="257">
        <f t="shared" si="21"/>
        <v>0.5688753359</v>
      </c>
      <c r="Y105" s="254">
        <f t="shared" si="22"/>
        <v>568875.3359</v>
      </c>
      <c r="Z105" s="257">
        <f t="shared" si="23"/>
        <v>0.5688753359</v>
      </c>
      <c r="AA105" s="320"/>
      <c r="AB105" s="299"/>
      <c r="AC105" s="299"/>
      <c r="AD105" s="299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9"/>
    </row>
    <row r="106" ht="19.5" customHeight="1">
      <c r="A106" s="276" t="s">
        <v>202</v>
      </c>
      <c r="B106" s="277">
        <v>47.709999</v>
      </c>
      <c r="C106" s="278">
        <v>50.66</v>
      </c>
      <c r="D106" s="278">
        <v>47.43</v>
      </c>
      <c r="E106" s="278">
        <v>47.529999</v>
      </c>
      <c r="F106" s="278">
        <v>41.318756</v>
      </c>
      <c r="G106" s="278">
        <v>2.7804525E9</v>
      </c>
      <c r="H106" s="283" t="s">
        <v>202</v>
      </c>
      <c r="I106" s="278">
        <v>2.973438</v>
      </c>
      <c r="J106" s="278">
        <v>3.339375</v>
      </c>
      <c r="K106" s="278">
        <v>2.9225</v>
      </c>
      <c r="L106" s="278">
        <v>2.9375</v>
      </c>
      <c r="M106" s="278">
        <v>2.738101</v>
      </c>
      <c r="N106" s="278">
        <v>1.0265664E9</v>
      </c>
      <c r="O106" s="278"/>
      <c r="P106" s="254">
        <f t="shared" si="25"/>
        <v>187841.5842</v>
      </c>
      <c r="Q106" s="254">
        <f t="shared" si="114"/>
        <v>213069.6422</v>
      </c>
      <c r="R106" s="254">
        <f t="shared" si="115"/>
        <v>182494.422</v>
      </c>
      <c r="S106" s="254">
        <f t="shared" si="28"/>
        <v>0</v>
      </c>
      <c r="T106" s="282"/>
      <c r="U106" s="254">
        <f t="shared" si="18"/>
        <v>306683.754</v>
      </c>
      <c r="V106" s="254">
        <f t="shared" si="19"/>
        <v>306683.754</v>
      </c>
      <c r="W106" s="254">
        <f t="shared" si="20"/>
        <v>583405.6484</v>
      </c>
      <c r="X106" s="257">
        <f t="shared" si="21"/>
        <v>0.5834056484</v>
      </c>
      <c r="Y106" s="254">
        <f t="shared" si="22"/>
        <v>583405.6484</v>
      </c>
      <c r="Z106" s="257">
        <f t="shared" si="23"/>
        <v>0.5834056484</v>
      </c>
      <c r="AA106" s="320"/>
      <c r="AB106" s="299"/>
      <c r="AC106" s="299"/>
      <c r="AD106" s="299"/>
      <c r="AE106" s="299"/>
      <c r="AF106" s="299"/>
      <c r="AG106" s="299"/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9"/>
    </row>
    <row r="107" ht="19.5" customHeight="1">
      <c r="A107" s="276" t="s">
        <v>203</v>
      </c>
      <c r="B107" s="277">
        <v>47.389999</v>
      </c>
      <c r="C107" s="278">
        <v>49.060001</v>
      </c>
      <c r="D107" s="278">
        <v>44.389999</v>
      </c>
      <c r="E107" s="278">
        <v>48.869999</v>
      </c>
      <c r="F107" s="278">
        <v>42.483643</v>
      </c>
      <c r="G107" s="278">
        <v>3.8355835E9</v>
      </c>
      <c r="H107" s="283" t="s">
        <v>203</v>
      </c>
      <c r="I107" s="278">
        <v>2.916563</v>
      </c>
      <c r="J107" s="278">
        <v>3.1125</v>
      </c>
      <c r="K107" s="278">
        <v>2.543125</v>
      </c>
      <c r="L107" s="278">
        <v>3.060313</v>
      </c>
      <c r="M107" s="278">
        <v>2.852576</v>
      </c>
      <c r="N107" s="278">
        <v>2.0026688E9</v>
      </c>
      <c r="O107" s="278"/>
      <c r="P107" s="254">
        <f t="shared" si="25"/>
        <v>175801.9762</v>
      </c>
      <c r="Q107" s="254">
        <f t="shared" si="114"/>
        <v>185410.6874</v>
      </c>
      <c r="R107" s="254">
        <f t="shared" si="115"/>
        <v>182494.422</v>
      </c>
      <c r="S107" s="254">
        <f t="shared" si="28"/>
        <v>0</v>
      </c>
      <c r="T107" s="282"/>
      <c r="U107" s="254">
        <f t="shared" si="18"/>
        <v>298256.0285</v>
      </c>
      <c r="V107" s="254">
        <f t="shared" si="19"/>
        <v>298256.0285</v>
      </c>
      <c r="W107" s="254">
        <f t="shared" si="20"/>
        <v>543707.0856</v>
      </c>
      <c r="X107" s="257">
        <f t="shared" si="21"/>
        <v>0.5437070856</v>
      </c>
      <c r="Y107" s="254">
        <f t="shared" si="22"/>
        <v>543707.0856</v>
      </c>
      <c r="Z107" s="257">
        <f t="shared" si="23"/>
        <v>0.5437070856</v>
      </c>
      <c r="AA107" s="320"/>
      <c r="AB107" s="299"/>
      <c r="AC107" s="299"/>
      <c r="AD107" s="299"/>
      <c r="AE107" s="299"/>
      <c r="AF107" s="299"/>
      <c r="AG107" s="299"/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9"/>
    </row>
    <row r="108" ht="19.5" customHeight="1">
      <c r="A108" s="276" t="s">
        <v>204</v>
      </c>
      <c r="B108" s="277">
        <v>48.93</v>
      </c>
      <c r="C108" s="278">
        <v>51.68</v>
      </c>
      <c r="D108" s="278">
        <v>47.810001</v>
      </c>
      <c r="E108" s="278">
        <v>51.41</v>
      </c>
      <c r="F108" s="278">
        <v>44.691727</v>
      </c>
      <c r="G108" s="278">
        <v>1.9806399E9</v>
      </c>
      <c r="H108" s="283" t="s">
        <v>204</v>
      </c>
      <c r="I108" s="278">
        <v>3.0775</v>
      </c>
      <c r="J108" s="278">
        <v>3.406875</v>
      </c>
      <c r="K108" s="278">
        <v>2.927188</v>
      </c>
      <c r="L108" s="278">
        <v>3.378125</v>
      </c>
      <c r="M108" s="278">
        <v>3.148816</v>
      </c>
      <c r="N108" s="278">
        <v>1.138864E9</v>
      </c>
      <c r="O108" s="278"/>
      <c r="P108" s="254">
        <f t="shared" si="25"/>
        <v>189346.5386</v>
      </c>
      <c r="Q108" s="254">
        <f t="shared" si="114"/>
        <v>213411.4286</v>
      </c>
      <c r="R108" s="254">
        <f t="shared" si="115"/>
        <v>182494.422</v>
      </c>
      <c r="S108" s="254">
        <f t="shared" si="28"/>
        <v>0</v>
      </c>
      <c r="T108" s="282"/>
      <c r="U108" s="254">
        <f t="shared" si="18"/>
        <v>307737.2221</v>
      </c>
      <c r="V108" s="254">
        <f t="shared" si="19"/>
        <v>307737.2221</v>
      </c>
      <c r="W108" s="254">
        <f t="shared" si="20"/>
        <v>585252.3892</v>
      </c>
      <c r="X108" s="257">
        <f t="shared" si="21"/>
        <v>0.5852523892</v>
      </c>
      <c r="Y108" s="254">
        <f t="shared" si="22"/>
        <v>585252.3892</v>
      </c>
      <c r="Z108" s="257">
        <f t="shared" si="23"/>
        <v>0.5852523892</v>
      </c>
      <c r="AA108" s="320"/>
      <c r="AB108" s="299"/>
      <c r="AC108" s="299"/>
      <c r="AD108" s="299"/>
      <c r="AE108" s="299"/>
      <c r="AF108" s="299"/>
      <c r="AG108" s="299"/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9"/>
    </row>
    <row r="109" ht="19.5" customHeight="1">
      <c r="A109" s="276" t="s">
        <v>205</v>
      </c>
      <c r="B109" s="277">
        <v>51.450001</v>
      </c>
      <c r="C109" s="278">
        <v>55.07</v>
      </c>
      <c r="D109" s="278">
        <v>51.34</v>
      </c>
      <c r="E109" s="278">
        <v>55.029999</v>
      </c>
      <c r="F109" s="278">
        <v>47.863544</v>
      </c>
      <c r="G109" s="278">
        <v>3.4002851E9</v>
      </c>
      <c r="H109" s="283" t="s">
        <v>205</v>
      </c>
      <c r="I109" s="278">
        <v>3.383438</v>
      </c>
      <c r="J109" s="278">
        <v>3.835938</v>
      </c>
      <c r="K109" s="278">
        <v>3.36</v>
      </c>
      <c r="L109" s="278">
        <v>3.827188</v>
      </c>
      <c r="M109" s="278">
        <v>3.567395</v>
      </c>
      <c r="N109" s="278">
        <v>1.8249248E9</v>
      </c>
      <c r="O109" s="278"/>
      <c r="P109" s="254">
        <f t="shared" si="25"/>
        <v>203326.7327</v>
      </c>
      <c r="Q109" s="254">
        <f t="shared" si="114"/>
        <v>244966.2953</v>
      </c>
      <c r="R109" s="254">
        <f t="shared" si="115"/>
        <v>182494.422</v>
      </c>
      <c r="S109" s="254">
        <f t="shared" si="28"/>
        <v>0</v>
      </c>
      <c r="T109" s="282"/>
      <c r="U109" s="254">
        <f t="shared" si="18"/>
        <v>317523.358</v>
      </c>
      <c r="V109" s="254">
        <f t="shared" si="19"/>
        <v>317523.358</v>
      </c>
      <c r="W109" s="254">
        <f t="shared" si="20"/>
        <v>630787.4499</v>
      </c>
      <c r="X109" s="257">
        <f t="shared" si="21"/>
        <v>0.6307874499</v>
      </c>
      <c r="Y109" s="254">
        <f t="shared" si="22"/>
        <v>630787.4499</v>
      </c>
      <c r="Z109" s="257">
        <f t="shared" si="23"/>
        <v>0.6307874499</v>
      </c>
      <c r="AA109" s="320"/>
      <c r="AB109" s="299"/>
      <c r="AC109" s="299"/>
      <c r="AD109" s="299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9"/>
    </row>
    <row r="110" ht="19.5" customHeight="1">
      <c r="A110" s="276" t="s">
        <v>206</v>
      </c>
      <c r="B110" s="277">
        <v>54.68</v>
      </c>
      <c r="C110" s="278">
        <v>54.77</v>
      </c>
      <c r="D110" s="278">
        <v>48.650002</v>
      </c>
      <c r="E110" s="278">
        <v>51.310001</v>
      </c>
      <c r="F110" s="278">
        <v>44.627987</v>
      </c>
      <c r="G110" s="278">
        <v>4.5677763E9</v>
      </c>
      <c r="H110" s="283" t="s">
        <v>206</v>
      </c>
      <c r="I110" s="278">
        <v>3.78125</v>
      </c>
      <c r="J110" s="278">
        <v>3.803125</v>
      </c>
      <c r="K110" s="278">
        <v>2.975</v>
      </c>
      <c r="L110" s="278">
        <v>3.295625</v>
      </c>
      <c r="M110" s="278">
        <v>3.071915</v>
      </c>
      <c r="N110" s="278">
        <v>3.321216E9</v>
      </c>
      <c r="O110" s="278"/>
      <c r="P110" s="254">
        <f t="shared" si="25"/>
        <v>192673.2752</v>
      </c>
      <c r="Q110" s="254">
        <f t="shared" si="114"/>
        <v>216897.2406</v>
      </c>
      <c r="R110" s="254">
        <f t="shared" si="115"/>
        <v>182494.422</v>
      </c>
      <c r="S110" s="254">
        <f t="shared" si="28"/>
        <v>0</v>
      </c>
      <c r="T110" s="282"/>
      <c r="U110" s="254">
        <f t="shared" si="18"/>
        <v>310065.9378</v>
      </c>
      <c r="V110" s="254">
        <f t="shared" si="19"/>
        <v>310065.9378</v>
      </c>
      <c r="W110" s="254">
        <f t="shared" si="20"/>
        <v>592064.9378</v>
      </c>
      <c r="X110" s="257">
        <f t="shared" si="21"/>
        <v>0.5920649378</v>
      </c>
      <c r="Y110" s="254">
        <f t="shared" si="22"/>
        <v>592064.9378</v>
      </c>
      <c r="Z110" s="257">
        <f t="shared" si="23"/>
        <v>0.5920649378</v>
      </c>
      <c r="AA110" s="320"/>
      <c r="AB110" s="299"/>
      <c r="AC110" s="299"/>
      <c r="AD110" s="299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9"/>
    </row>
    <row r="111" ht="19.5" customHeight="1">
      <c r="A111" s="276" t="s">
        <v>207</v>
      </c>
      <c r="B111" s="337">
        <v>51.09</v>
      </c>
      <c r="C111" s="338">
        <v>52.84</v>
      </c>
      <c r="D111" s="338">
        <v>49.18</v>
      </c>
      <c r="E111" s="338">
        <v>51.220001</v>
      </c>
      <c r="F111" s="338">
        <v>44.549709</v>
      </c>
      <c r="G111" s="338">
        <v>2.2338677E9</v>
      </c>
      <c r="H111" s="340" t="s">
        <v>207</v>
      </c>
      <c r="I111" s="338">
        <v>3.258125</v>
      </c>
      <c r="J111" s="338">
        <v>3.481563</v>
      </c>
      <c r="K111" s="338">
        <v>2.971875</v>
      </c>
      <c r="L111" s="338">
        <v>3.100625</v>
      </c>
      <c r="M111" s="338">
        <v>2.890152</v>
      </c>
      <c r="N111" s="338">
        <v>2.4572352E9</v>
      </c>
      <c r="O111" s="338"/>
      <c r="P111" s="254">
        <f t="shared" si="25"/>
        <v>194772.2772</v>
      </c>
      <c r="Q111" s="254">
        <f t="shared" si="114"/>
        <v>216669.4074</v>
      </c>
      <c r="R111" s="254">
        <f t="shared" si="115"/>
        <v>182494.422</v>
      </c>
      <c r="S111" s="254">
        <f t="shared" si="28"/>
        <v>0</v>
      </c>
      <c r="T111" s="339">
        <f>(P111-P99)/P99</f>
        <v>0.146921615</v>
      </c>
      <c r="U111" s="254">
        <f t="shared" si="18"/>
        <v>311535.2392</v>
      </c>
      <c r="V111" s="254">
        <f t="shared" si="19"/>
        <v>311535.2392</v>
      </c>
      <c r="W111" s="254">
        <f t="shared" si="20"/>
        <v>593936.1066</v>
      </c>
      <c r="X111" s="257">
        <f t="shared" si="21"/>
        <v>0.5939361066</v>
      </c>
      <c r="Y111" s="254">
        <f t="shared" si="22"/>
        <v>593936.1066</v>
      </c>
      <c r="Z111" s="257">
        <f t="shared" si="23"/>
        <v>0.5939361066</v>
      </c>
      <c r="AA111" s="320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9"/>
    </row>
    <row r="112" ht="19.5" customHeight="1">
      <c r="A112" s="276" t="s">
        <v>208</v>
      </c>
      <c r="B112" s="277">
        <v>51.27</v>
      </c>
      <c r="C112" s="278">
        <v>51.470001</v>
      </c>
      <c r="D112" s="278">
        <v>41.610001</v>
      </c>
      <c r="E112" s="278">
        <v>45.130001</v>
      </c>
      <c r="F112" s="278">
        <v>39.293713</v>
      </c>
      <c r="G112" s="278">
        <v>4.8286946E9</v>
      </c>
      <c r="H112" s="283" t="s">
        <v>208</v>
      </c>
      <c r="I112" s="278">
        <v>3.10625</v>
      </c>
      <c r="J112" s="278">
        <v>3.125</v>
      </c>
      <c r="K112" s="278">
        <v>2.016563</v>
      </c>
      <c r="L112" s="278">
        <v>2.345313</v>
      </c>
      <c r="M112" s="278">
        <v>2.303613</v>
      </c>
      <c r="N112" s="278">
        <v>8.814496E9</v>
      </c>
      <c r="O112" s="278"/>
      <c r="P112" s="254">
        <f t="shared" si="25"/>
        <v>164792.0832</v>
      </c>
      <c r="Q112" s="254">
        <f>((Q111+R111)/2)*K112/K111</f>
        <v>135426.1214</v>
      </c>
      <c r="R112" s="254">
        <f>(Q111+R111)/2</f>
        <v>199581.9147</v>
      </c>
      <c r="S112" s="254">
        <f t="shared" si="28"/>
        <v>0</v>
      </c>
      <c r="T112" s="282"/>
      <c r="U112" s="254">
        <f t="shared" si="18"/>
        <v>306953.0963</v>
      </c>
      <c r="V112" s="254">
        <f t="shared" si="19"/>
        <v>306953.0963</v>
      </c>
      <c r="W112" s="254">
        <f t="shared" si="20"/>
        <v>499800.1193</v>
      </c>
      <c r="X112" s="257">
        <f t="shared" si="21"/>
        <v>0.4998001193</v>
      </c>
      <c r="Y112" s="254">
        <f t="shared" si="22"/>
        <v>499800.1193</v>
      </c>
      <c r="Z112" s="257">
        <f t="shared" si="23"/>
        <v>0.4998001193</v>
      </c>
      <c r="AA112" s="320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9"/>
    </row>
    <row r="113" ht="19.5" customHeight="1">
      <c r="A113" s="276" t="s">
        <v>209</v>
      </c>
      <c r="B113" s="277">
        <v>45.5</v>
      </c>
      <c r="C113" s="278">
        <v>45.880001</v>
      </c>
      <c r="D113" s="278">
        <v>42.150002</v>
      </c>
      <c r="E113" s="278">
        <v>42.950001</v>
      </c>
      <c r="F113" s="278">
        <v>37.395638</v>
      </c>
      <c r="G113" s="278">
        <v>3.0205166E9</v>
      </c>
      <c r="H113" s="283" t="s">
        <v>209</v>
      </c>
      <c r="I113" s="278">
        <v>2.406563</v>
      </c>
      <c r="J113" s="278">
        <v>2.449688</v>
      </c>
      <c r="K113" s="278">
        <v>2.066563</v>
      </c>
      <c r="L113" s="278">
        <v>2.148125</v>
      </c>
      <c r="M113" s="278">
        <v>2.109931</v>
      </c>
      <c r="N113" s="278">
        <v>6.5404352E9</v>
      </c>
      <c r="O113" s="278"/>
      <c r="P113" s="254">
        <f t="shared" si="25"/>
        <v>166930.701</v>
      </c>
      <c r="Q113" s="254">
        <f t="shared" ref="Q113:Q123" si="116">Q112*K113/K112</f>
        <v>138783.9665</v>
      </c>
      <c r="R113" s="254">
        <f t="shared" ref="R113:R123" si="117">R112</f>
        <v>199581.9147</v>
      </c>
      <c r="S113" s="254">
        <f t="shared" si="28"/>
        <v>0</v>
      </c>
      <c r="T113" s="282"/>
      <c r="U113" s="254">
        <f t="shared" si="18"/>
        <v>308450.1288</v>
      </c>
      <c r="V113" s="254">
        <f t="shared" si="19"/>
        <v>308450.1288</v>
      </c>
      <c r="W113" s="254">
        <f t="shared" si="20"/>
        <v>505296.5821</v>
      </c>
      <c r="X113" s="257">
        <f t="shared" si="21"/>
        <v>0.5052965821</v>
      </c>
      <c r="Y113" s="254">
        <f t="shared" si="22"/>
        <v>505296.5821</v>
      </c>
      <c r="Z113" s="257">
        <f t="shared" si="23"/>
        <v>0.5052965821</v>
      </c>
      <c r="AA113" s="320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9"/>
    </row>
    <row r="114" ht="19.5" customHeight="1">
      <c r="A114" s="276" t="s">
        <v>210</v>
      </c>
      <c r="B114" s="277">
        <v>42.919998</v>
      </c>
      <c r="C114" s="278">
        <v>45.07</v>
      </c>
      <c r="D114" s="278">
        <v>41.049999</v>
      </c>
      <c r="E114" s="278">
        <v>43.720001</v>
      </c>
      <c r="F114" s="278">
        <v>38.066055</v>
      </c>
      <c r="G114" s="278">
        <v>3.4042797E9</v>
      </c>
      <c r="H114" s="283" t="s">
        <v>210</v>
      </c>
      <c r="I114" s="278">
        <v>2.130313</v>
      </c>
      <c r="J114" s="278">
        <v>2.326563</v>
      </c>
      <c r="K114" s="278">
        <v>1.937813</v>
      </c>
      <c r="L114" s="278">
        <v>2.185938</v>
      </c>
      <c r="M114" s="278">
        <v>2.147072</v>
      </c>
      <c r="N114" s="278">
        <v>8.8120896E9</v>
      </c>
      <c r="O114" s="278"/>
      <c r="P114" s="254">
        <f t="shared" si="25"/>
        <v>162574.2535</v>
      </c>
      <c r="Q114" s="254">
        <f t="shared" si="116"/>
        <v>130137.5155</v>
      </c>
      <c r="R114" s="254">
        <f t="shared" si="117"/>
        <v>199581.9147</v>
      </c>
      <c r="S114" s="254">
        <f t="shared" si="28"/>
        <v>0</v>
      </c>
      <c r="T114" s="282"/>
      <c r="U114" s="254">
        <f t="shared" si="18"/>
        <v>305400.6155</v>
      </c>
      <c r="V114" s="254">
        <f t="shared" si="19"/>
        <v>305400.6155</v>
      </c>
      <c r="W114" s="254">
        <f t="shared" si="20"/>
        <v>492293.6836</v>
      </c>
      <c r="X114" s="257">
        <f t="shared" si="21"/>
        <v>0.4922936836</v>
      </c>
      <c r="Y114" s="254">
        <f t="shared" si="22"/>
        <v>492293.6836</v>
      </c>
      <c r="Z114" s="257">
        <f t="shared" si="23"/>
        <v>0.4922936836</v>
      </c>
      <c r="AA114" s="320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9"/>
    </row>
    <row r="115" ht="19.5" customHeight="1">
      <c r="A115" s="276" t="s">
        <v>211</v>
      </c>
      <c r="B115" s="277">
        <v>44.419998</v>
      </c>
      <c r="C115" s="278">
        <v>48.060001</v>
      </c>
      <c r="D115" s="278">
        <v>43.68</v>
      </c>
      <c r="E115" s="278">
        <v>47.209999</v>
      </c>
      <c r="F115" s="278">
        <v>41.136848</v>
      </c>
      <c r="G115" s="278">
        <v>2.6168109E9</v>
      </c>
      <c r="H115" s="283" t="s">
        <v>211</v>
      </c>
      <c r="I115" s="278">
        <v>2.264063</v>
      </c>
      <c r="J115" s="278">
        <v>2.623125</v>
      </c>
      <c r="K115" s="278">
        <v>2.175938</v>
      </c>
      <c r="L115" s="278">
        <v>2.526563</v>
      </c>
      <c r="M115" s="278">
        <v>2.48164</v>
      </c>
      <c r="N115" s="278">
        <v>8.311296E9</v>
      </c>
      <c r="O115" s="278"/>
      <c r="P115" s="254">
        <f t="shared" si="25"/>
        <v>172990.099</v>
      </c>
      <c r="Q115" s="254">
        <f t="shared" si="116"/>
        <v>146129.2525</v>
      </c>
      <c r="R115" s="254">
        <f t="shared" si="117"/>
        <v>199581.9147</v>
      </c>
      <c r="S115" s="254">
        <f t="shared" si="28"/>
        <v>0</v>
      </c>
      <c r="T115" s="282"/>
      <c r="U115" s="254">
        <f t="shared" si="18"/>
        <v>312691.7074</v>
      </c>
      <c r="V115" s="254">
        <f t="shared" si="19"/>
        <v>312691.7074</v>
      </c>
      <c r="W115" s="254">
        <f t="shared" si="20"/>
        <v>518701.2662</v>
      </c>
      <c r="X115" s="257">
        <f t="shared" si="21"/>
        <v>0.5187012662</v>
      </c>
      <c r="Y115" s="254">
        <f t="shared" si="22"/>
        <v>518701.2662</v>
      </c>
      <c r="Z115" s="257">
        <f t="shared" si="23"/>
        <v>0.5187012662</v>
      </c>
      <c r="AA115" s="320"/>
      <c r="AB115" s="299"/>
      <c r="AC115" s="299"/>
      <c r="AD115" s="299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9"/>
    </row>
    <row r="116" ht="19.5" customHeight="1">
      <c r="A116" s="276" t="s">
        <v>212</v>
      </c>
      <c r="B116" s="277">
        <v>47.23</v>
      </c>
      <c r="C116" s="278">
        <v>50.470001</v>
      </c>
      <c r="D116" s="278">
        <v>47.220001</v>
      </c>
      <c r="E116" s="278">
        <v>50.009998</v>
      </c>
      <c r="F116" s="278">
        <v>43.576656</v>
      </c>
      <c r="G116" s="278">
        <v>2.6827977E9</v>
      </c>
      <c r="H116" s="283" t="s">
        <v>212</v>
      </c>
      <c r="I116" s="278">
        <v>2.529375</v>
      </c>
      <c r="J116" s="278">
        <v>2.880938</v>
      </c>
      <c r="K116" s="278">
        <v>2.529375</v>
      </c>
      <c r="L116" s="278">
        <v>2.828125</v>
      </c>
      <c r="M116" s="278">
        <v>2.777841</v>
      </c>
      <c r="N116" s="278">
        <v>9.3869152E9</v>
      </c>
      <c r="O116" s="278"/>
      <c r="P116" s="254">
        <f t="shared" si="25"/>
        <v>187009.905</v>
      </c>
      <c r="Q116" s="254">
        <f t="shared" si="116"/>
        <v>169864.9861</v>
      </c>
      <c r="R116" s="254">
        <f t="shared" si="117"/>
        <v>199581.9147</v>
      </c>
      <c r="S116" s="254">
        <f t="shared" si="28"/>
        <v>0</v>
      </c>
      <c r="T116" s="282"/>
      <c r="U116" s="254">
        <f t="shared" si="18"/>
        <v>322505.5716</v>
      </c>
      <c r="V116" s="254">
        <f t="shared" si="19"/>
        <v>322505.5716</v>
      </c>
      <c r="W116" s="254">
        <f t="shared" si="20"/>
        <v>556456.8057</v>
      </c>
      <c r="X116" s="257">
        <f t="shared" si="21"/>
        <v>0.5564568057</v>
      </c>
      <c r="Y116" s="254">
        <f t="shared" si="22"/>
        <v>556456.8057</v>
      </c>
      <c r="Z116" s="257">
        <f t="shared" si="23"/>
        <v>0.5564568057</v>
      </c>
      <c r="AA116" s="320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/>
      <c r="AS116" s="299"/>
      <c r="AT116" s="299"/>
    </row>
    <row r="117" ht="19.5" customHeight="1">
      <c r="A117" s="276" t="s">
        <v>213</v>
      </c>
      <c r="B117" s="277">
        <v>49.919998</v>
      </c>
      <c r="C117" s="278">
        <v>50.610001</v>
      </c>
      <c r="D117" s="278">
        <v>44.970001</v>
      </c>
      <c r="E117" s="278">
        <v>45.169998</v>
      </c>
      <c r="F117" s="278">
        <v>39.35928</v>
      </c>
      <c r="G117" s="278">
        <v>3.5429091E9</v>
      </c>
      <c r="H117" s="283" t="s">
        <v>213</v>
      </c>
      <c r="I117" s="278">
        <v>2.811563</v>
      </c>
      <c r="J117" s="278">
        <v>2.892188</v>
      </c>
      <c r="K117" s="278">
        <v>2.265625</v>
      </c>
      <c r="L117" s="278">
        <v>2.292188</v>
      </c>
      <c r="M117" s="278">
        <v>2.251433</v>
      </c>
      <c r="N117" s="278">
        <v>1.03091968E10</v>
      </c>
      <c r="O117" s="278"/>
      <c r="P117" s="254">
        <f t="shared" si="25"/>
        <v>178099.0139</v>
      </c>
      <c r="Q117" s="254">
        <f t="shared" si="116"/>
        <v>152152.3535</v>
      </c>
      <c r="R117" s="254">
        <f t="shared" si="117"/>
        <v>199581.9147</v>
      </c>
      <c r="S117" s="254">
        <f t="shared" si="28"/>
        <v>0</v>
      </c>
      <c r="T117" s="282"/>
      <c r="U117" s="254">
        <f t="shared" si="18"/>
        <v>316267.9478</v>
      </c>
      <c r="V117" s="254">
        <f t="shared" si="19"/>
        <v>316267.9478</v>
      </c>
      <c r="W117" s="254">
        <f t="shared" si="20"/>
        <v>529833.282</v>
      </c>
      <c r="X117" s="257">
        <f t="shared" si="21"/>
        <v>0.529833282</v>
      </c>
      <c r="Y117" s="254">
        <f t="shared" si="22"/>
        <v>529833.282</v>
      </c>
      <c r="Z117" s="257">
        <f t="shared" si="23"/>
        <v>0.529833282</v>
      </c>
      <c r="AA117" s="320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  <c r="AP117" s="299"/>
      <c r="AQ117" s="299"/>
      <c r="AR117" s="299"/>
      <c r="AS117" s="299"/>
      <c r="AT117" s="299"/>
    </row>
    <row r="118" ht="19.5" customHeight="1">
      <c r="A118" s="276" t="s">
        <v>214</v>
      </c>
      <c r="B118" s="277">
        <v>44.810001</v>
      </c>
      <c r="C118" s="278">
        <v>46.150002</v>
      </c>
      <c r="D118" s="278">
        <v>43.299999</v>
      </c>
      <c r="E118" s="278">
        <v>45.459999</v>
      </c>
      <c r="F118" s="278">
        <v>39.639614</v>
      </c>
      <c r="G118" s="278">
        <v>3.9532643E9</v>
      </c>
      <c r="H118" s="283" t="s">
        <v>214</v>
      </c>
      <c r="I118" s="278">
        <v>2.250938</v>
      </c>
      <c r="J118" s="278">
        <v>2.38375</v>
      </c>
      <c r="K118" s="278">
        <v>2.091875</v>
      </c>
      <c r="L118" s="278">
        <v>2.302188</v>
      </c>
      <c r="M118" s="278">
        <v>2.262195</v>
      </c>
      <c r="N118" s="278">
        <v>1.24590432E10</v>
      </c>
      <c r="O118" s="278"/>
      <c r="P118" s="254">
        <f t="shared" si="25"/>
        <v>171485.1446</v>
      </c>
      <c r="Q118" s="254">
        <f t="shared" si="116"/>
        <v>140483.8419</v>
      </c>
      <c r="R118" s="254">
        <f t="shared" si="117"/>
        <v>199581.9147</v>
      </c>
      <c r="S118" s="254">
        <f t="shared" si="28"/>
        <v>0</v>
      </c>
      <c r="T118" s="282"/>
      <c r="U118" s="254">
        <f t="shared" si="18"/>
        <v>311638.2393</v>
      </c>
      <c r="V118" s="254">
        <f t="shared" si="19"/>
        <v>311638.2393</v>
      </c>
      <c r="W118" s="254">
        <f t="shared" si="20"/>
        <v>511550.9012</v>
      </c>
      <c r="X118" s="257">
        <f t="shared" si="21"/>
        <v>0.5115509012</v>
      </c>
      <c r="Y118" s="254">
        <f t="shared" si="22"/>
        <v>511550.9012</v>
      </c>
      <c r="Z118" s="257">
        <f t="shared" si="23"/>
        <v>0.5115509012</v>
      </c>
      <c r="AA118" s="320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  <c r="AP118" s="299"/>
      <c r="AQ118" s="299"/>
      <c r="AR118" s="299"/>
      <c r="AS118" s="299"/>
      <c r="AT118" s="299"/>
    </row>
    <row r="119" ht="19.5" customHeight="1">
      <c r="A119" s="276" t="s">
        <v>215</v>
      </c>
      <c r="B119" s="277">
        <v>45.509998</v>
      </c>
      <c r="C119" s="278">
        <v>48.57</v>
      </c>
      <c r="D119" s="278">
        <v>44.299999</v>
      </c>
      <c r="E119" s="278">
        <v>46.119999</v>
      </c>
      <c r="F119" s="278">
        <v>40.215099</v>
      </c>
      <c r="G119" s="278">
        <v>2.8938663E9</v>
      </c>
      <c r="H119" s="283" t="s">
        <v>215</v>
      </c>
      <c r="I119" s="278">
        <v>2.303125</v>
      </c>
      <c r="J119" s="278">
        <v>2.610938</v>
      </c>
      <c r="K119" s="278">
        <v>2.180313</v>
      </c>
      <c r="L119" s="278">
        <v>2.34625</v>
      </c>
      <c r="M119" s="278">
        <v>2.305491</v>
      </c>
      <c r="N119" s="278">
        <v>8.982672E9</v>
      </c>
      <c r="O119" s="278"/>
      <c r="P119" s="254">
        <f t="shared" si="25"/>
        <v>175445.5406</v>
      </c>
      <c r="Q119" s="254">
        <f t="shared" si="116"/>
        <v>146423.0639</v>
      </c>
      <c r="R119" s="254">
        <f t="shared" si="117"/>
        <v>199581.9147</v>
      </c>
      <c r="S119" s="254">
        <f t="shared" si="28"/>
        <v>0</v>
      </c>
      <c r="T119" s="282"/>
      <c r="U119" s="254">
        <f t="shared" si="18"/>
        <v>314410.5165</v>
      </c>
      <c r="V119" s="254">
        <f t="shared" si="19"/>
        <v>314410.5165</v>
      </c>
      <c r="W119" s="254">
        <f t="shared" si="20"/>
        <v>521450.5192</v>
      </c>
      <c r="X119" s="257">
        <f t="shared" si="21"/>
        <v>0.5214505192</v>
      </c>
      <c r="Y119" s="254">
        <f t="shared" si="22"/>
        <v>521450.5192</v>
      </c>
      <c r="Z119" s="257">
        <f t="shared" si="23"/>
        <v>0.5214505192</v>
      </c>
      <c r="AA119" s="320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9"/>
    </row>
    <row r="120" ht="19.5" customHeight="1">
      <c r="A120" s="276" t="s">
        <v>216</v>
      </c>
      <c r="B120" s="277">
        <v>46.869999</v>
      </c>
      <c r="C120" s="278">
        <v>47.080002</v>
      </c>
      <c r="D120" s="278">
        <v>37.18</v>
      </c>
      <c r="E120" s="278">
        <v>38.91</v>
      </c>
      <c r="F120" s="278">
        <v>33.928226</v>
      </c>
      <c r="G120" s="278">
        <v>5.1886704E9</v>
      </c>
      <c r="H120" s="283" t="s">
        <v>216</v>
      </c>
      <c r="I120" s="278">
        <v>2.424063</v>
      </c>
      <c r="J120" s="278">
        <v>2.444063</v>
      </c>
      <c r="K120" s="278">
        <v>1.4625</v>
      </c>
      <c r="L120" s="278">
        <v>1.636875</v>
      </c>
      <c r="M120" s="278">
        <v>1.60844</v>
      </c>
      <c r="N120" s="278">
        <v>1.62776288E10</v>
      </c>
      <c r="O120" s="278"/>
      <c r="P120" s="254">
        <f t="shared" si="25"/>
        <v>147247.5248</v>
      </c>
      <c r="Q120" s="254">
        <f t="shared" si="116"/>
        <v>98216.96748</v>
      </c>
      <c r="R120" s="254">
        <f t="shared" si="117"/>
        <v>199581.9147</v>
      </c>
      <c r="S120" s="254">
        <f t="shared" si="28"/>
        <v>0</v>
      </c>
      <c r="T120" s="282"/>
      <c r="U120" s="254">
        <f t="shared" si="18"/>
        <v>294671.9054</v>
      </c>
      <c r="V120" s="254">
        <f t="shared" si="19"/>
        <v>294671.9054</v>
      </c>
      <c r="W120" s="254">
        <f t="shared" si="20"/>
        <v>445046.4069</v>
      </c>
      <c r="X120" s="257">
        <f t="shared" si="21"/>
        <v>0.4450464069</v>
      </c>
      <c r="Y120" s="254">
        <f t="shared" si="22"/>
        <v>445046.4069</v>
      </c>
      <c r="Z120" s="257">
        <f t="shared" si="23"/>
        <v>0.4450464069</v>
      </c>
      <c r="AA120" s="320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299"/>
      <c r="AQ120" s="299"/>
      <c r="AR120" s="299"/>
      <c r="AS120" s="299"/>
      <c r="AT120" s="299"/>
    </row>
    <row r="121" ht="19.5" customHeight="1">
      <c r="A121" s="276" t="s">
        <v>217</v>
      </c>
      <c r="B121" s="277">
        <v>38.84</v>
      </c>
      <c r="C121" s="278">
        <v>38.970001</v>
      </c>
      <c r="D121" s="278">
        <v>28.09</v>
      </c>
      <c r="E121" s="278">
        <v>32.889999</v>
      </c>
      <c r="F121" s="278">
        <v>28.698313</v>
      </c>
      <c r="G121" s="278">
        <v>7.2407798E9</v>
      </c>
      <c r="H121" s="283" t="s">
        <v>217</v>
      </c>
      <c r="I121" s="278">
        <v>1.6125</v>
      </c>
      <c r="J121" s="278">
        <v>1.627188</v>
      </c>
      <c r="K121" s="278">
        <v>0.798125</v>
      </c>
      <c r="L121" s="278">
        <v>1.086875</v>
      </c>
      <c r="M121" s="278">
        <v>1.067994</v>
      </c>
      <c r="N121" s="278">
        <v>3.89495552E10</v>
      </c>
      <c r="O121" s="278"/>
      <c r="P121" s="254">
        <f t="shared" si="25"/>
        <v>111247.5248</v>
      </c>
      <c r="Q121" s="254">
        <f t="shared" si="116"/>
        <v>53599.60148</v>
      </c>
      <c r="R121" s="254">
        <f t="shared" si="117"/>
        <v>199581.9147</v>
      </c>
      <c r="S121" s="254">
        <f t="shared" si="28"/>
        <v>0</v>
      </c>
      <c r="T121" s="282"/>
      <c r="U121" s="254">
        <f t="shared" si="18"/>
        <v>269471.9054</v>
      </c>
      <c r="V121" s="254">
        <f t="shared" si="19"/>
        <v>269471.9054</v>
      </c>
      <c r="W121" s="254">
        <f t="shared" si="20"/>
        <v>364429.0409</v>
      </c>
      <c r="X121" s="257">
        <f t="shared" si="21"/>
        <v>0.3644290409</v>
      </c>
      <c r="Y121" s="254">
        <f t="shared" si="22"/>
        <v>364429.0409</v>
      </c>
      <c r="Z121" s="257">
        <f t="shared" si="23"/>
        <v>0.3644290409</v>
      </c>
      <c r="AA121" s="320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  <c r="AP121" s="299"/>
      <c r="AQ121" s="299"/>
      <c r="AR121" s="299"/>
      <c r="AS121" s="299"/>
      <c r="AT121" s="299"/>
    </row>
    <row r="122" ht="21.0" customHeight="1">
      <c r="A122" s="341" t="s">
        <v>218</v>
      </c>
      <c r="B122" s="342">
        <v>32.810001</v>
      </c>
      <c r="C122" s="343">
        <v>34.009998</v>
      </c>
      <c r="D122" s="343">
        <v>25.049999</v>
      </c>
      <c r="E122" s="343">
        <v>29.120001</v>
      </c>
      <c r="F122" s="343">
        <v>25.408783</v>
      </c>
      <c r="G122" s="343">
        <v>3.9192859E9</v>
      </c>
      <c r="H122" s="344" t="s">
        <v>218</v>
      </c>
      <c r="I122" s="343">
        <v>1.085625</v>
      </c>
      <c r="J122" s="343">
        <v>1.165313</v>
      </c>
      <c r="K122" s="343">
        <v>0.61625</v>
      </c>
      <c r="L122" s="343">
        <v>0.82625</v>
      </c>
      <c r="M122" s="343">
        <v>0.811897</v>
      </c>
      <c r="N122" s="343">
        <v>3.02495424E10</v>
      </c>
      <c r="O122" s="343"/>
      <c r="P122" s="254">
        <f t="shared" si="25"/>
        <v>99207.91683</v>
      </c>
      <c r="Q122" s="254">
        <f t="shared" si="116"/>
        <v>41385.44014</v>
      </c>
      <c r="R122" s="254">
        <f t="shared" si="117"/>
        <v>199581.9147</v>
      </c>
      <c r="S122" s="254">
        <f t="shared" si="28"/>
        <v>0</v>
      </c>
      <c r="T122" s="345"/>
      <c r="U122" s="285">
        <f t="shared" si="18"/>
        <v>261044.1799</v>
      </c>
      <c r="V122" s="254">
        <f t="shared" si="19"/>
        <v>261044.1799</v>
      </c>
      <c r="W122" s="285">
        <f t="shared" si="20"/>
        <v>340175.2717</v>
      </c>
      <c r="X122" s="353">
        <f t="shared" si="21"/>
        <v>0.3401752717</v>
      </c>
      <c r="Y122" s="285">
        <f t="shared" si="22"/>
        <v>340175.2717</v>
      </c>
      <c r="Z122" s="353">
        <f t="shared" si="23"/>
        <v>0.3401752717</v>
      </c>
      <c r="AA122" s="348"/>
      <c r="AB122" s="349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49"/>
      <c r="AN122" s="349"/>
      <c r="AO122" s="349"/>
      <c r="AP122" s="349"/>
      <c r="AQ122" s="349"/>
      <c r="AR122" s="349"/>
      <c r="AS122" s="349"/>
      <c r="AT122" s="349"/>
    </row>
    <row r="123" ht="19.5" customHeight="1">
      <c r="A123" s="276" t="s">
        <v>219</v>
      </c>
      <c r="B123" s="337">
        <v>28.5</v>
      </c>
      <c r="C123" s="338">
        <v>30.83</v>
      </c>
      <c r="D123" s="338">
        <v>26.84</v>
      </c>
      <c r="E123" s="338">
        <v>29.74</v>
      </c>
      <c r="F123" s="338">
        <v>25.949766</v>
      </c>
      <c r="G123" s="338">
        <v>2.9442387E9</v>
      </c>
      <c r="H123" s="340" t="s">
        <v>219</v>
      </c>
      <c r="I123" s="338">
        <v>0.791563</v>
      </c>
      <c r="J123" s="338">
        <v>0.911563</v>
      </c>
      <c r="K123" s="338">
        <v>0.697188</v>
      </c>
      <c r="L123" s="338">
        <v>0.840313</v>
      </c>
      <c r="M123" s="338">
        <v>0.825715</v>
      </c>
      <c r="N123" s="338">
        <v>2.20434048E10</v>
      </c>
      <c r="O123" s="338"/>
      <c r="P123" s="254">
        <f t="shared" si="25"/>
        <v>106297.0297</v>
      </c>
      <c r="Q123" s="254">
        <f t="shared" si="116"/>
        <v>46820.98538</v>
      </c>
      <c r="R123" s="254">
        <f t="shared" si="117"/>
        <v>199581.9147</v>
      </c>
      <c r="S123" s="254">
        <f t="shared" si="28"/>
        <v>0</v>
      </c>
      <c r="T123" s="339">
        <f>(P123-P111)/P111</f>
        <v>-0.454249695</v>
      </c>
      <c r="U123" s="254">
        <f t="shared" si="18"/>
        <v>266006.5589</v>
      </c>
      <c r="V123" s="254">
        <f t="shared" si="19"/>
        <v>266006.5589</v>
      </c>
      <c r="W123" s="254">
        <f t="shared" si="20"/>
        <v>352699.9298</v>
      </c>
      <c r="X123" s="257">
        <f t="shared" si="21"/>
        <v>0.3526999298</v>
      </c>
      <c r="Y123" s="254">
        <f t="shared" si="22"/>
        <v>352699.9298</v>
      </c>
      <c r="Z123" s="257">
        <f t="shared" si="23"/>
        <v>0.3526999298</v>
      </c>
      <c r="AA123" s="320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  <c r="AP123" s="299"/>
      <c r="AQ123" s="299"/>
      <c r="AR123" s="299"/>
      <c r="AS123" s="299"/>
      <c r="AT123" s="299"/>
    </row>
    <row r="124" ht="19.5" customHeight="1">
      <c r="A124" s="276" t="s">
        <v>220</v>
      </c>
      <c r="B124" s="277">
        <v>29.75</v>
      </c>
      <c r="C124" s="278">
        <v>31.629999</v>
      </c>
      <c r="D124" s="278">
        <v>27.959999</v>
      </c>
      <c r="E124" s="278">
        <v>29.059999</v>
      </c>
      <c r="F124" s="278">
        <v>25.393248</v>
      </c>
      <c r="G124" s="278">
        <v>2.8295426E9</v>
      </c>
      <c r="H124" s="283" t="s">
        <v>220</v>
      </c>
      <c r="I124" s="278">
        <v>0.84625</v>
      </c>
      <c r="J124" s="278">
        <v>0.951563</v>
      </c>
      <c r="K124" s="278">
        <v>0.73875</v>
      </c>
      <c r="L124" s="278">
        <v>0.791563</v>
      </c>
      <c r="M124" s="278">
        <v>0.777812</v>
      </c>
      <c r="N124" s="278">
        <v>1.90438528E10</v>
      </c>
      <c r="O124" s="278"/>
      <c r="P124" s="254">
        <f t="shared" si="25"/>
        <v>110732.6693</v>
      </c>
      <c r="Q124" s="254">
        <f>((Q123+R123)/2)*K124/K123</f>
        <v>130545.952</v>
      </c>
      <c r="R124" s="254">
        <f>(Q123+R123)/2</f>
        <v>123201.45</v>
      </c>
      <c r="S124" s="254">
        <f t="shared" si="28"/>
        <v>0</v>
      </c>
      <c r="T124" s="282"/>
      <c r="U124" s="254">
        <f t="shared" si="18"/>
        <v>195786.2605</v>
      </c>
      <c r="V124" s="254">
        <f t="shared" si="19"/>
        <v>195786.2605</v>
      </c>
      <c r="W124" s="254">
        <f t="shared" si="20"/>
        <v>364480.0714</v>
      </c>
      <c r="X124" s="257">
        <f t="shared" si="21"/>
        <v>0.3644800714</v>
      </c>
      <c r="Y124" s="254">
        <f t="shared" si="22"/>
        <v>364480.0714</v>
      </c>
      <c r="Z124" s="257">
        <f t="shared" si="23"/>
        <v>0.3644800714</v>
      </c>
      <c r="AA124" s="320"/>
      <c r="AB124" s="299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299"/>
      <c r="AM124" s="299"/>
      <c r="AN124" s="299"/>
      <c r="AO124" s="299"/>
      <c r="AP124" s="299"/>
      <c r="AQ124" s="299"/>
      <c r="AR124" s="299"/>
      <c r="AS124" s="299"/>
      <c r="AT124" s="299"/>
    </row>
    <row r="125" ht="19.5" customHeight="1">
      <c r="A125" s="276" t="s">
        <v>221</v>
      </c>
      <c r="B125" s="277">
        <v>28.780001</v>
      </c>
      <c r="C125" s="278">
        <v>31.68</v>
      </c>
      <c r="D125" s="278">
        <v>27.389999</v>
      </c>
      <c r="E125" s="278">
        <v>27.530001</v>
      </c>
      <c r="F125" s="278">
        <v>24.056301</v>
      </c>
      <c r="G125" s="278">
        <v>3.3240742E9</v>
      </c>
      <c r="H125" s="283" t="s">
        <v>221</v>
      </c>
      <c r="I125" s="278">
        <v>0.776875</v>
      </c>
      <c r="J125" s="278">
        <v>0.940938</v>
      </c>
      <c r="K125" s="278">
        <v>0.6975</v>
      </c>
      <c r="L125" s="278">
        <v>0.70375</v>
      </c>
      <c r="M125" s="278">
        <v>0.691525</v>
      </c>
      <c r="N125" s="278">
        <v>2.3277392E10</v>
      </c>
      <c r="O125" s="278"/>
      <c r="P125" s="254">
        <f t="shared" si="25"/>
        <v>108475.2436</v>
      </c>
      <c r="Q125" s="254">
        <f t="shared" ref="Q125:Q135" si="118">Q124*K125/K124</f>
        <v>123256.5842</v>
      </c>
      <c r="R125" s="254">
        <f t="shared" ref="R125:R135" si="119">R124</f>
        <v>123201.45</v>
      </c>
      <c r="S125" s="254">
        <f t="shared" si="28"/>
        <v>0</v>
      </c>
      <c r="T125" s="282"/>
      <c r="U125" s="254">
        <f t="shared" si="18"/>
        <v>194206.0625</v>
      </c>
      <c r="V125" s="254">
        <f t="shared" si="19"/>
        <v>194206.0625</v>
      </c>
      <c r="W125" s="254">
        <f t="shared" si="20"/>
        <v>354933.2778</v>
      </c>
      <c r="X125" s="257">
        <f t="shared" si="21"/>
        <v>0.3549332778</v>
      </c>
      <c r="Y125" s="254">
        <f t="shared" si="22"/>
        <v>354933.2778</v>
      </c>
      <c r="Z125" s="257">
        <f t="shared" si="23"/>
        <v>0.3549332778</v>
      </c>
      <c r="AA125" s="320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  <c r="AP125" s="299"/>
      <c r="AQ125" s="299"/>
      <c r="AR125" s="299"/>
      <c r="AS125" s="299"/>
      <c r="AT125" s="299"/>
    </row>
    <row r="126" ht="22.5" customHeight="1">
      <c r="A126" s="276" t="s">
        <v>222</v>
      </c>
      <c r="B126" s="277">
        <v>27.120001</v>
      </c>
      <c r="C126" s="278">
        <v>31.459999</v>
      </c>
      <c r="D126" s="278">
        <v>25.629999</v>
      </c>
      <c r="E126" s="278">
        <v>30.32</v>
      </c>
      <c r="F126" s="278">
        <v>26.494261</v>
      </c>
      <c r="G126" s="278">
        <v>3.8051238E9</v>
      </c>
      <c r="H126" s="283" t="s">
        <v>222</v>
      </c>
      <c r="I126" s="278">
        <v>0.683438</v>
      </c>
      <c r="J126" s="278">
        <v>0.90625</v>
      </c>
      <c r="K126" s="278">
        <v>0.608125</v>
      </c>
      <c r="L126" s="278">
        <v>0.844063</v>
      </c>
      <c r="M126" s="278">
        <v>0.8294</v>
      </c>
      <c r="N126" s="278">
        <v>2.59328192E10</v>
      </c>
      <c r="O126" s="278"/>
      <c r="P126" s="254">
        <f t="shared" si="25"/>
        <v>101504.9465</v>
      </c>
      <c r="Q126" s="254">
        <f t="shared" si="118"/>
        <v>107462.9538</v>
      </c>
      <c r="R126" s="254">
        <f t="shared" si="119"/>
        <v>123201.45</v>
      </c>
      <c r="S126" s="254">
        <f t="shared" si="28"/>
        <v>0</v>
      </c>
      <c r="T126" s="282"/>
      <c r="U126" s="350">
        <f t="shared" si="18"/>
        <v>189326.8546</v>
      </c>
      <c r="V126" s="350">
        <f t="shared" si="19"/>
        <v>189326.8546</v>
      </c>
      <c r="W126" s="350">
        <f t="shared" si="20"/>
        <v>332169.3503</v>
      </c>
      <c r="X126" s="354">
        <f t="shared" si="21"/>
        <v>0.3321693503</v>
      </c>
      <c r="Y126" s="350">
        <f t="shared" si="22"/>
        <v>332169.3503</v>
      </c>
      <c r="Z126" s="354">
        <f t="shared" si="23"/>
        <v>0.3321693503</v>
      </c>
      <c r="AA126" s="320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  <c r="AP126" s="299"/>
      <c r="AQ126" s="299"/>
      <c r="AR126" s="299"/>
      <c r="AS126" s="299"/>
      <c r="AT126" s="299"/>
    </row>
    <row r="127" ht="19.5" customHeight="1">
      <c r="A127" s="276" t="s">
        <v>223</v>
      </c>
      <c r="B127" s="277">
        <v>29.940001</v>
      </c>
      <c r="C127" s="278">
        <v>34.900002</v>
      </c>
      <c r="D127" s="278">
        <v>29.790001</v>
      </c>
      <c r="E127" s="278">
        <v>34.279999</v>
      </c>
      <c r="F127" s="278">
        <v>30.00412</v>
      </c>
      <c r="G127" s="278">
        <v>2.9916321E9</v>
      </c>
      <c r="H127" s="283" t="s">
        <v>223</v>
      </c>
      <c r="I127" s="278">
        <v>0.820313</v>
      </c>
      <c r="J127" s="278">
        <v>1.105313</v>
      </c>
      <c r="K127" s="278">
        <v>0.8125</v>
      </c>
      <c r="L127" s="278">
        <v>1.06625</v>
      </c>
      <c r="M127" s="278">
        <v>1.047727</v>
      </c>
      <c r="N127" s="278">
        <v>1.79410016E10</v>
      </c>
      <c r="O127" s="278"/>
      <c r="P127" s="254">
        <f t="shared" si="25"/>
        <v>117980.202</v>
      </c>
      <c r="Q127" s="254">
        <f t="shared" si="118"/>
        <v>143578.4583</v>
      </c>
      <c r="R127" s="254">
        <f t="shared" si="119"/>
        <v>123201.45</v>
      </c>
      <c r="S127" s="254">
        <f t="shared" si="28"/>
        <v>0</v>
      </c>
      <c r="T127" s="282"/>
      <c r="U127" s="254">
        <f t="shared" si="18"/>
        <v>200859.5334</v>
      </c>
      <c r="V127" s="254">
        <f t="shared" si="19"/>
        <v>200859.5334</v>
      </c>
      <c r="W127" s="254">
        <f t="shared" si="20"/>
        <v>384760.1103</v>
      </c>
      <c r="X127" s="257">
        <f t="shared" si="21"/>
        <v>0.3847601103</v>
      </c>
      <c r="Y127" s="254">
        <f t="shared" si="22"/>
        <v>384760.1103</v>
      </c>
      <c r="Z127" s="257">
        <f t="shared" si="23"/>
        <v>0.3847601103</v>
      </c>
      <c r="AA127" s="320"/>
      <c r="AB127" s="299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299"/>
      <c r="AM127" s="299"/>
      <c r="AN127" s="299"/>
      <c r="AO127" s="299"/>
      <c r="AP127" s="299"/>
      <c r="AQ127" s="299"/>
      <c r="AR127" s="299"/>
      <c r="AS127" s="299"/>
      <c r="AT127" s="299"/>
    </row>
    <row r="128" ht="19.5" customHeight="1">
      <c r="A128" s="276" t="s">
        <v>224</v>
      </c>
      <c r="B128" s="277">
        <v>34.27</v>
      </c>
      <c r="C128" s="278">
        <v>35.5</v>
      </c>
      <c r="D128" s="278">
        <v>32.959999</v>
      </c>
      <c r="E128" s="278">
        <v>35.380001</v>
      </c>
      <c r="F128" s="278">
        <v>30.966921</v>
      </c>
      <c r="G128" s="278">
        <v>2.7340762E9</v>
      </c>
      <c r="H128" s="283" t="s">
        <v>224</v>
      </c>
      <c r="I128" s="278">
        <v>1.0675</v>
      </c>
      <c r="J128" s="278">
        <v>1.132813</v>
      </c>
      <c r="K128" s="278">
        <v>0.985</v>
      </c>
      <c r="L128" s="278">
        <v>1.128125</v>
      </c>
      <c r="M128" s="278">
        <v>1.108527</v>
      </c>
      <c r="N128" s="278">
        <v>1.26884736E10</v>
      </c>
      <c r="O128" s="278"/>
      <c r="P128" s="254">
        <f t="shared" si="25"/>
        <v>130534.6495</v>
      </c>
      <c r="Q128" s="254">
        <f t="shared" si="118"/>
        <v>174061.2694</v>
      </c>
      <c r="R128" s="254">
        <f t="shared" si="119"/>
        <v>123201.45</v>
      </c>
      <c r="S128" s="254">
        <f t="shared" si="28"/>
        <v>0</v>
      </c>
      <c r="T128" s="282"/>
      <c r="U128" s="254">
        <f t="shared" si="18"/>
        <v>209647.6467</v>
      </c>
      <c r="V128" s="254">
        <f t="shared" si="19"/>
        <v>209647.6467</v>
      </c>
      <c r="W128" s="254">
        <f t="shared" si="20"/>
        <v>427797.3689</v>
      </c>
      <c r="X128" s="257">
        <f t="shared" si="21"/>
        <v>0.4277973689</v>
      </c>
      <c r="Y128" s="254">
        <f t="shared" si="22"/>
        <v>427797.3689</v>
      </c>
      <c r="Z128" s="257">
        <f t="shared" si="23"/>
        <v>0.4277973689</v>
      </c>
      <c r="AA128" s="320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  <c r="AP128" s="299"/>
      <c r="AQ128" s="299"/>
      <c r="AR128" s="299"/>
      <c r="AS128" s="299"/>
      <c r="AT128" s="299"/>
    </row>
    <row r="129" ht="19.5" customHeight="1">
      <c r="A129" s="276" t="s">
        <v>225</v>
      </c>
      <c r="B129" s="277">
        <v>35.759998</v>
      </c>
      <c r="C129" s="278">
        <v>37.23</v>
      </c>
      <c r="D129" s="278">
        <v>34.77</v>
      </c>
      <c r="E129" s="278">
        <v>36.380001</v>
      </c>
      <c r="F129" s="278">
        <v>31.842188</v>
      </c>
      <c r="G129" s="278">
        <v>2.511948E9</v>
      </c>
      <c r="H129" s="283" t="s">
        <v>225</v>
      </c>
      <c r="I129" s="278">
        <v>1.1525</v>
      </c>
      <c r="J129" s="278">
        <v>1.249375</v>
      </c>
      <c r="K129" s="278">
        <v>1.09</v>
      </c>
      <c r="L129" s="278">
        <v>1.190625</v>
      </c>
      <c r="M129" s="278">
        <v>1.169942</v>
      </c>
      <c r="N129" s="278">
        <v>1.22738016E10</v>
      </c>
      <c r="O129" s="278"/>
      <c r="P129" s="254">
        <f t="shared" si="25"/>
        <v>137702.9703</v>
      </c>
      <c r="Q129" s="254">
        <f t="shared" si="118"/>
        <v>192616.024</v>
      </c>
      <c r="R129" s="254">
        <f t="shared" si="119"/>
        <v>123201.45</v>
      </c>
      <c r="S129" s="254">
        <f t="shared" si="28"/>
        <v>0</v>
      </c>
      <c r="T129" s="282"/>
      <c r="U129" s="254">
        <f t="shared" si="18"/>
        <v>214665.4712</v>
      </c>
      <c r="V129" s="254">
        <f t="shared" si="19"/>
        <v>214665.4712</v>
      </c>
      <c r="W129" s="254">
        <f t="shared" si="20"/>
        <v>453520.4443</v>
      </c>
      <c r="X129" s="257">
        <f t="shared" si="21"/>
        <v>0.4535204443</v>
      </c>
      <c r="Y129" s="254">
        <f t="shared" si="22"/>
        <v>453520.4443</v>
      </c>
      <c r="Z129" s="257">
        <f t="shared" si="23"/>
        <v>0.4535204443</v>
      </c>
      <c r="AA129" s="320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9"/>
    </row>
    <row r="130" ht="19.5" customHeight="1">
      <c r="A130" s="276" t="s">
        <v>226</v>
      </c>
      <c r="B130" s="277">
        <v>36.560001</v>
      </c>
      <c r="C130" s="278">
        <v>40.18</v>
      </c>
      <c r="D130" s="278">
        <v>34.299999</v>
      </c>
      <c r="E130" s="278">
        <v>39.450001</v>
      </c>
      <c r="F130" s="278">
        <v>34.571716</v>
      </c>
      <c r="G130" s="278">
        <v>2.5756078E9</v>
      </c>
      <c r="H130" s="283" t="s">
        <v>226</v>
      </c>
      <c r="I130" s="278">
        <v>1.201875</v>
      </c>
      <c r="J130" s="278">
        <v>1.446875</v>
      </c>
      <c r="K130" s="278">
        <v>1.05875</v>
      </c>
      <c r="L130" s="278">
        <v>1.393125</v>
      </c>
      <c r="M130" s="278">
        <v>1.368924</v>
      </c>
      <c r="N130" s="278">
        <v>9.5885504E9</v>
      </c>
      <c r="O130" s="278"/>
      <c r="P130" s="254">
        <f t="shared" si="25"/>
        <v>135841.5802</v>
      </c>
      <c r="Q130" s="254">
        <f t="shared" si="118"/>
        <v>187093.7756</v>
      </c>
      <c r="R130" s="254">
        <f t="shared" si="119"/>
        <v>123201.45</v>
      </c>
      <c r="S130" s="254">
        <f t="shared" si="28"/>
        <v>0</v>
      </c>
      <c r="T130" s="282"/>
      <c r="U130" s="254">
        <f t="shared" si="18"/>
        <v>213362.4982</v>
      </c>
      <c r="V130" s="254">
        <f t="shared" si="19"/>
        <v>213362.4982</v>
      </c>
      <c r="W130" s="254">
        <f t="shared" si="20"/>
        <v>446136.8058</v>
      </c>
      <c r="X130" s="257">
        <f t="shared" si="21"/>
        <v>0.4461368058</v>
      </c>
      <c r="Y130" s="254">
        <f t="shared" si="22"/>
        <v>446136.8058</v>
      </c>
      <c r="Z130" s="257">
        <f t="shared" si="23"/>
        <v>0.4461368058</v>
      </c>
      <c r="AA130" s="320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9"/>
    </row>
    <row r="131" ht="19.5" customHeight="1">
      <c r="A131" s="276" t="s">
        <v>227</v>
      </c>
      <c r="B131" s="277">
        <v>39.869999</v>
      </c>
      <c r="C131" s="278">
        <v>41.080002</v>
      </c>
      <c r="D131" s="278">
        <v>38.459999</v>
      </c>
      <c r="E131" s="278">
        <v>40.029999</v>
      </c>
      <c r="F131" s="278">
        <v>35.079987</v>
      </c>
      <c r="G131" s="278">
        <v>2.2481495E9</v>
      </c>
      <c r="H131" s="283" t="s">
        <v>227</v>
      </c>
      <c r="I131" s="278">
        <v>1.425938</v>
      </c>
      <c r="J131" s="278">
        <v>1.5075</v>
      </c>
      <c r="K131" s="278">
        <v>1.322813</v>
      </c>
      <c r="L131" s="278">
        <v>1.430313</v>
      </c>
      <c r="M131" s="278">
        <v>1.405466</v>
      </c>
      <c r="N131" s="278">
        <v>7.6431936E9</v>
      </c>
      <c r="O131" s="278"/>
      <c r="P131" s="254">
        <f t="shared" si="25"/>
        <v>152316.8277</v>
      </c>
      <c r="Q131" s="254">
        <f t="shared" si="118"/>
        <v>233756.8629</v>
      </c>
      <c r="R131" s="254">
        <f t="shared" si="119"/>
        <v>123201.45</v>
      </c>
      <c r="S131" s="254">
        <f t="shared" si="28"/>
        <v>0</v>
      </c>
      <c r="T131" s="282"/>
      <c r="U131" s="254">
        <f t="shared" si="18"/>
        <v>224895.1714</v>
      </c>
      <c r="V131" s="254">
        <f t="shared" si="19"/>
        <v>224895.1714</v>
      </c>
      <c r="W131" s="254">
        <f t="shared" si="20"/>
        <v>509275.1406</v>
      </c>
      <c r="X131" s="257">
        <f t="shared" si="21"/>
        <v>0.5092751406</v>
      </c>
      <c r="Y131" s="254">
        <f t="shared" si="22"/>
        <v>509275.1406</v>
      </c>
      <c r="Z131" s="257">
        <f t="shared" si="23"/>
        <v>0.5092751406</v>
      </c>
      <c r="AA131" s="320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9"/>
    </row>
    <row r="132" ht="19.5" customHeight="1">
      <c r="A132" s="276" t="s">
        <v>228</v>
      </c>
      <c r="B132" s="277">
        <v>39.889999</v>
      </c>
      <c r="C132" s="278">
        <v>43.169998</v>
      </c>
      <c r="D132" s="278">
        <v>39.02</v>
      </c>
      <c r="E132" s="278">
        <v>42.25</v>
      </c>
      <c r="F132" s="278">
        <v>37.025475</v>
      </c>
      <c r="G132" s="278">
        <v>2.1147749E9</v>
      </c>
      <c r="H132" s="283" t="s">
        <v>228</v>
      </c>
      <c r="I132" s="278">
        <v>1.420313</v>
      </c>
      <c r="J132" s="278">
        <v>1.664688</v>
      </c>
      <c r="K132" s="278">
        <v>1.36</v>
      </c>
      <c r="L132" s="278">
        <v>1.592813</v>
      </c>
      <c r="M132" s="278">
        <v>1.565143</v>
      </c>
      <c r="N132" s="278">
        <v>6.6059104E9</v>
      </c>
      <c r="O132" s="278"/>
      <c r="P132" s="254">
        <f t="shared" si="25"/>
        <v>154534.6535</v>
      </c>
      <c r="Q132" s="254">
        <f t="shared" si="118"/>
        <v>240328.2501</v>
      </c>
      <c r="R132" s="254">
        <f t="shared" si="119"/>
        <v>123201.45</v>
      </c>
      <c r="S132" s="254">
        <f t="shared" si="28"/>
        <v>0</v>
      </c>
      <c r="T132" s="282"/>
      <c r="U132" s="254">
        <f t="shared" si="18"/>
        <v>226447.6495</v>
      </c>
      <c r="V132" s="254">
        <f t="shared" si="19"/>
        <v>226447.6495</v>
      </c>
      <c r="W132" s="254">
        <f t="shared" si="20"/>
        <v>518064.3536</v>
      </c>
      <c r="X132" s="257">
        <f t="shared" si="21"/>
        <v>0.5180643536</v>
      </c>
      <c r="Y132" s="254">
        <f t="shared" si="22"/>
        <v>518064.3536</v>
      </c>
      <c r="Z132" s="257">
        <f t="shared" si="23"/>
        <v>0.5180643536</v>
      </c>
      <c r="AA132" s="320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  <c r="AP132" s="299"/>
      <c r="AQ132" s="299"/>
      <c r="AR132" s="299"/>
      <c r="AS132" s="299"/>
      <c r="AT132" s="299"/>
    </row>
    <row r="133" ht="19.5" customHeight="1">
      <c r="A133" s="276" t="s">
        <v>229</v>
      </c>
      <c r="B133" s="277">
        <v>42.099998</v>
      </c>
      <c r="C133" s="278">
        <v>43.82</v>
      </c>
      <c r="D133" s="278">
        <v>40.720001</v>
      </c>
      <c r="E133" s="278">
        <v>40.959999</v>
      </c>
      <c r="F133" s="278">
        <v>35.929726</v>
      </c>
      <c r="G133" s="278">
        <v>2.2910659E9</v>
      </c>
      <c r="H133" s="283" t="s">
        <v>229</v>
      </c>
      <c r="I133" s="278">
        <v>1.582188</v>
      </c>
      <c r="J133" s="278">
        <v>1.70875</v>
      </c>
      <c r="K133" s="278">
        <v>1.478438</v>
      </c>
      <c r="L133" s="278">
        <v>1.490625</v>
      </c>
      <c r="M133" s="278">
        <v>1.46473</v>
      </c>
      <c r="N133" s="278">
        <v>7.4376E9</v>
      </c>
      <c r="O133" s="278"/>
      <c r="P133" s="254">
        <f t="shared" si="25"/>
        <v>161267.3307</v>
      </c>
      <c r="Q133" s="254">
        <f t="shared" si="118"/>
        <v>261257.6599</v>
      </c>
      <c r="R133" s="254">
        <f t="shared" si="119"/>
        <v>123201.45</v>
      </c>
      <c r="S133" s="254">
        <f t="shared" si="28"/>
        <v>0</v>
      </c>
      <c r="T133" s="282"/>
      <c r="U133" s="254">
        <f t="shared" si="18"/>
        <v>231160.5235</v>
      </c>
      <c r="V133" s="254">
        <f t="shared" si="19"/>
        <v>231160.5235</v>
      </c>
      <c r="W133" s="254">
        <f t="shared" si="20"/>
        <v>545726.4406</v>
      </c>
      <c r="X133" s="257">
        <f t="shared" si="21"/>
        <v>0.5457264406</v>
      </c>
      <c r="Y133" s="254">
        <f t="shared" si="22"/>
        <v>545726.4406</v>
      </c>
      <c r="Z133" s="257">
        <f t="shared" si="23"/>
        <v>0.5457264406</v>
      </c>
      <c r="AA133" s="320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9"/>
    </row>
    <row r="134" ht="19.5" customHeight="1">
      <c r="A134" s="276" t="s">
        <v>230</v>
      </c>
      <c r="B134" s="277">
        <v>41.0</v>
      </c>
      <c r="C134" s="278">
        <v>44.650002</v>
      </c>
      <c r="D134" s="278">
        <v>40.639999</v>
      </c>
      <c r="E134" s="278">
        <v>43.560001</v>
      </c>
      <c r="F134" s="278">
        <v>38.210426</v>
      </c>
      <c r="G134" s="278">
        <v>1.8079224E9</v>
      </c>
      <c r="H134" s="283" t="s">
        <v>230</v>
      </c>
      <c r="I134" s="278">
        <v>1.494063</v>
      </c>
      <c r="J134" s="278">
        <v>1.76875</v>
      </c>
      <c r="K134" s="278">
        <v>1.467813</v>
      </c>
      <c r="L134" s="278">
        <v>1.67875</v>
      </c>
      <c r="M134" s="278">
        <v>1.649587</v>
      </c>
      <c r="N134" s="278">
        <v>5.7410208E9</v>
      </c>
      <c r="O134" s="278"/>
      <c r="P134" s="254">
        <f t="shared" si="25"/>
        <v>160950.4911</v>
      </c>
      <c r="Q134" s="254">
        <f t="shared" si="118"/>
        <v>259380.0954</v>
      </c>
      <c r="R134" s="254">
        <f t="shared" si="119"/>
        <v>123201.45</v>
      </c>
      <c r="S134" s="254">
        <f t="shared" si="28"/>
        <v>0</v>
      </c>
      <c r="T134" s="282"/>
      <c r="U134" s="254">
        <f t="shared" si="18"/>
        <v>230938.7358</v>
      </c>
      <c r="V134" s="254">
        <f t="shared" si="19"/>
        <v>230938.7358</v>
      </c>
      <c r="W134" s="254">
        <f t="shared" si="20"/>
        <v>543532.0366</v>
      </c>
      <c r="X134" s="257">
        <f t="shared" si="21"/>
        <v>0.5435320366</v>
      </c>
      <c r="Y134" s="254">
        <f t="shared" si="22"/>
        <v>543532.0366</v>
      </c>
      <c r="Z134" s="257">
        <f t="shared" si="23"/>
        <v>0.5435320366</v>
      </c>
      <c r="AA134" s="320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  <c r="AP134" s="299"/>
      <c r="AQ134" s="299"/>
      <c r="AR134" s="299"/>
      <c r="AS134" s="299"/>
      <c r="AT134" s="299"/>
    </row>
    <row r="135" ht="19.5" customHeight="1">
      <c r="A135" s="276" t="s">
        <v>231</v>
      </c>
      <c r="B135" s="337">
        <v>43.889999</v>
      </c>
      <c r="C135" s="338">
        <v>46.299999</v>
      </c>
      <c r="D135" s="338">
        <v>43.32</v>
      </c>
      <c r="E135" s="338">
        <v>45.75</v>
      </c>
      <c r="F135" s="338">
        <v>40.13147</v>
      </c>
      <c r="G135" s="338">
        <v>1.5240367E9</v>
      </c>
      <c r="H135" s="340" t="s">
        <v>231</v>
      </c>
      <c r="I135" s="338">
        <v>1.705313</v>
      </c>
      <c r="J135" s="338">
        <v>1.900625</v>
      </c>
      <c r="K135" s="338">
        <v>1.657813</v>
      </c>
      <c r="L135" s="338">
        <v>1.85875</v>
      </c>
      <c r="M135" s="338">
        <v>1.82646</v>
      </c>
      <c r="N135" s="338">
        <v>4.1595232E9</v>
      </c>
      <c r="O135" s="338"/>
      <c r="P135" s="254">
        <f t="shared" si="25"/>
        <v>171564.3564</v>
      </c>
      <c r="Q135" s="254">
        <f t="shared" si="118"/>
        <v>292955.3657</v>
      </c>
      <c r="R135" s="254">
        <f t="shared" si="119"/>
        <v>123201.45</v>
      </c>
      <c r="S135" s="254">
        <f t="shared" si="28"/>
        <v>0</v>
      </c>
      <c r="T135" s="339">
        <f>(P135-P123)/P123</f>
        <v>0.6140089419</v>
      </c>
      <c r="U135" s="254">
        <f t="shared" si="18"/>
        <v>238368.4415</v>
      </c>
      <c r="V135" s="254">
        <f t="shared" si="19"/>
        <v>238368.4415</v>
      </c>
      <c r="W135" s="254">
        <f t="shared" si="20"/>
        <v>587721.1721</v>
      </c>
      <c r="X135" s="257">
        <f t="shared" si="21"/>
        <v>0.5877211721</v>
      </c>
      <c r="Y135" s="254">
        <f t="shared" si="22"/>
        <v>587721.1721</v>
      </c>
      <c r="Z135" s="257">
        <f t="shared" si="23"/>
        <v>0.5877211721</v>
      </c>
      <c r="AA135" s="320"/>
      <c r="AB135" s="299"/>
      <c r="AC135" s="299"/>
      <c r="AD135" s="299"/>
      <c r="AE135" s="299"/>
      <c r="AF135" s="299"/>
      <c r="AG135" s="299"/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9"/>
    </row>
    <row r="136" ht="19.5" customHeight="1">
      <c r="A136" s="276" t="s">
        <v>232</v>
      </c>
      <c r="B136" s="277">
        <v>46.330002</v>
      </c>
      <c r="C136" s="278">
        <v>46.639999</v>
      </c>
      <c r="D136" s="278">
        <v>42.630001</v>
      </c>
      <c r="E136" s="278">
        <v>42.790001</v>
      </c>
      <c r="F136" s="278">
        <v>37.597622</v>
      </c>
      <c r="G136" s="278">
        <v>2.3821525E9</v>
      </c>
      <c r="H136" s="283" t="s">
        <v>232</v>
      </c>
      <c r="I136" s="278">
        <v>1.900938</v>
      </c>
      <c r="J136" s="278">
        <v>1.928125</v>
      </c>
      <c r="K136" s="278">
        <v>1.604375</v>
      </c>
      <c r="L136" s="278">
        <v>1.616875</v>
      </c>
      <c r="M136" s="278">
        <v>1.588787</v>
      </c>
      <c r="N136" s="278">
        <v>5.4047488E9</v>
      </c>
      <c r="O136" s="278"/>
      <c r="P136" s="254">
        <f t="shared" si="25"/>
        <v>168831.6871</v>
      </c>
      <c r="Q136" s="254">
        <f>((Q135+R135)/2)*K136/K135</f>
        <v>201371.2015</v>
      </c>
      <c r="R136" s="254">
        <f>(Q135+R135)/2</f>
        <v>208078.4079</v>
      </c>
      <c r="S136" s="254">
        <f t="shared" si="28"/>
        <v>0</v>
      </c>
      <c r="T136" s="282"/>
      <c r="U136" s="254">
        <f t="shared" si="18"/>
        <v>317937.4525</v>
      </c>
      <c r="V136" s="254">
        <f t="shared" si="19"/>
        <v>317937.4525</v>
      </c>
      <c r="W136" s="254">
        <f t="shared" si="20"/>
        <v>578281.2964</v>
      </c>
      <c r="X136" s="257">
        <f t="shared" si="21"/>
        <v>0.5782812964</v>
      </c>
      <c r="Y136" s="254">
        <f t="shared" si="22"/>
        <v>578281.2964</v>
      </c>
      <c r="Z136" s="257">
        <f t="shared" si="23"/>
        <v>0.5782812964</v>
      </c>
      <c r="AA136" s="320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  <c r="AP136" s="299"/>
      <c r="AQ136" s="299"/>
      <c r="AR136" s="299"/>
      <c r="AS136" s="299"/>
      <c r="AT136" s="299"/>
    </row>
    <row r="137" ht="19.5" customHeight="1">
      <c r="A137" s="276" t="s">
        <v>233</v>
      </c>
      <c r="B137" s="277">
        <v>42.900002</v>
      </c>
      <c r="C137" s="278">
        <v>45.049999</v>
      </c>
      <c r="D137" s="278">
        <v>42.119999</v>
      </c>
      <c r="E137" s="278">
        <v>44.759998</v>
      </c>
      <c r="F137" s="278">
        <v>39.328568</v>
      </c>
      <c r="G137" s="278">
        <v>1.9321764E9</v>
      </c>
      <c r="H137" s="283" t="s">
        <v>233</v>
      </c>
      <c r="I137" s="278">
        <v>1.625625</v>
      </c>
      <c r="J137" s="278">
        <v>1.7875</v>
      </c>
      <c r="K137" s="278">
        <v>1.564063</v>
      </c>
      <c r="L137" s="278">
        <v>1.765</v>
      </c>
      <c r="M137" s="278">
        <v>1.734339</v>
      </c>
      <c r="N137" s="278">
        <v>5.1140704E9</v>
      </c>
      <c r="O137" s="278"/>
      <c r="P137" s="254">
        <f t="shared" si="25"/>
        <v>166811.8772</v>
      </c>
      <c r="Q137" s="254">
        <f t="shared" ref="Q137:Q147" si="120">Q136*K137/K136</f>
        <v>196311.4892</v>
      </c>
      <c r="R137" s="254">
        <f t="shared" ref="R137:R147" si="121">R136</f>
        <v>208078.4079</v>
      </c>
      <c r="S137" s="254">
        <f t="shared" si="28"/>
        <v>0</v>
      </c>
      <c r="T137" s="282"/>
      <c r="U137" s="254">
        <f t="shared" si="18"/>
        <v>316523.5856</v>
      </c>
      <c r="V137" s="254">
        <f t="shared" si="19"/>
        <v>316523.5856</v>
      </c>
      <c r="W137" s="254">
        <f t="shared" si="20"/>
        <v>571201.7743</v>
      </c>
      <c r="X137" s="257">
        <f t="shared" si="21"/>
        <v>0.5712017743</v>
      </c>
      <c r="Y137" s="254">
        <f t="shared" si="22"/>
        <v>571201.7743</v>
      </c>
      <c r="Z137" s="257">
        <f t="shared" si="23"/>
        <v>0.5712017743</v>
      </c>
      <c r="AA137" s="320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  <c r="AP137" s="299"/>
      <c r="AQ137" s="299"/>
      <c r="AR137" s="299"/>
      <c r="AS137" s="299"/>
      <c r="AT137" s="299"/>
    </row>
    <row r="138" ht="19.5" customHeight="1">
      <c r="A138" s="276" t="s">
        <v>234</v>
      </c>
      <c r="B138" s="277">
        <v>44.959999</v>
      </c>
      <c r="C138" s="278">
        <v>48.599998</v>
      </c>
      <c r="D138" s="278">
        <v>44.950001</v>
      </c>
      <c r="E138" s="278">
        <v>48.16</v>
      </c>
      <c r="F138" s="278">
        <v>42.31601</v>
      </c>
      <c r="G138" s="278">
        <v>1.6236069E9</v>
      </c>
      <c r="H138" s="283" t="s">
        <v>234</v>
      </c>
      <c r="I138" s="278">
        <v>1.778125</v>
      </c>
      <c r="J138" s="278">
        <v>2.080313</v>
      </c>
      <c r="K138" s="278">
        <v>1.778125</v>
      </c>
      <c r="L138" s="278">
        <v>2.045</v>
      </c>
      <c r="M138" s="278">
        <v>2.009475</v>
      </c>
      <c r="N138" s="278">
        <v>4.287104E9</v>
      </c>
      <c r="O138" s="278"/>
      <c r="P138" s="254">
        <f t="shared" si="25"/>
        <v>178019.8059</v>
      </c>
      <c r="Q138" s="254">
        <f t="shared" si="120"/>
        <v>223179.224</v>
      </c>
      <c r="R138" s="254">
        <f t="shared" si="121"/>
        <v>208078.4079</v>
      </c>
      <c r="S138" s="254">
        <f t="shared" si="28"/>
        <v>0</v>
      </c>
      <c r="T138" s="282"/>
      <c r="U138" s="254">
        <f t="shared" si="18"/>
        <v>324369.1357</v>
      </c>
      <c r="V138" s="254">
        <f t="shared" si="19"/>
        <v>324369.1357</v>
      </c>
      <c r="W138" s="254">
        <f t="shared" si="20"/>
        <v>609277.4378</v>
      </c>
      <c r="X138" s="257">
        <f t="shared" si="21"/>
        <v>0.6092774378</v>
      </c>
      <c r="Y138" s="254">
        <f t="shared" si="22"/>
        <v>609277.4378</v>
      </c>
      <c r="Z138" s="257">
        <f t="shared" si="23"/>
        <v>0.6092774378</v>
      </c>
      <c r="AA138" s="320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  <c r="AP138" s="299"/>
      <c r="AQ138" s="299"/>
      <c r="AR138" s="299"/>
      <c r="AS138" s="299"/>
      <c r="AT138" s="299"/>
    </row>
    <row r="139" ht="19.5" customHeight="1">
      <c r="A139" s="276" t="s">
        <v>235</v>
      </c>
      <c r="B139" s="277">
        <v>48.360001</v>
      </c>
      <c r="C139" s="278">
        <v>50.650002</v>
      </c>
      <c r="D139" s="278">
        <v>47.790001</v>
      </c>
      <c r="E139" s="278">
        <v>49.240002</v>
      </c>
      <c r="F139" s="278">
        <v>43.311127</v>
      </c>
      <c r="G139" s="278">
        <v>1.7014575E9</v>
      </c>
      <c r="H139" s="283" t="s">
        <v>235</v>
      </c>
      <c r="I139" s="278">
        <v>2.058438</v>
      </c>
      <c r="J139" s="278">
        <v>2.255938</v>
      </c>
      <c r="K139" s="278">
        <v>2.010938</v>
      </c>
      <c r="L139" s="278">
        <v>2.13125</v>
      </c>
      <c r="M139" s="278">
        <v>2.094226</v>
      </c>
      <c r="N139" s="278">
        <v>5.2115232E9</v>
      </c>
      <c r="O139" s="278"/>
      <c r="P139" s="254">
        <f t="shared" si="25"/>
        <v>189267.3307</v>
      </c>
      <c r="Q139" s="254">
        <f t="shared" si="120"/>
        <v>252400.4682</v>
      </c>
      <c r="R139" s="254">
        <f t="shared" si="121"/>
        <v>208078.4079</v>
      </c>
      <c r="S139" s="254">
        <f t="shared" si="28"/>
        <v>0</v>
      </c>
      <c r="T139" s="282"/>
      <c r="U139" s="254">
        <f t="shared" si="18"/>
        <v>332242.403</v>
      </c>
      <c r="V139" s="254">
        <f t="shared" si="19"/>
        <v>332242.403</v>
      </c>
      <c r="W139" s="254">
        <f t="shared" si="20"/>
        <v>649746.2067</v>
      </c>
      <c r="X139" s="257">
        <f t="shared" si="21"/>
        <v>0.6497462067</v>
      </c>
      <c r="Y139" s="254">
        <f t="shared" si="22"/>
        <v>649746.2067</v>
      </c>
      <c r="Z139" s="257">
        <f t="shared" si="23"/>
        <v>0.6497462067</v>
      </c>
      <c r="AA139" s="320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9"/>
    </row>
    <row r="140" ht="19.5" customHeight="1">
      <c r="A140" s="276" t="s">
        <v>236</v>
      </c>
      <c r="B140" s="277">
        <v>49.450001</v>
      </c>
      <c r="C140" s="278">
        <v>50.169998</v>
      </c>
      <c r="D140" s="278">
        <v>42.639999</v>
      </c>
      <c r="E140" s="278">
        <v>45.599998</v>
      </c>
      <c r="F140" s="278">
        <v>40.109406</v>
      </c>
      <c r="G140" s="278">
        <v>2.9522281E9</v>
      </c>
      <c r="H140" s="283" t="s">
        <v>236</v>
      </c>
      <c r="I140" s="278">
        <v>2.145625</v>
      </c>
      <c r="J140" s="278">
        <v>2.209063</v>
      </c>
      <c r="K140" s="278">
        <v>1.504375</v>
      </c>
      <c r="L140" s="278">
        <v>1.805938</v>
      </c>
      <c r="M140" s="278">
        <v>1.774566</v>
      </c>
      <c r="N140" s="278">
        <v>7.4423808E9</v>
      </c>
      <c r="O140" s="278"/>
      <c r="P140" s="254">
        <f t="shared" si="25"/>
        <v>168871.2832</v>
      </c>
      <c r="Q140" s="254">
        <f t="shared" si="120"/>
        <v>188819.8215</v>
      </c>
      <c r="R140" s="254">
        <f t="shared" si="121"/>
        <v>208078.4079</v>
      </c>
      <c r="S140" s="254">
        <f t="shared" si="28"/>
        <v>0</v>
      </c>
      <c r="T140" s="282"/>
      <c r="U140" s="254">
        <f t="shared" si="18"/>
        <v>317965.1698</v>
      </c>
      <c r="V140" s="254">
        <f t="shared" si="19"/>
        <v>317965.1698</v>
      </c>
      <c r="W140" s="254">
        <f t="shared" si="20"/>
        <v>565769.5126</v>
      </c>
      <c r="X140" s="257">
        <f t="shared" si="21"/>
        <v>0.5657695126</v>
      </c>
      <c r="Y140" s="254">
        <f t="shared" si="22"/>
        <v>565769.5126</v>
      </c>
      <c r="Z140" s="257">
        <f t="shared" si="23"/>
        <v>0.5657695126</v>
      </c>
      <c r="AA140" s="320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9"/>
    </row>
    <row r="141" ht="19.5" customHeight="1">
      <c r="A141" s="276" t="s">
        <v>237</v>
      </c>
      <c r="B141" s="277">
        <v>45.43</v>
      </c>
      <c r="C141" s="278">
        <v>47.68</v>
      </c>
      <c r="D141" s="278">
        <v>42.639999</v>
      </c>
      <c r="E141" s="278">
        <v>42.709999</v>
      </c>
      <c r="F141" s="278">
        <v>37.567379</v>
      </c>
      <c r="G141" s="278">
        <v>2.0580886E9</v>
      </c>
      <c r="H141" s="283" t="s">
        <v>237</v>
      </c>
      <c r="I141" s="278">
        <v>1.795313</v>
      </c>
      <c r="J141" s="278">
        <v>1.973125</v>
      </c>
      <c r="K141" s="278">
        <v>1.573438</v>
      </c>
      <c r="L141" s="278">
        <v>1.58125</v>
      </c>
      <c r="M141" s="278">
        <v>1.553781</v>
      </c>
      <c r="N141" s="278">
        <v>5.6234048E9</v>
      </c>
      <c r="O141" s="278"/>
      <c r="P141" s="254">
        <f t="shared" si="25"/>
        <v>168871.2832</v>
      </c>
      <c r="Q141" s="254">
        <f t="shared" si="120"/>
        <v>197488.1811</v>
      </c>
      <c r="R141" s="254">
        <f t="shared" si="121"/>
        <v>208078.4079</v>
      </c>
      <c r="S141" s="254">
        <f t="shared" si="28"/>
        <v>0</v>
      </c>
      <c r="T141" s="282"/>
      <c r="U141" s="254">
        <f t="shared" si="18"/>
        <v>317965.1698</v>
      </c>
      <c r="V141" s="254">
        <f t="shared" si="19"/>
        <v>317965.1698</v>
      </c>
      <c r="W141" s="254">
        <f t="shared" si="20"/>
        <v>574437.8721</v>
      </c>
      <c r="X141" s="257">
        <f t="shared" si="21"/>
        <v>0.5744378721</v>
      </c>
      <c r="Y141" s="254">
        <f t="shared" si="22"/>
        <v>574437.8721</v>
      </c>
      <c r="Z141" s="257">
        <f t="shared" si="23"/>
        <v>0.5744378721</v>
      </c>
      <c r="AA141" s="320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  <c r="AP141" s="299"/>
      <c r="AQ141" s="299"/>
      <c r="AR141" s="299"/>
      <c r="AS141" s="299"/>
      <c r="AT141" s="299"/>
    </row>
    <row r="142" ht="19.5" customHeight="1">
      <c r="A142" s="276" t="s">
        <v>238</v>
      </c>
      <c r="B142" s="277">
        <v>42.84</v>
      </c>
      <c r="C142" s="278">
        <v>46.720001</v>
      </c>
      <c r="D142" s="278">
        <v>41.77</v>
      </c>
      <c r="E142" s="278">
        <v>45.810001</v>
      </c>
      <c r="F142" s="278">
        <v>40.449875</v>
      </c>
      <c r="G142" s="278">
        <v>1.7486736E9</v>
      </c>
      <c r="H142" s="283" t="s">
        <v>238</v>
      </c>
      <c r="I142" s="278">
        <v>1.58875</v>
      </c>
      <c r="J142" s="278">
        <v>1.8825</v>
      </c>
      <c r="K142" s="278">
        <v>1.510625</v>
      </c>
      <c r="L142" s="278">
        <v>1.810625</v>
      </c>
      <c r="M142" s="278">
        <v>1.779171</v>
      </c>
      <c r="N142" s="278">
        <v>4.884784E9</v>
      </c>
      <c r="O142" s="278"/>
      <c r="P142" s="254">
        <f t="shared" si="25"/>
        <v>165425.7426</v>
      </c>
      <c r="Q142" s="254">
        <f t="shared" si="120"/>
        <v>189604.2828</v>
      </c>
      <c r="R142" s="254">
        <f t="shared" si="121"/>
        <v>208078.4079</v>
      </c>
      <c r="S142" s="254">
        <f t="shared" si="28"/>
        <v>0</v>
      </c>
      <c r="T142" s="282"/>
      <c r="U142" s="254">
        <f t="shared" si="18"/>
        <v>315553.2913</v>
      </c>
      <c r="V142" s="254">
        <f t="shared" si="19"/>
        <v>315553.2913</v>
      </c>
      <c r="W142" s="254">
        <f t="shared" si="20"/>
        <v>563108.4332</v>
      </c>
      <c r="X142" s="257">
        <f t="shared" si="21"/>
        <v>0.5631084332</v>
      </c>
      <c r="Y142" s="254">
        <f t="shared" si="22"/>
        <v>563108.4332</v>
      </c>
      <c r="Z142" s="257">
        <f t="shared" si="23"/>
        <v>0.5631084332</v>
      </c>
      <c r="AA142" s="320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9"/>
    </row>
    <row r="143" ht="19.5" customHeight="1">
      <c r="A143" s="276" t="s">
        <v>239</v>
      </c>
      <c r="B143" s="277">
        <v>46.389999</v>
      </c>
      <c r="C143" s="278">
        <v>47.189999</v>
      </c>
      <c r="D143" s="278">
        <v>42.970001</v>
      </c>
      <c r="E143" s="278">
        <v>43.459999</v>
      </c>
      <c r="F143" s="278">
        <v>38.374847</v>
      </c>
      <c r="G143" s="278">
        <v>1.4832781E9</v>
      </c>
      <c r="H143" s="283" t="s">
        <v>239</v>
      </c>
      <c r="I143" s="278">
        <v>1.855</v>
      </c>
      <c r="J143" s="278">
        <v>1.91875</v>
      </c>
      <c r="K143" s="278">
        <v>1.586563</v>
      </c>
      <c r="L143" s="278">
        <v>1.625625</v>
      </c>
      <c r="M143" s="278">
        <v>1.597385</v>
      </c>
      <c r="N143" s="278">
        <v>4.2101088E9</v>
      </c>
      <c r="O143" s="278"/>
      <c r="P143" s="254">
        <f t="shared" si="25"/>
        <v>170178.2218</v>
      </c>
      <c r="Q143" s="254">
        <f t="shared" si="120"/>
        <v>199135.5497</v>
      </c>
      <c r="R143" s="254">
        <f t="shared" si="121"/>
        <v>208078.4079</v>
      </c>
      <c r="S143" s="254">
        <f t="shared" si="28"/>
        <v>0</v>
      </c>
      <c r="T143" s="282"/>
      <c r="U143" s="254">
        <f t="shared" si="18"/>
        <v>318880.0268</v>
      </c>
      <c r="V143" s="254">
        <f t="shared" si="19"/>
        <v>318880.0268</v>
      </c>
      <c r="W143" s="254">
        <f t="shared" si="20"/>
        <v>577392.1793</v>
      </c>
      <c r="X143" s="257">
        <f t="shared" si="21"/>
        <v>0.5773921793</v>
      </c>
      <c r="Y143" s="254">
        <f t="shared" si="22"/>
        <v>577392.1793</v>
      </c>
      <c r="Z143" s="257">
        <f t="shared" si="23"/>
        <v>0.5773921793</v>
      </c>
      <c r="AA143" s="320"/>
      <c r="AB143" s="299"/>
      <c r="AC143" s="299"/>
      <c r="AD143" s="299"/>
      <c r="AE143" s="299"/>
      <c r="AF143" s="299"/>
      <c r="AG143" s="299"/>
      <c r="AH143" s="299"/>
      <c r="AI143" s="299"/>
      <c r="AJ143" s="299"/>
      <c r="AK143" s="299"/>
      <c r="AL143" s="299"/>
      <c r="AM143" s="299"/>
      <c r="AN143" s="299"/>
      <c r="AO143" s="299"/>
      <c r="AP143" s="299"/>
      <c r="AQ143" s="299"/>
      <c r="AR143" s="299"/>
      <c r="AS143" s="299"/>
      <c r="AT143" s="299"/>
    </row>
    <row r="144" ht="19.5" customHeight="1">
      <c r="A144" s="276" t="s">
        <v>240</v>
      </c>
      <c r="B144" s="277">
        <v>44.099998</v>
      </c>
      <c r="C144" s="278">
        <v>49.84</v>
      </c>
      <c r="D144" s="278">
        <v>44.07</v>
      </c>
      <c r="E144" s="278">
        <v>49.07</v>
      </c>
      <c r="F144" s="278">
        <v>43.328426</v>
      </c>
      <c r="G144" s="278">
        <v>1.5747432E9</v>
      </c>
      <c r="H144" s="283" t="s">
        <v>240</v>
      </c>
      <c r="I144" s="278">
        <v>1.67</v>
      </c>
      <c r="J144" s="278">
        <v>2.1375</v>
      </c>
      <c r="K144" s="278">
        <v>1.668438</v>
      </c>
      <c r="L144" s="278">
        <v>2.071563</v>
      </c>
      <c r="M144" s="278">
        <v>2.035576</v>
      </c>
      <c r="N144" s="278">
        <v>4.1785664E9</v>
      </c>
      <c r="O144" s="278"/>
      <c r="P144" s="254">
        <f t="shared" si="25"/>
        <v>174534.6535</v>
      </c>
      <c r="Q144" s="254">
        <f t="shared" si="120"/>
        <v>209411.992</v>
      </c>
      <c r="R144" s="254">
        <f t="shared" si="121"/>
        <v>208078.4079</v>
      </c>
      <c r="S144" s="254">
        <f t="shared" si="28"/>
        <v>0</v>
      </c>
      <c r="T144" s="282"/>
      <c r="U144" s="254">
        <f t="shared" si="18"/>
        <v>321929.529</v>
      </c>
      <c r="V144" s="254">
        <f t="shared" si="19"/>
        <v>321929.529</v>
      </c>
      <c r="W144" s="254">
        <f t="shared" si="20"/>
        <v>592025.0533</v>
      </c>
      <c r="X144" s="257">
        <f t="shared" si="21"/>
        <v>0.5920250533</v>
      </c>
      <c r="Y144" s="254">
        <f t="shared" si="22"/>
        <v>592025.0533</v>
      </c>
      <c r="Z144" s="257">
        <f t="shared" si="23"/>
        <v>0.5920250533</v>
      </c>
      <c r="AA144" s="320"/>
      <c r="AB144" s="299"/>
      <c r="AC144" s="299"/>
      <c r="AD144" s="299"/>
      <c r="AE144" s="299"/>
      <c r="AF144" s="299"/>
      <c r="AG144" s="299"/>
      <c r="AH144" s="299"/>
      <c r="AI144" s="299"/>
      <c r="AJ144" s="299"/>
      <c r="AK144" s="299"/>
      <c r="AL144" s="299"/>
      <c r="AM144" s="299"/>
      <c r="AN144" s="299"/>
      <c r="AO144" s="299"/>
      <c r="AP144" s="299"/>
      <c r="AQ144" s="299"/>
      <c r="AR144" s="299"/>
      <c r="AS144" s="299"/>
      <c r="AT144" s="299"/>
    </row>
    <row r="145" ht="19.5" customHeight="1">
      <c r="A145" s="276" t="s">
        <v>241</v>
      </c>
      <c r="B145" s="277">
        <v>49.48</v>
      </c>
      <c r="C145" s="278">
        <v>52.490002</v>
      </c>
      <c r="D145" s="278">
        <v>48.200001</v>
      </c>
      <c r="E145" s="278">
        <v>52.18</v>
      </c>
      <c r="F145" s="278">
        <v>46.182438</v>
      </c>
      <c r="G145" s="278">
        <v>1.5383548E9</v>
      </c>
      <c r="H145" s="283" t="s">
        <v>241</v>
      </c>
      <c r="I145" s="278">
        <v>2.105625</v>
      </c>
      <c r="J145" s="278">
        <v>2.364375</v>
      </c>
      <c r="K145" s="278">
        <v>1.99875</v>
      </c>
      <c r="L145" s="278">
        <v>2.339688</v>
      </c>
      <c r="M145" s="278">
        <v>2.299043</v>
      </c>
      <c r="N145" s="278">
        <v>3.9733408E9</v>
      </c>
      <c r="O145" s="278"/>
      <c r="P145" s="254">
        <f t="shared" si="25"/>
        <v>190891.0931</v>
      </c>
      <c r="Q145" s="254">
        <f t="shared" si="120"/>
        <v>250870.706</v>
      </c>
      <c r="R145" s="254">
        <f t="shared" si="121"/>
        <v>208078.4079</v>
      </c>
      <c r="S145" s="254">
        <f t="shared" si="28"/>
        <v>0</v>
      </c>
      <c r="T145" s="282"/>
      <c r="U145" s="254">
        <f t="shared" si="18"/>
        <v>333379.0367</v>
      </c>
      <c r="V145" s="254">
        <f t="shared" si="19"/>
        <v>333379.0367</v>
      </c>
      <c r="W145" s="254">
        <f t="shared" si="20"/>
        <v>649840.2069</v>
      </c>
      <c r="X145" s="257">
        <f t="shared" si="21"/>
        <v>0.6498402069</v>
      </c>
      <c r="Y145" s="254">
        <f t="shared" si="22"/>
        <v>649840.2069</v>
      </c>
      <c r="Z145" s="257">
        <f t="shared" si="23"/>
        <v>0.6498402069</v>
      </c>
      <c r="AA145" s="320"/>
      <c r="AB145" s="299"/>
      <c r="AC145" s="299"/>
      <c r="AD145" s="299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</row>
    <row r="146" ht="19.5" customHeight="1">
      <c r="A146" s="276" t="s">
        <v>242</v>
      </c>
      <c r="B146" s="277">
        <v>52.369999</v>
      </c>
      <c r="C146" s="278">
        <v>54.040001</v>
      </c>
      <c r="D146" s="278">
        <v>50.849998</v>
      </c>
      <c r="E146" s="278">
        <v>52.09</v>
      </c>
      <c r="F146" s="278">
        <v>46.102768</v>
      </c>
      <c r="G146" s="278">
        <v>1.5649947E9</v>
      </c>
      <c r="H146" s="283" t="s">
        <v>242</v>
      </c>
      <c r="I146" s="278">
        <v>2.355</v>
      </c>
      <c r="J146" s="278">
        <v>2.505313</v>
      </c>
      <c r="K146" s="278">
        <v>2.249063</v>
      </c>
      <c r="L146" s="278">
        <v>2.32</v>
      </c>
      <c r="M146" s="278">
        <v>2.279697</v>
      </c>
      <c r="N146" s="278">
        <v>3.4569632E9</v>
      </c>
      <c r="O146" s="278"/>
      <c r="P146" s="254">
        <f t="shared" si="25"/>
        <v>201386.1307</v>
      </c>
      <c r="Q146" s="254">
        <f t="shared" si="120"/>
        <v>282288.4416</v>
      </c>
      <c r="R146" s="254">
        <f t="shared" si="121"/>
        <v>208078.4079</v>
      </c>
      <c r="S146" s="254">
        <f t="shared" si="28"/>
        <v>0</v>
      </c>
      <c r="T146" s="282"/>
      <c r="U146" s="254">
        <f t="shared" si="18"/>
        <v>340725.563</v>
      </c>
      <c r="V146" s="254">
        <f t="shared" si="19"/>
        <v>340725.563</v>
      </c>
      <c r="W146" s="254">
        <f t="shared" si="20"/>
        <v>691752.9801</v>
      </c>
      <c r="X146" s="257">
        <f t="shared" si="21"/>
        <v>0.6917529801</v>
      </c>
      <c r="Y146" s="254">
        <f t="shared" si="22"/>
        <v>691752.9801</v>
      </c>
      <c r="Z146" s="257">
        <f t="shared" si="23"/>
        <v>0.6917529801</v>
      </c>
      <c r="AA146" s="320"/>
      <c r="AB146" s="299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9"/>
    </row>
    <row r="147" ht="19.5" customHeight="1">
      <c r="A147" s="276" t="s">
        <v>243</v>
      </c>
      <c r="B147" s="337">
        <v>52.860001</v>
      </c>
      <c r="C147" s="338">
        <v>54.959999</v>
      </c>
      <c r="D147" s="338">
        <v>52.84</v>
      </c>
      <c r="E147" s="338">
        <v>54.459999</v>
      </c>
      <c r="F147" s="338">
        <v>48.200367</v>
      </c>
      <c r="G147" s="338">
        <v>1.0067669E9</v>
      </c>
      <c r="H147" s="340" t="s">
        <v>243</v>
      </c>
      <c r="I147" s="338">
        <v>2.391563</v>
      </c>
      <c r="J147" s="338">
        <v>2.591563</v>
      </c>
      <c r="K147" s="338">
        <v>2.388438</v>
      </c>
      <c r="L147" s="338">
        <v>2.544688</v>
      </c>
      <c r="M147" s="338">
        <v>2.500482</v>
      </c>
      <c r="N147" s="338">
        <v>2.3484E9</v>
      </c>
      <c r="O147" s="338"/>
      <c r="P147" s="254">
        <f t="shared" si="25"/>
        <v>209267.3267</v>
      </c>
      <c r="Q147" s="254">
        <f t="shared" si="120"/>
        <v>299781.9273</v>
      </c>
      <c r="R147" s="254">
        <f t="shared" si="121"/>
        <v>208078.4079</v>
      </c>
      <c r="S147" s="254">
        <f t="shared" si="28"/>
        <v>0</v>
      </c>
      <c r="T147" s="339">
        <f>(P147-P135)/P135</f>
        <v>0.2197599261</v>
      </c>
      <c r="U147" s="254">
        <f t="shared" si="18"/>
        <v>346242.4002</v>
      </c>
      <c r="V147" s="254">
        <f t="shared" si="19"/>
        <v>346242.4002</v>
      </c>
      <c r="W147" s="254">
        <f t="shared" si="20"/>
        <v>717127.6619</v>
      </c>
      <c r="X147" s="257">
        <f t="shared" si="21"/>
        <v>0.7171276619</v>
      </c>
      <c r="Y147" s="254">
        <f t="shared" si="22"/>
        <v>717127.6619</v>
      </c>
      <c r="Z147" s="257">
        <f t="shared" si="23"/>
        <v>0.7171276619</v>
      </c>
      <c r="AA147" s="320"/>
      <c r="AB147" s="299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9"/>
    </row>
    <row r="148" ht="19.5" customHeight="1">
      <c r="A148" s="276" t="s">
        <v>244</v>
      </c>
      <c r="B148" s="277">
        <v>54.970001</v>
      </c>
      <c r="C148" s="278">
        <v>57.349998</v>
      </c>
      <c r="D148" s="278">
        <v>54.919998</v>
      </c>
      <c r="E148" s="278">
        <v>56.0</v>
      </c>
      <c r="F148" s="278">
        <v>49.661621</v>
      </c>
      <c r="G148" s="278">
        <v>1.2656086E9</v>
      </c>
      <c r="H148" s="283" t="s">
        <v>244</v>
      </c>
      <c r="I148" s="278">
        <v>2.59125</v>
      </c>
      <c r="J148" s="278">
        <v>2.815625</v>
      </c>
      <c r="K148" s="278">
        <v>2.586563</v>
      </c>
      <c r="L148" s="278">
        <v>2.684375</v>
      </c>
      <c r="M148" s="278">
        <v>2.637742</v>
      </c>
      <c r="N148" s="278">
        <v>2.50408E9</v>
      </c>
      <c r="O148" s="278"/>
      <c r="P148" s="254">
        <f t="shared" si="25"/>
        <v>217504.9426</v>
      </c>
      <c r="Q148" s="254">
        <f>((Q147+R147)/2)*K148/K147</f>
        <v>274994.1075</v>
      </c>
      <c r="R148" s="254">
        <f>(Q147+R147)/2</f>
        <v>253930.1676</v>
      </c>
      <c r="S148" s="254">
        <f t="shared" si="28"/>
        <v>0</v>
      </c>
      <c r="T148" s="282"/>
      <c r="U148" s="254">
        <f t="shared" si="18"/>
        <v>396026.4207</v>
      </c>
      <c r="V148" s="254">
        <f t="shared" si="19"/>
        <v>396026.4207</v>
      </c>
      <c r="W148" s="254">
        <f t="shared" si="20"/>
        <v>746429.2176</v>
      </c>
      <c r="X148" s="257">
        <f t="shared" si="21"/>
        <v>0.7464292176</v>
      </c>
      <c r="Y148" s="254">
        <f t="shared" si="22"/>
        <v>746429.2176</v>
      </c>
      <c r="Z148" s="257">
        <f t="shared" si="23"/>
        <v>0.7464292176</v>
      </c>
      <c r="AA148" s="320"/>
      <c r="AB148" s="299"/>
      <c r="AC148" s="299"/>
      <c r="AD148" s="299"/>
      <c r="AE148" s="299"/>
      <c r="AF148" s="299"/>
      <c r="AG148" s="299"/>
      <c r="AH148" s="299"/>
      <c r="AI148" s="299"/>
      <c r="AJ148" s="299"/>
      <c r="AK148" s="299"/>
      <c r="AL148" s="299"/>
      <c r="AM148" s="299"/>
      <c r="AN148" s="299"/>
      <c r="AO148" s="299"/>
      <c r="AP148" s="299"/>
      <c r="AQ148" s="299"/>
      <c r="AR148" s="299"/>
      <c r="AS148" s="299"/>
      <c r="AT148" s="299"/>
    </row>
    <row r="149" ht="19.5" customHeight="1">
      <c r="A149" s="276" t="s">
        <v>245</v>
      </c>
      <c r="B149" s="277">
        <v>56.419998</v>
      </c>
      <c r="C149" s="278">
        <v>59.040001</v>
      </c>
      <c r="D149" s="278">
        <v>56.130001</v>
      </c>
      <c r="E149" s="278">
        <v>57.77</v>
      </c>
      <c r="F149" s="278">
        <v>51.231285</v>
      </c>
      <c r="G149" s="278">
        <v>1.1015619E9</v>
      </c>
      <c r="H149" s="283" t="s">
        <v>245</v>
      </c>
      <c r="I149" s="278">
        <v>2.722188</v>
      </c>
      <c r="J149" s="278">
        <v>2.979688</v>
      </c>
      <c r="K149" s="278">
        <v>2.68875</v>
      </c>
      <c r="L149" s="278">
        <v>2.850938</v>
      </c>
      <c r="M149" s="278">
        <v>2.801412</v>
      </c>
      <c r="N149" s="278">
        <v>2.4418272E9</v>
      </c>
      <c r="O149" s="278"/>
      <c r="P149" s="254">
        <f t="shared" si="25"/>
        <v>222297.0337</v>
      </c>
      <c r="Q149" s="254">
        <f t="shared" ref="Q149:Q159" si="122">Q148*K149/K148</f>
        <v>285858.2631</v>
      </c>
      <c r="R149" s="254">
        <f t="shared" ref="R149:R159" si="123">R148</f>
        <v>253930.1676</v>
      </c>
      <c r="S149" s="254">
        <f t="shared" si="28"/>
        <v>0</v>
      </c>
      <c r="T149" s="282"/>
      <c r="U149" s="254">
        <f t="shared" si="18"/>
        <v>399380.8845</v>
      </c>
      <c r="V149" s="254">
        <f t="shared" si="19"/>
        <v>399380.8845</v>
      </c>
      <c r="W149" s="254">
        <f t="shared" si="20"/>
        <v>762085.4643</v>
      </c>
      <c r="X149" s="257">
        <f t="shared" si="21"/>
        <v>0.7620854643</v>
      </c>
      <c r="Y149" s="254">
        <f t="shared" si="22"/>
        <v>762085.4643</v>
      </c>
      <c r="Z149" s="257">
        <f t="shared" si="23"/>
        <v>0.7620854643</v>
      </c>
      <c r="AA149" s="320"/>
      <c r="AB149" s="299"/>
      <c r="AC149" s="299"/>
      <c r="AD149" s="299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9"/>
    </row>
    <row r="150" ht="19.5" customHeight="1">
      <c r="A150" s="276" t="s">
        <v>246</v>
      </c>
      <c r="B150" s="277">
        <v>58.02</v>
      </c>
      <c r="C150" s="278">
        <v>58.369999</v>
      </c>
      <c r="D150" s="278">
        <v>53.77</v>
      </c>
      <c r="E150" s="278">
        <v>57.43</v>
      </c>
      <c r="F150" s="278">
        <v>50.929783</v>
      </c>
      <c r="G150" s="278">
        <v>1.7292433E9</v>
      </c>
      <c r="H150" s="283" t="s">
        <v>246</v>
      </c>
      <c r="I150" s="278">
        <v>2.87</v>
      </c>
      <c r="J150" s="278">
        <v>2.905</v>
      </c>
      <c r="K150" s="278">
        <v>2.460625</v>
      </c>
      <c r="L150" s="278">
        <v>2.811563</v>
      </c>
      <c r="M150" s="278">
        <v>2.762721</v>
      </c>
      <c r="N150" s="278">
        <v>3.536864E9</v>
      </c>
      <c r="O150" s="278"/>
      <c r="P150" s="254">
        <f t="shared" si="25"/>
        <v>212950.495</v>
      </c>
      <c r="Q150" s="254">
        <f t="shared" si="122"/>
        <v>261604.8307</v>
      </c>
      <c r="R150" s="254">
        <f t="shared" si="123"/>
        <v>253930.1676</v>
      </c>
      <c r="S150" s="254">
        <f t="shared" si="28"/>
        <v>0</v>
      </c>
      <c r="T150" s="282"/>
      <c r="U150" s="254">
        <f t="shared" si="18"/>
        <v>392838.3074</v>
      </c>
      <c r="V150" s="254">
        <f t="shared" si="19"/>
        <v>392838.3074</v>
      </c>
      <c r="W150" s="254">
        <f t="shared" si="20"/>
        <v>728485.4933</v>
      </c>
      <c r="X150" s="257">
        <f t="shared" si="21"/>
        <v>0.7284854933</v>
      </c>
      <c r="Y150" s="254">
        <f t="shared" si="22"/>
        <v>728485.4933</v>
      </c>
      <c r="Z150" s="257">
        <f t="shared" si="23"/>
        <v>0.7284854933</v>
      </c>
      <c r="AA150" s="320"/>
      <c r="AB150" s="299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9"/>
    </row>
    <row r="151" ht="19.5" customHeight="1">
      <c r="A151" s="276" t="s">
        <v>247</v>
      </c>
      <c r="B151" s="277">
        <v>57.720001</v>
      </c>
      <c r="C151" s="278">
        <v>59.290001</v>
      </c>
      <c r="D151" s="278">
        <v>55.32</v>
      </c>
      <c r="E151" s="278">
        <v>59.080002</v>
      </c>
      <c r="F151" s="278">
        <v>52.466946</v>
      </c>
      <c r="G151" s="278">
        <v>1.0328912E9</v>
      </c>
      <c r="H151" s="283" t="s">
        <v>247</v>
      </c>
      <c r="I151" s="278">
        <v>2.841563</v>
      </c>
      <c r="J151" s="278">
        <v>2.990938</v>
      </c>
      <c r="K151" s="278">
        <v>2.605938</v>
      </c>
      <c r="L151" s="278">
        <v>2.97375</v>
      </c>
      <c r="M151" s="278">
        <v>2.922091</v>
      </c>
      <c r="N151" s="278">
        <v>1.9320576E9</v>
      </c>
      <c r="O151" s="278"/>
      <c r="P151" s="254">
        <f t="shared" si="25"/>
        <v>219089.1089</v>
      </c>
      <c r="Q151" s="254">
        <f t="shared" si="122"/>
        <v>277053.988</v>
      </c>
      <c r="R151" s="254">
        <f t="shared" si="123"/>
        <v>253930.1676</v>
      </c>
      <c r="S151" s="254">
        <f t="shared" si="28"/>
        <v>0</v>
      </c>
      <c r="T151" s="282"/>
      <c r="U151" s="254">
        <f t="shared" si="18"/>
        <v>397135.3371</v>
      </c>
      <c r="V151" s="254">
        <f t="shared" si="19"/>
        <v>397135.3371</v>
      </c>
      <c r="W151" s="254">
        <f t="shared" si="20"/>
        <v>750073.2645</v>
      </c>
      <c r="X151" s="257">
        <f t="shared" si="21"/>
        <v>0.7500732645</v>
      </c>
      <c r="Y151" s="254">
        <f t="shared" si="22"/>
        <v>750073.2645</v>
      </c>
      <c r="Z151" s="257">
        <f t="shared" si="23"/>
        <v>0.7500732645</v>
      </c>
      <c r="AA151" s="320"/>
      <c r="AB151" s="299"/>
      <c r="AC151" s="299"/>
      <c r="AD151" s="299"/>
      <c r="AE151" s="299"/>
      <c r="AF151" s="299"/>
      <c r="AG151" s="299"/>
      <c r="AH151" s="299"/>
      <c r="AI151" s="299"/>
      <c r="AJ151" s="299"/>
      <c r="AK151" s="299"/>
      <c r="AL151" s="299"/>
      <c r="AM151" s="299"/>
      <c r="AN151" s="299"/>
      <c r="AO151" s="299"/>
      <c r="AP151" s="299"/>
      <c r="AQ151" s="299"/>
      <c r="AR151" s="299"/>
      <c r="AS151" s="299"/>
      <c r="AT151" s="299"/>
    </row>
    <row r="152" ht="19.5" customHeight="1">
      <c r="A152" s="276" t="s">
        <v>248</v>
      </c>
      <c r="B152" s="277">
        <v>59.169998</v>
      </c>
      <c r="C152" s="278">
        <v>59.34</v>
      </c>
      <c r="D152" s="278">
        <v>56.470001</v>
      </c>
      <c r="E152" s="278">
        <v>58.360001</v>
      </c>
      <c r="F152" s="278">
        <v>51.827534</v>
      </c>
      <c r="G152" s="278">
        <v>1.0546225E9</v>
      </c>
      <c r="H152" s="283" t="s">
        <v>248</v>
      </c>
      <c r="I152" s="278">
        <v>2.980938</v>
      </c>
      <c r="J152" s="278">
        <v>2.996875</v>
      </c>
      <c r="K152" s="278">
        <v>2.708438</v>
      </c>
      <c r="L152" s="278">
        <v>2.889063</v>
      </c>
      <c r="M152" s="278">
        <v>2.838874</v>
      </c>
      <c r="N152" s="278">
        <v>2.5996992E9</v>
      </c>
      <c r="O152" s="278"/>
      <c r="P152" s="254">
        <f t="shared" si="25"/>
        <v>223643.5683</v>
      </c>
      <c r="Q152" s="254">
        <f t="shared" si="122"/>
        <v>287951.4207</v>
      </c>
      <c r="R152" s="254">
        <f t="shared" si="123"/>
        <v>253930.1676</v>
      </c>
      <c r="S152" s="254">
        <f t="shared" si="28"/>
        <v>0</v>
      </c>
      <c r="T152" s="282"/>
      <c r="U152" s="254">
        <f t="shared" si="18"/>
        <v>400323.4587</v>
      </c>
      <c r="V152" s="254">
        <f t="shared" si="19"/>
        <v>400323.4587</v>
      </c>
      <c r="W152" s="254">
        <f t="shared" si="20"/>
        <v>765525.1566</v>
      </c>
      <c r="X152" s="257">
        <f t="shared" si="21"/>
        <v>0.7655251566</v>
      </c>
      <c r="Y152" s="254">
        <f t="shared" si="22"/>
        <v>765525.1566</v>
      </c>
      <c r="Z152" s="257">
        <f t="shared" si="23"/>
        <v>0.7655251566</v>
      </c>
      <c r="AA152" s="320"/>
      <c r="AB152" s="299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299"/>
      <c r="AM152" s="299"/>
      <c r="AN152" s="299"/>
      <c r="AO152" s="299"/>
      <c r="AP152" s="299"/>
      <c r="AQ152" s="299"/>
      <c r="AR152" s="299"/>
      <c r="AS152" s="299"/>
      <c r="AT152" s="299"/>
    </row>
    <row r="153" ht="19.5" customHeight="1">
      <c r="A153" s="276" t="s">
        <v>249</v>
      </c>
      <c r="B153" s="277">
        <v>58.220001</v>
      </c>
      <c r="C153" s="278">
        <v>58.360001</v>
      </c>
      <c r="D153" s="278">
        <v>53.619999</v>
      </c>
      <c r="E153" s="278">
        <v>57.049999</v>
      </c>
      <c r="F153" s="278">
        <v>50.664169</v>
      </c>
      <c r="G153" s="278">
        <v>1.1556285E9</v>
      </c>
      <c r="H153" s="283" t="s">
        <v>249</v>
      </c>
      <c r="I153" s="278">
        <v>2.877813</v>
      </c>
      <c r="J153" s="278">
        <v>2.891563</v>
      </c>
      <c r="K153" s="278">
        <v>2.435</v>
      </c>
      <c r="L153" s="278">
        <v>2.763438</v>
      </c>
      <c r="M153" s="278">
        <v>2.715432</v>
      </c>
      <c r="N153" s="278">
        <v>2.6717856E9</v>
      </c>
      <c r="O153" s="278"/>
      <c r="P153" s="254">
        <f t="shared" si="25"/>
        <v>212356.4317</v>
      </c>
      <c r="Q153" s="254">
        <f t="shared" si="122"/>
        <v>258880.4725</v>
      </c>
      <c r="R153" s="254">
        <f t="shared" si="123"/>
        <v>253930.1676</v>
      </c>
      <c r="S153" s="254">
        <f t="shared" si="28"/>
        <v>0</v>
      </c>
      <c r="T153" s="282"/>
      <c r="U153" s="254">
        <f t="shared" si="18"/>
        <v>392422.4631</v>
      </c>
      <c r="V153" s="254">
        <f t="shared" si="19"/>
        <v>392422.4631</v>
      </c>
      <c r="W153" s="254">
        <f t="shared" si="20"/>
        <v>725167.0718</v>
      </c>
      <c r="X153" s="257">
        <f t="shared" si="21"/>
        <v>0.7251670718</v>
      </c>
      <c r="Y153" s="254">
        <f t="shared" si="22"/>
        <v>725167.0718</v>
      </c>
      <c r="Z153" s="257">
        <f t="shared" si="23"/>
        <v>0.7251670718</v>
      </c>
      <c r="AA153" s="320"/>
      <c r="AB153" s="299"/>
      <c r="AC153" s="299"/>
      <c r="AD153" s="299"/>
      <c r="AE153" s="299"/>
      <c r="AF153" s="299"/>
      <c r="AG153" s="299"/>
      <c r="AH153" s="299"/>
      <c r="AI153" s="299"/>
      <c r="AJ153" s="299"/>
      <c r="AK153" s="299"/>
      <c r="AL153" s="299"/>
      <c r="AM153" s="299"/>
      <c r="AN153" s="299"/>
      <c r="AO153" s="299"/>
      <c r="AP153" s="299"/>
      <c r="AQ153" s="299"/>
      <c r="AR153" s="299"/>
      <c r="AS153" s="299"/>
      <c r="AT153" s="299"/>
    </row>
    <row r="154" ht="19.5" customHeight="1">
      <c r="A154" s="276" t="s">
        <v>250</v>
      </c>
      <c r="B154" s="277">
        <v>57.080002</v>
      </c>
      <c r="C154" s="278">
        <v>59.830002</v>
      </c>
      <c r="D154" s="278">
        <v>56.869999</v>
      </c>
      <c r="E154" s="278">
        <v>58.0</v>
      </c>
      <c r="F154" s="278">
        <v>51.623325</v>
      </c>
      <c r="G154" s="278">
        <v>1.2774184E9</v>
      </c>
      <c r="H154" s="283" t="s">
        <v>250</v>
      </c>
      <c r="I154" s="278">
        <v>2.769063</v>
      </c>
      <c r="J154" s="278">
        <v>3.03375</v>
      </c>
      <c r="K154" s="278">
        <v>2.74375</v>
      </c>
      <c r="L154" s="278">
        <v>2.847188</v>
      </c>
      <c r="M154" s="278">
        <v>2.797728</v>
      </c>
      <c r="N154" s="278">
        <v>2.3166816E9</v>
      </c>
      <c r="O154" s="278"/>
      <c r="P154" s="254">
        <f t="shared" si="25"/>
        <v>225227.7188</v>
      </c>
      <c r="Q154" s="254">
        <f t="shared" si="122"/>
        <v>291705.6659</v>
      </c>
      <c r="R154" s="254">
        <f t="shared" si="123"/>
        <v>253930.1676</v>
      </c>
      <c r="S154" s="254">
        <f t="shared" si="28"/>
        <v>0</v>
      </c>
      <c r="T154" s="282"/>
      <c r="U154" s="254">
        <f t="shared" si="18"/>
        <v>401432.3641</v>
      </c>
      <c r="V154" s="254">
        <f t="shared" si="19"/>
        <v>401432.3641</v>
      </c>
      <c r="W154" s="254">
        <f t="shared" si="20"/>
        <v>770863.5523</v>
      </c>
      <c r="X154" s="257">
        <f t="shared" si="21"/>
        <v>0.7708635523</v>
      </c>
      <c r="Y154" s="254">
        <f t="shared" si="22"/>
        <v>770863.5523</v>
      </c>
      <c r="Z154" s="257">
        <f t="shared" si="23"/>
        <v>0.7708635523</v>
      </c>
      <c r="AA154" s="320"/>
      <c r="AB154" s="299"/>
      <c r="AC154" s="299"/>
      <c r="AD154" s="299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9"/>
    </row>
    <row r="155" ht="19.5" customHeight="1">
      <c r="A155" s="276" t="s">
        <v>251</v>
      </c>
      <c r="B155" s="277">
        <v>58.700001</v>
      </c>
      <c r="C155" s="278">
        <v>58.82</v>
      </c>
      <c r="D155" s="278">
        <v>49.93</v>
      </c>
      <c r="E155" s="278">
        <v>55.060001</v>
      </c>
      <c r="F155" s="278">
        <v>49.006561</v>
      </c>
      <c r="G155" s="278">
        <v>2.5261456E9</v>
      </c>
      <c r="H155" s="283" t="s">
        <v>251</v>
      </c>
      <c r="I155" s="278">
        <v>2.91375</v>
      </c>
      <c r="J155" s="278">
        <v>2.928438</v>
      </c>
      <c r="K155" s="278">
        <v>2.080625</v>
      </c>
      <c r="L155" s="278">
        <v>2.51625</v>
      </c>
      <c r="M155" s="278">
        <v>2.472538</v>
      </c>
      <c r="N155" s="278">
        <v>5.567472E9</v>
      </c>
      <c r="O155" s="278"/>
      <c r="P155" s="254">
        <f t="shared" si="25"/>
        <v>197742.5743</v>
      </c>
      <c r="Q155" s="254">
        <f t="shared" si="122"/>
        <v>221204.5927</v>
      </c>
      <c r="R155" s="254">
        <f t="shared" si="123"/>
        <v>253930.1676</v>
      </c>
      <c r="S155" s="254">
        <f t="shared" si="28"/>
        <v>0</v>
      </c>
      <c r="T155" s="282"/>
      <c r="U155" s="254">
        <f t="shared" si="18"/>
        <v>382192.7629</v>
      </c>
      <c r="V155" s="254">
        <f t="shared" si="19"/>
        <v>382192.7629</v>
      </c>
      <c r="W155" s="254">
        <f t="shared" si="20"/>
        <v>672877.3345</v>
      </c>
      <c r="X155" s="257">
        <f t="shared" si="21"/>
        <v>0.6728773345</v>
      </c>
      <c r="Y155" s="254">
        <f t="shared" si="22"/>
        <v>672877.3345</v>
      </c>
      <c r="Z155" s="257">
        <f t="shared" si="23"/>
        <v>0.6728773345</v>
      </c>
      <c r="AA155" s="320"/>
      <c r="AB155" s="299"/>
      <c r="AC155" s="299"/>
      <c r="AD155" s="299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/>
      <c r="AO155" s="299"/>
      <c r="AP155" s="299"/>
      <c r="AQ155" s="299"/>
      <c r="AR155" s="299"/>
      <c r="AS155" s="299"/>
      <c r="AT155" s="299"/>
    </row>
    <row r="156" ht="19.5" customHeight="1">
      <c r="A156" s="276" t="s">
        <v>252</v>
      </c>
      <c r="B156" s="277">
        <v>55.200001</v>
      </c>
      <c r="C156" s="278">
        <v>57.349998</v>
      </c>
      <c r="D156" s="278">
        <v>51.91</v>
      </c>
      <c r="E156" s="278">
        <v>52.490002</v>
      </c>
      <c r="F156" s="278">
        <v>46.71912</v>
      </c>
      <c r="G156" s="278">
        <v>1.6668778E9</v>
      </c>
      <c r="H156" s="283" t="s">
        <v>252</v>
      </c>
      <c r="I156" s="278">
        <v>2.527188</v>
      </c>
      <c r="J156" s="278">
        <v>2.728438</v>
      </c>
      <c r="K156" s="278">
        <v>2.231563</v>
      </c>
      <c r="L156" s="278">
        <v>2.279688</v>
      </c>
      <c r="M156" s="278">
        <v>2.240086</v>
      </c>
      <c r="N156" s="278">
        <v>4.3196224E9</v>
      </c>
      <c r="O156" s="278"/>
      <c r="P156" s="254">
        <f t="shared" si="25"/>
        <v>205584.1584</v>
      </c>
      <c r="Q156" s="254">
        <f t="shared" si="122"/>
        <v>237251.7799</v>
      </c>
      <c r="R156" s="254">
        <f t="shared" si="123"/>
        <v>253930.1676</v>
      </c>
      <c r="S156" s="254">
        <f t="shared" si="28"/>
        <v>0</v>
      </c>
      <c r="T156" s="282"/>
      <c r="U156" s="254">
        <f t="shared" si="18"/>
        <v>387681.8718</v>
      </c>
      <c r="V156" s="254">
        <f t="shared" si="19"/>
        <v>387681.8718</v>
      </c>
      <c r="W156" s="254">
        <f t="shared" si="20"/>
        <v>696766.1059</v>
      </c>
      <c r="X156" s="257">
        <f t="shared" si="21"/>
        <v>0.6967661059</v>
      </c>
      <c r="Y156" s="254">
        <f t="shared" si="22"/>
        <v>696766.1059</v>
      </c>
      <c r="Z156" s="257">
        <f t="shared" si="23"/>
        <v>0.6967661059</v>
      </c>
      <c r="AA156" s="320"/>
      <c r="AB156" s="299"/>
      <c r="AC156" s="299"/>
      <c r="AD156" s="299"/>
      <c r="AE156" s="299"/>
      <c r="AF156" s="299"/>
      <c r="AG156" s="299"/>
      <c r="AH156" s="299"/>
      <c r="AI156" s="299"/>
      <c r="AJ156" s="299"/>
      <c r="AK156" s="299"/>
      <c r="AL156" s="299"/>
      <c r="AM156" s="299"/>
      <c r="AN156" s="299"/>
      <c r="AO156" s="299"/>
      <c r="AP156" s="299"/>
      <c r="AQ156" s="299"/>
      <c r="AR156" s="299"/>
      <c r="AS156" s="299"/>
      <c r="AT156" s="299"/>
    </row>
    <row r="157" ht="19.5" customHeight="1">
      <c r="A157" s="276" t="s">
        <v>253</v>
      </c>
      <c r="B157" s="277">
        <v>52.02</v>
      </c>
      <c r="C157" s="278">
        <v>59.200001</v>
      </c>
      <c r="D157" s="278">
        <v>50.099998</v>
      </c>
      <c r="E157" s="278">
        <v>57.950001</v>
      </c>
      <c r="F157" s="278">
        <v>51.6745</v>
      </c>
      <c r="G157" s="278">
        <v>1.6167851E9</v>
      </c>
      <c r="H157" s="283" t="s">
        <v>253</v>
      </c>
      <c r="I157" s="278">
        <v>2.23875</v>
      </c>
      <c r="J157" s="278">
        <v>2.8775</v>
      </c>
      <c r="K157" s="278">
        <v>2.074063</v>
      </c>
      <c r="L157" s="278">
        <v>2.758438</v>
      </c>
      <c r="M157" s="278">
        <v>2.710519</v>
      </c>
      <c r="N157" s="278">
        <v>3.3797888E9</v>
      </c>
      <c r="O157" s="278"/>
      <c r="P157" s="254">
        <f t="shared" si="25"/>
        <v>198415.8337</v>
      </c>
      <c r="Q157" s="254">
        <f t="shared" si="122"/>
        <v>220506.9444</v>
      </c>
      <c r="R157" s="254">
        <f t="shared" si="123"/>
        <v>253930.1676</v>
      </c>
      <c r="S157" s="254">
        <f t="shared" si="28"/>
        <v>0</v>
      </c>
      <c r="T157" s="282"/>
      <c r="U157" s="254">
        <f t="shared" si="18"/>
        <v>382664.0445</v>
      </c>
      <c r="V157" s="254">
        <f t="shared" si="19"/>
        <v>382664.0445</v>
      </c>
      <c r="W157" s="254">
        <f t="shared" si="20"/>
        <v>672852.9456</v>
      </c>
      <c r="X157" s="257">
        <f t="shared" si="21"/>
        <v>0.6728529456</v>
      </c>
      <c r="Y157" s="254">
        <f t="shared" si="22"/>
        <v>672852.9456</v>
      </c>
      <c r="Z157" s="257">
        <f t="shared" si="23"/>
        <v>0.6728529456</v>
      </c>
      <c r="AA157" s="320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299"/>
      <c r="AM157" s="299"/>
      <c r="AN157" s="299"/>
      <c r="AO157" s="299"/>
      <c r="AP157" s="299"/>
      <c r="AQ157" s="299"/>
      <c r="AR157" s="299"/>
      <c r="AS157" s="299"/>
      <c r="AT157" s="299"/>
    </row>
    <row r="158" ht="19.5" customHeight="1">
      <c r="A158" s="276" t="s">
        <v>254</v>
      </c>
      <c r="B158" s="277">
        <v>56.52</v>
      </c>
      <c r="C158" s="278">
        <v>58.98</v>
      </c>
      <c r="D158" s="278">
        <v>52.869999</v>
      </c>
      <c r="E158" s="278">
        <v>56.389999</v>
      </c>
      <c r="F158" s="278">
        <v>50.283432</v>
      </c>
      <c r="G158" s="278">
        <v>1.2950705E9</v>
      </c>
      <c r="H158" s="283" t="s">
        <v>254</v>
      </c>
      <c r="I158" s="278">
        <v>2.627188</v>
      </c>
      <c r="J158" s="278">
        <v>2.851875</v>
      </c>
      <c r="K158" s="278">
        <v>2.282188</v>
      </c>
      <c r="L158" s="278">
        <v>2.587813</v>
      </c>
      <c r="M158" s="278">
        <v>2.542858</v>
      </c>
      <c r="N158" s="278">
        <v>2.5101696E9</v>
      </c>
      <c r="O158" s="278"/>
      <c r="P158" s="254">
        <f t="shared" si="25"/>
        <v>209386.1347</v>
      </c>
      <c r="Q158" s="254">
        <f t="shared" si="122"/>
        <v>242634.0484</v>
      </c>
      <c r="R158" s="254">
        <f t="shared" si="123"/>
        <v>253930.1676</v>
      </c>
      <c r="S158" s="254">
        <f t="shared" si="28"/>
        <v>0</v>
      </c>
      <c r="T158" s="282"/>
      <c r="U158" s="254">
        <f t="shared" si="18"/>
        <v>390343.2551</v>
      </c>
      <c r="V158" s="254">
        <f t="shared" si="19"/>
        <v>390343.2551</v>
      </c>
      <c r="W158" s="254">
        <f t="shared" si="20"/>
        <v>705950.3507</v>
      </c>
      <c r="X158" s="257">
        <f t="shared" si="21"/>
        <v>0.7059503507</v>
      </c>
      <c r="Y158" s="254">
        <f t="shared" si="22"/>
        <v>705950.3507</v>
      </c>
      <c r="Z158" s="257">
        <f t="shared" si="23"/>
        <v>0.7059503507</v>
      </c>
      <c r="AA158" s="320"/>
      <c r="AB158" s="299"/>
      <c r="AC158" s="299"/>
      <c r="AD158" s="299"/>
      <c r="AE158" s="299"/>
      <c r="AF158" s="299"/>
      <c r="AG158" s="299"/>
      <c r="AH158" s="299"/>
      <c r="AI158" s="299"/>
      <c r="AJ158" s="299"/>
      <c r="AK158" s="299"/>
      <c r="AL158" s="299"/>
      <c r="AM158" s="299"/>
      <c r="AN158" s="299"/>
      <c r="AO158" s="299"/>
      <c r="AP158" s="299"/>
      <c r="AQ158" s="299"/>
      <c r="AR158" s="299"/>
      <c r="AS158" s="299"/>
      <c r="AT158" s="299"/>
    </row>
    <row r="159" ht="19.5" customHeight="1">
      <c r="A159" s="276" t="s">
        <v>255</v>
      </c>
      <c r="B159" s="337">
        <v>56.380001</v>
      </c>
      <c r="C159" s="338">
        <v>57.619999</v>
      </c>
      <c r="D159" s="338">
        <v>54.169998</v>
      </c>
      <c r="E159" s="338">
        <v>55.830002</v>
      </c>
      <c r="F159" s="338">
        <v>49.784069</v>
      </c>
      <c r="G159" s="338">
        <v>1.0043616E9</v>
      </c>
      <c r="H159" s="340" t="s">
        <v>255</v>
      </c>
      <c r="I159" s="338">
        <v>2.5875</v>
      </c>
      <c r="J159" s="338">
        <v>2.701563</v>
      </c>
      <c r="K159" s="338">
        <v>2.399063</v>
      </c>
      <c r="L159" s="338">
        <v>2.545625</v>
      </c>
      <c r="M159" s="338">
        <v>2.501403</v>
      </c>
      <c r="N159" s="338">
        <v>1.9215488E9</v>
      </c>
      <c r="O159" s="338"/>
      <c r="P159" s="254">
        <f t="shared" si="25"/>
        <v>214534.6455</v>
      </c>
      <c r="Q159" s="254">
        <f t="shared" si="122"/>
        <v>255059.7795</v>
      </c>
      <c r="R159" s="254">
        <f t="shared" si="123"/>
        <v>253930.1676</v>
      </c>
      <c r="S159" s="254">
        <f t="shared" si="28"/>
        <v>0</v>
      </c>
      <c r="T159" s="339">
        <f>(P159-P147)/P147</f>
        <v>0.02517028766</v>
      </c>
      <c r="U159" s="254">
        <f t="shared" si="18"/>
        <v>393947.2128</v>
      </c>
      <c r="V159" s="254">
        <f t="shared" si="19"/>
        <v>393947.2128</v>
      </c>
      <c r="W159" s="254">
        <f t="shared" si="20"/>
        <v>723524.5926</v>
      </c>
      <c r="X159" s="257">
        <f t="shared" si="21"/>
        <v>0.7235245926</v>
      </c>
      <c r="Y159" s="254">
        <f t="shared" si="22"/>
        <v>723524.5926</v>
      </c>
      <c r="Z159" s="257">
        <f t="shared" si="23"/>
        <v>0.7235245926</v>
      </c>
      <c r="AA159" s="320"/>
      <c r="AB159" s="299"/>
      <c r="AC159" s="299"/>
      <c r="AD159" s="299"/>
      <c r="AE159" s="299"/>
      <c r="AF159" s="299"/>
      <c r="AG159" s="299"/>
      <c r="AH159" s="299"/>
      <c r="AI159" s="299"/>
      <c r="AJ159" s="299"/>
      <c r="AK159" s="299"/>
      <c r="AL159" s="299"/>
      <c r="AM159" s="299"/>
      <c r="AN159" s="299"/>
      <c r="AO159" s="299"/>
      <c r="AP159" s="299"/>
      <c r="AQ159" s="299"/>
      <c r="AR159" s="299"/>
      <c r="AS159" s="299"/>
      <c r="AT159" s="299"/>
    </row>
    <row r="160" ht="19.5" customHeight="1">
      <c r="A160" s="276" t="s">
        <v>256</v>
      </c>
      <c r="B160" s="277">
        <v>56.91</v>
      </c>
      <c r="C160" s="278">
        <v>60.860001</v>
      </c>
      <c r="D160" s="278">
        <v>56.560001</v>
      </c>
      <c r="E160" s="278">
        <v>60.529999</v>
      </c>
      <c r="F160" s="278">
        <v>54.181671</v>
      </c>
      <c r="G160" s="278">
        <v>8.288839E8</v>
      </c>
      <c r="H160" s="283" t="s">
        <v>256</v>
      </c>
      <c r="I160" s="278">
        <v>2.642188</v>
      </c>
      <c r="J160" s="278">
        <v>3.017813</v>
      </c>
      <c r="K160" s="278">
        <v>2.610625</v>
      </c>
      <c r="L160" s="278">
        <v>2.985313</v>
      </c>
      <c r="M160" s="278">
        <v>2.933453</v>
      </c>
      <c r="N160" s="278">
        <v>1.9026016E9</v>
      </c>
      <c r="O160" s="278"/>
      <c r="P160" s="254">
        <f t="shared" si="25"/>
        <v>224000.004</v>
      </c>
      <c r="Q160" s="254">
        <f>((Q159+R159)/2)*K160/K159</f>
        <v>276937.6796</v>
      </c>
      <c r="R160" s="254">
        <f>(Q159+R159)/2</f>
        <v>254494.9735</v>
      </c>
      <c r="S160" s="254">
        <f t="shared" si="28"/>
        <v>0</v>
      </c>
      <c r="T160" s="282"/>
      <c r="U160" s="254">
        <f t="shared" si="18"/>
        <v>401115.1774</v>
      </c>
      <c r="V160" s="254">
        <f t="shared" si="19"/>
        <v>401115.1774</v>
      </c>
      <c r="W160" s="254">
        <f t="shared" si="20"/>
        <v>755432.6571</v>
      </c>
      <c r="X160" s="257">
        <f t="shared" si="21"/>
        <v>0.7554326571</v>
      </c>
      <c r="Y160" s="254">
        <f t="shared" si="22"/>
        <v>755432.6571</v>
      </c>
      <c r="Z160" s="257">
        <f t="shared" si="23"/>
        <v>0.7554326571</v>
      </c>
      <c r="AA160" s="320"/>
      <c r="AB160" s="299"/>
      <c r="AC160" s="299"/>
      <c r="AD160" s="299"/>
      <c r="AE160" s="299"/>
      <c r="AF160" s="299"/>
      <c r="AG160" s="299"/>
      <c r="AH160" s="299"/>
      <c r="AI160" s="299"/>
      <c r="AJ160" s="299"/>
      <c r="AK160" s="299"/>
      <c r="AL160" s="299"/>
      <c r="AM160" s="299"/>
      <c r="AN160" s="299"/>
      <c r="AO160" s="299"/>
      <c r="AP160" s="299"/>
      <c r="AQ160" s="299"/>
      <c r="AR160" s="299"/>
      <c r="AS160" s="299"/>
      <c r="AT160" s="299"/>
    </row>
    <row r="161" ht="19.5" customHeight="1">
      <c r="A161" s="276" t="s">
        <v>257</v>
      </c>
      <c r="B161" s="277">
        <v>60.880001</v>
      </c>
      <c r="C161" s="278">
        <v>64.959999</v>
      </c>
      <c r="D161" s="278">
        <v>60.66</v>
      </c>
      <c r="E161" s="278">
        <v>64.410004</v>
      </c>
      <c r="F161" s="278">
        <v>57.654736</v>
      </c>
      <c r="G161" s="278">
        <v>1.0186025E9</v>
      </c>
      <c r="H161" s="283" t="s">
        <v>257</v>
      </c>
      <c r="I161" s="278">
        <v>3.016563</v>
      </c>
      <c r="J161" s="278">
        <v>3.433438</v>
      </c>
      <c r="K161" s="278">
        <v>2.99875</v>
      </c>
      <c r="L161" s="278">
        <v>3.376563</v>
      </c>
      <c r="M161" s="278">
        <v>3.317907</v>
      </c>
      <c r="N161" s="278">
        <v>2.1716416E9</v>
      </c>
      <c r="O161" s="278"/>
      <c r="P161" s="254">
        <f t="shared" si="25"/>
        <v>240237.6238</v>
      </c>
      <c r="Q161" s="254">
        <f t="shared" ref="Q161:Q171" si="124">Q160*K161/K160</f>
        <v>318110.3631</v>
      </c>
      <c r="R161" s="254">
        <f t="shared" ref="R161:R171" si="125">R160</f>
        <v>254494.9735</v>
      </c>
      <c r="S161" s="254">
        <f t="shared" si="28"/>
        <v>0</v>
      </c>
      <c r="T161" s="282"/>
      <c r="U161" s="254">
        <f t="shared" si="18"/>
        <v>412481.5112</v>
      </c>
      <c r="V161" s="254">
        <f t="shared" si="19"/>
        <v>412481.5112</v>
      </c>
      <c r="W161" s="254">
        <f t="shared" si="20"/>
        <v>812842.9604</v>
      </c>
      <c r="X161" s="257">
        <f t="shared" si="21"/>
        <v>0.8128429604</v>
      </c>
      <c r="Y161" s="254">
        <f t="shared" si="22"/>
        <v>812842.9604</v>
      </c>
      <c r="Z161" s="257">
        <f t="shared" si="23"/>
        <v>0.8128429604</v>
      </c>
      <c r="AA161" s="320"/>
      <c r="AB161" s="299"/>
      <c r="AC161" s="299"/>
      <c r="AD161" s="299"/>
      <c r="AE161" s="299"/>
      <c r="AF161" s="299"/>
      <c r="AG161" s="299"/>
      <c r="AH161" s="299"/>
      <c r="AI161" s="299"/>
      <c r="AJ161" s="299"/>
      <c r="AK161" s="299"/>
      <c r="AL161" s="299"/>
      <c r="AM161" s="299"/>
      <c r="AN161" s="299"/>
      <c r="AO161" s="299"/>
      <c r="AP161" s="299"/>
      <c r="AQ161" s="299"/>
      <c r="AR161" s="299"/>
      <c r="AS161" s="299"/>
      <c r="AT161" s="299"/>
    </row>
    <row r="162" ht="19.5" customHeight="1">
      <c r="A162" s="276" t="s">
        <v>258</v>
      </c>
      <c r="B162" s="277">
        <v>64.650002</v>
      </c>
      <c r="C162" s="278">
        <v>68.510002</v>
      </c>
      <c r="D162" s="278">
        <v>63.23</v>
      </c>
      <c r="E162" s="278">
        <v>67.550003</v>
      </c>
      <c r="F162" s="278">
        <v>60.465412</v>
      </c>
      <c r="G162" s="278">
        <v>1.0700543E9</v>
      </c>
      <c r="H162" s="283" t="s">
        <v>258</v>
      </c>
      <c r="I162" s="278">
        <v>3.400625</v>
      </c>
      <c r="J162" s="278">
        <v>3.824688</v>
      </c>
      <c r="K162" s="278">
        <v>3.251875</v>
      </c>
      <c r="L162" s="278">
        <v>3.717188</v>
      </c>
      <c r="M162" s="278">
        <v>3.652614</v>
      </c>
      <c r="N162" s="278">
        <v>2.2573664E9</v>
      </c>
      <c r="O162" s="278"/>
      <c r="P162" s="254">
        <f t="shared" si="25"/>
        <v>250415.8416</v>
      </c>
      <c r="Q162" s="254">
        <f t="shared" si="124"/>
        <v>344962.1132</v>
      </c>
      <c r="R162" s="254">
        <f t="shared" si="125"/>
        <v>254494.9735</v>
      </c>
      <c r="S162" s="254">
        <f t="shared" si="28"/>
        <v>0</v>
      </c>
      <c r="T162" s="282"/>
      <c r="U162" s="254">
        <f t="shared" si="18"/>
        <v>419606.2637</v>
      </c>
      <c r="V162" s="254">
        <f t="shared" si="19"/>
        <v>419606.2637</v>
      </c>
      <c r="W162" s="254">
        <f t="shared" si="20"/>
        <v>849872.9283</v>
      </c>
      <c r="X162" s="257">
        <f t="shared" si="21"/>
        <v>0.8498729283</v>
      </c>
      <c r="Y162" s="254">
        <f t="shared" si="22"/>
        <v>849872.9283</v>
      </c>
      <c r="Z162" s="257">
        <f t="shared" si="23"/>
        <v>0.8498729283</v>
      </c>
      <c r="AA162" s="320"/>
      <c r="AB162" s="299"/>
      <c r="AC162" s="299"/>
      <c r="AD162" s="299"/>
      <c r="AE162" s="299"/>
      <c r="AF162" s="299"/>
      <c r="AG162" s="299"/>
      <c r="AH162" s="299"/>
      <c r="AI162" s="299"/>
      <c r="AJ162" s="299"/>
      <c r="AK162" s="299"/>
      <c r="AL162" s="299"/>
      <c r="AM162" s="299"/>
      <c r="AN162" s="299"/>
      <c r="AO162" s="299"/>
      <c r="AP162" s="299"/>
      <c r="AQ162" s="299"/>
      <c r="AR162" s="299"/>
      <c r="AS162" s="299"/>
      <c r="AT162" s="299"/>
    </row>
    <row r="163" ht="19.5" customHeight="1">
      <c r="A163" s="276" t="s">
        <v>259</v>
      </c>
      <c r="B163" s="277">
        <v>67.480003</v>
      </c>
      <c r="C163" s="278">
        <v>68.550003</v>
      </c>
      <c r="D163" s="278">
        <v>64.449997</v>
      </c>
      <c r="E163" s="278">
        <v>66.760002</v>
      </c>
      <c r="F163" s="278">
        <v>59.859676</v>
      </c>
      <c r="G163" s="278">
        <v>1.0561849E9</v>
      </c>
      <c r="H163" s="283" t="s">
        <v>259</v>
      </c>
      <c r="I163" s="278">
        <v>3.70875</v>
      </c>
      <c r="J163" s="278">
        <v>3.8275</v>
      </c>
      <c r="K163" s="278">
        <v>3.377188</v>
      </c>
      <c r="L163" s="278">
        <v>3.621563</v>
      </c>
      <c r="M163" s="278">
        <v>3.55865</v>
      </c>
      <c r="N163" s="278">
        <v>2.2638368E9</v>
      </c>
      <c r="O163" s="278"/>
      <c r="P163" s="254">
        <f t="shared" si="25"/>
        <v>255247.5129</v>
      </c>
      <c r="Q163" s="254">
        <f t="shared" si="124"/>
        <v>358255.44</v>
      </c>
      <c r="R163" s="254">
        <f t="shared" si="125"/>
        <v>254494.9735</v>
      </c>
      <c r="S163" s="254">
        <f t="shared" si="28"/>
        <v>0</v>
      </c>
      <c r="T163" s="282"/>
      <c r="U163" s="254">
        <f t="shared" si="18"/>
        <v>422988.4336</v>
      </c>
      <c r="V163" s="254">
        <f t="shared" si="19"/>
        <v>422988.4336</v>
      </c>
      <c r="W163" s="254">
        <f t="shared" si="20"/>
        <v>867997.9265</v>
      </c>
      <c r="X163" s="257">
        <f t="shared" si="21"/>
        <v>0.8679979265</v>
      </c>
      <c r="Y163" s="254">
        <f t="shared" si="22"/>
        <v>867997.9265</v>
      </c>
      <c r="Z163" s="257">
        <f t="shared" si="23"/>
        <v>0.8679979265</v>
      </c>
      <c r="AA163" s="320"/>
      <c r="AB163" s="299"/>
      <c r="AC163" s="299"/>
      <c r="AD163" s="299"/>
      <c r="AE163" s="299"/>
      <c r="AF163" s="299"/>
      <c r="AG163" s="299"/>
      <c r="AH163" s="299"/>
      <c r="AI163" s="299"/>
      <c r="AJ163" s="299"/>
      <c r="AK163" s="299"/>
      <c r="AL163" s="299"/>
      <c r="AM163" s="299"/>
      <c r="AN163" s="299"/>
      <c r="AO163" s="299"/>
      <c r="AP163" s="299"/>
      <c r="AQ163" s="299"/>
      <c r="AR163" s="299"/>
      <c r="AS163" s="299"/>
      <c r="AT163" s="299"/>
    </row>
    <row r="164" ht="19.5" customHeight="1">
      <c r="A164" s="276" t="s">
        <v>260</v>
      </c>
      <c r="B164" s="277">
        <v>66.690002</v>
      </c>
      <c r="C164" s="278">
        <v>67.629997</v>
      </c>
      <c r="D164" s="278">
        <v>60.759998</v>
      </c>
      <c r="E164" s="278">
        <v>62.060001</v>
      </c>
      <c r="F164" s="278">
        <v>55.645493</v>
      </c>
      <c r="G164" s="278">
        <v>1.3003288E9</v>
      </c>
      <c r="H164" s="283" t="s">
        <v>260</v>
      </c>
      <c r="I164" s="278">
        <v>3.610938</v>
      </c>
      <c r="J164" s="278">
        <v>3.712813</v>
      </c>
      <c r="K164" s="278">
        <v>2.908125</v>
      </c>
      <c r="L164" s="278">
        <v>3.116875</v>
      </c>
      <c r="M164" s="278">
        <v>3.062729</v>
      </c>
      <c r="N164" s="278">
        <v>1.6379808E9</v>
      </c>
      <c r="O164" s="278"/>
      <c r="P164" s="254">
        <f t="shared" si="25"/>
        <v>240633.6554</v>
      </c>
      <c r="Q164" s="254">
        <f t="shared" si="124"/>
        <v>308496.7735</v>
      </c>
      <c r="R164" s="254">
        <f t="shared" si="125"/>
        <v>254494.9735</v>
      </c>
      <c r="S164" s="254">
        <f t="shared" si="28"/>
        <v>0</v>
      </c>
      <c r="T164" s="282"/>
      <c r="U164" s="254">
        <f t="shared" si="18"/>
        <v>412758.7334</v>
      </c>
      <c r="V164" s="254">
        <f t="shared" si="19"/>
        <v>412758.7334</v>
      </c>
      <c r="W164" s="254">
        <f t="shared" si="20"/>
        <v>803625.4025</v>
      </c>
      <c r="X164" s="257">
        <f t="shared" si="21"/>
        <v>0.8036254025</v>
      </c>
      <c r="Y164" s="254">
        <f t="shared" si="22"/>
        <v>803625.4025</v>
      </c>
      <c r="Z164" s="257">
        <f t="shared" si="23"/>
        <v>0.8036254025</v>
      </c>
      <c r="AA164" s="320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299"/>
      <c r="AM164" s="299"/>
      <c r="AN164" s="299"/>
      <c r="AO164" s="299"/>
      <c r="AP164" s="299"/>
      <c r="AQ164" s="299"/>
      <c r="AR164" s="299"/>
      <c r="AS164" s="299"/>
      <c r="AT164" s="299"/>
    </row>
    <row r="165" ht="19.5" customHeight="1">
      <c r="A165" s="276" t="s">
        <v>261</v>
      </c>
      <c r="B165" s="277">
        <v>60.939999</v>
      </c>
      <c r="C165" s="278">
        <v>64.57</v>
      </c>
      <c r="D165" s="278">
        <v>60.040001</v>
      </c>
      <c r="E165" s="278">
        <v>64.160004</v>
      </c>
      <c r="F165" s="278">
        <v>57.528454</v>
      </c>
      <c r="G165" s="278">
        <v>9.738152E8</v>
      </c>
      <c r="H165" s="283" t="s">
        <v>261</v>
      </c>
      <c r="I165" s="278">
        <v>3.0075</v>
      </c>
      <c r="J165" s="278">
        <v>3.379375</v>
      </c>
      <c r="K165" s="278">
        <v>2.91375</v>
      </c>
      <c r="L165" s="278">
        <v>3.3275</v>
      </c>
      <c r="M165" s="278">
        <v>3.269695</v>
      </c>
      <c r="N165" s="278">
        <v>1.1723376E9</v>
      </c>
      <c r="O165" s="278"/>
      <c r="P165" s="254">
        <f t="shared" si="25"/>
        <v>237782.1822</v>
      </c>
      <c r="Q165" s="254">
        <f t="shared" si="124"/>
        <v>309093.4791</v>
      </c>
      <c r="R165" s="254">
        <f t="shared" si="125"/>
        <v>254494.9735</v>
      </c>
      <c r="S165" s="254">
        <f t="shared" si="28"/>
        <v>0</v>
      </c>
      <c r="T165" s="282"/>
      <c r="U165" s="254">
        <f t="shared" si="18"/>
        <v>410762.7021</v>
      </c>
      <c r="V165" s="254">
        <f t="shared" si="19"/>
        <v>410762.7021</v>
      </c>
      <c r="W165" s="254">
        <f t="shared" si="20"/>
        <v>801370.6348</v>
      </c>
      <c r="X165" s="257">
        <f t="shared" si="21"/>
        <v>0.8013706348</v>
      </c>
      <c r="Y165" s="254">
        <f t="shared" si="22"/>
        <v>801370.6348</v>
      </c>
      <c r="Z165" s="257">
        <f t="shared" si="23"/>
        <v>0.8013706348</v>
      </c>
      <c r="AA165" s="320"/>
      <c r="AB165" s="299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299"/>
      <c r="AM165" s="299"/>
      <c r="AN165" s="299"/>
      <c r="AO165" s="299"/>
      <c r="AP165" s="299"/>
      <c r="AQ165" s="299"/>
      <c r="AR165" s="299"/>
      <c r="AS165" s="299"/>
      <c r="AT165" s="299"/>
    </row>
    <row r="166" ht="19.5" customHeight="1">
      <c r="A166" s="276" t="s">
        <v>262</v>
      </c>
      <c r="B166" s="277">
        <v>64.25</v>
      </c>
      <c r="C166" s="278">
        <v>65.309998</v>
      </c>
      <c r="D166" s="278">
        <v>61.860001</v>
      </c>
      <c r="E166" s="278">
        <v>64.800003</v>
      </c>
      <c r="F166" s="278">
        <v>58.235828</v>
      </c>
      <c r="G166" s="278">
        <v>8.608051E8</v>
      </c>
      <c r="H166" s="283" t="s">
        <v>262</v>
      </c>
      <c r="I166" s="278">
        <v>3.3375</v>
      </c>
      <c r="J166" s="278">
        <v>3.443125</v>
      </c>
      <c r="K166" s="278">
        <v>3.091875</v>
      </c>
      <c r="L166" s="278">
        <v>3.381875</v>
      </c>
      <c r="M166" s="278">
        <v>3.323126</v>
      </c>
      <c r="N166" s="278">
        <v>1.2018048E9</v>
      </c>
      <c r="O166" s="278"/>
      <c r="P166" s="254">
        <f t="shared" si="25"/>
        <v>244990.103</v>
      </c>
      <c r="Q166" s="254">
        <f t="shared" si="124"/>
        <v>327989.1551</v>
      </c>
      <c r="R166" s="254">
        <f t="shared" si="125"/>
        <v>254494.9735</v>
      </c>
      <c r="S166" s="254">
        <f t="shared" si="28"/>
        <v>0</v>
      </c>
      <c r="T166" s="282"/>
      <c r="U166" s="254">
        <f t="shared" si="18"/>
        <v>415808.2467</v>
      </c>
      <c r="V166" s="254">
        <f t="shared" si="19"/>
        <v>415808.2467</v>
      </c>
      <c r="W166" s="254">
        <f t="shared" si="20"/>
        <v>827474.2316</v>
      </c>
      <c r="X166" s="257">
        <f t="shared" si="21"/>
        <v>0.8274742316</v>
      </c>
      <c r="Y166" s="254">
        <f t="shared" si="22"/>
        <v>827474.2316</v>
      </c>
      <c r="Z166" s="257">
        <f t="shared" si="23"/>
        <v>0.8274742316</v>
      </c>
      <c r="AA166" s="320"/>
      <c r="AB166" s="299"/>
      <c r="AC166" s="299"/>
      <c r="AD166" s="299"/>
      <c r="AE166" s="299"/>
      <c r="AF166" s="299"/>
      <c r="AG166" s="299"/>
      <c r="AH166" s="299"/>
      <c r="AI166" s="299"/>
      <c r="AJ166" s="299"/>
      <c r="AK166" s="299"/>
      <c r="AL166" s="299"/>
      <c r="AM166" s="299"/>
      <c r="AN166" s="299"/>
      <c r="AO166" s="299"/>
      <c r="AP166" s="299"/>
      <c r="AQ166" s="299"/>
      <c r="AR166" s="299"/>
      <c r="AS166" s="299"/>
      <c r="AT166" s="299"/>
    </row>
    <row r="167" ht="19.5" customHeight="1">
      <c r="A167" s="276" t="s">
        <v>263</v>
      </c>
      <c r="B167" s="277">
        <v>65.260002</v>
      </c>
      <c r="C167" s="278">
        <v>68.879997</v>
      </c>
      <c r="D167" s="278">
        <v>63.91</v>
      </c>
      <c r="E167" s="278">
        <v>68.160004</v>
      </c>
      <c r="F167" s="278">
        <v>61.255489</v>
      </c>
      <c r="G167" s="278">
        <v>6.798662E8</v>
      </c>
      <c r="H167" s="283" t="s">
        <v>263</v>
      </c>
      <c r="I167" s="278">
        <v>3.43375</v>
      </c>
      <c r="J167" s="278">
        <v>3.820625</v>
      </c>
      <c r="K167" s="278">
        <v>3.293125</v>
      </c>
      <c r="L167" s="278">
        <v>3.741875</v>
      </c>
      <c r="M167" s="278">
        <v>3.676871</v>
      </c>
      <c r="N167" s="278">
        <v>9.327584E8</v>
      </c>
      <c r="O167" s="278"/>
      <c r="P167" s="254">
        <f t="shared" si="25"/>
        <v>253108.9109</v>
      </c>
      <c r="Q167" s="254">
        <f t="shared" si="124"/>
        <v>349337.9539</v>
      </c>
      <c r="R167" s="254">
        <f t="shared" si="125"/>
        <v>254494.9735</v>
      </c>
      <c r="S167" s="254">
        <f t="shared" si="28"/>
        <v>0</v>
      </c>
      <c r="T167" s="282"/>
      <c r="U167" s="254">
        <f t="shared" si="18"/>
        <v>421491.4122</v>
      </c>
      <c r="V167" s="254">
        <f t="shared" si="19"/>
        <v>421491.4122</v>
      </c>
      <c r="W167" s="254">
        <f t="shared" si="20"/>
        <v>856941.8384</v>
      </c>
      <c r="X167" s="257">
        <f t="shared" si="21"/>
        <v>0.8569418384</v>
      </c>
      <c r="Y167" s="254">
        <f t="shared" si="22"/>
        <v>856941.8384</v>
      </c>
      <c r="Z167" s="257">
        <f t="shared" si="23"/>
        <v>0.8569418384</v>
      </c>
      <c r="AA167" s="320"/>
      <c r="AB167" s="299"/>
      <c r="AC167" s="299"/>
      <c r="AD167" s="299"/>
      <c r="AE167" s="299"/>
      <c r="AF167" s="299"/>
      <c r="AG167" s="299"/>
      <c r="AH167" s="299"/>
      <c r="AI167" s="299"/>
      <c r="AJ167" s="299"/>
      <c r="AK167" s="299"/>
      <c r="AL167" s="299"/>
      <c r="AM167" s="299"/>
      <c r="AN167" s="299"/>
      <c r="AO167" s="299"/>
      <c r="AP167" s="299"/>
      <c r="AQ167" s="299"/>
      <c r="AR167" s="299"/>
      <c r="AS167" s="299"/>
      <c r="AT167" s="299"/>
    </row>
    <row r="168" ht="19.5" customHeight="1">
      <c r="A168" s="276" t="s">
        <v>264</v>
      </c>
      <c r="B168" s="277">
        <v>68.029999</v>
      </c>
      <c r="C168" s="278">
        <v>70.580002</v>
      </c>
      <c r="D168" s="278">
        <v>67.419998</v>
      </c>
      <c r="E168" s="278">
        <v>68.57</v>
      </c>
      <c r="F168" s="278">
        <v>61.623928</v>
      </c>
      <c r="G168" s="278">
        <v>6.395219E8</v>
      </c>
      <c r="H168" s="283" t="s">
        <v>264</v>
      </c>
      <c r="I168" s="278">
        <v>3.729375</v>
      </c>
      <c r="J168" s="278">
        <v>4.0225</v>
      </c>
      <c r="K168" s="278">
        <v>3.65875</v>
      </c>
      <c r="L168" s="278">
        <v>3.801875</v>
      </c>
      <c r="M168" s="278">
        <v>3.735829</v>
      </c>
      <c r="N168" s="278">
        <v>6.999328E8</v>
      </c>
      <c r="O168" s="278"/>
      <c r="P168" s="254">
        <f t="shared" si="25"/>
        <v>267009.8931</v>
      </c>
      <c r="Q168" s="254">
        <f t="shared" si="124"/>
        <v>388123.8152</v>
      </c>
      <c r="R168" s="254">
        <f t="shared" si="125"/>
        <v>254494.9735</v>
      </c>
      <c r="S168" s="254">
        <f t="shared" si="28"/>
        <v>0</v>
      </c>
      <c r="T168" s="282"/>
      <c r="U168" s="254">
        <f t="shared" si="18"/>
        <v>431222.0998</v>
      </c>
      <c r="V168" s="254">
        <f t="shared" si="19"/>
        <v>431222.0998</v>
      </c>
      <c r="W168" s="254">
        <f t="shared" si="20"/>
        <v>909628.6818</v>
      </c>
      <c r="X168" s="257">
        <f t="shared" si="21"/>
        <v>0.9096286818</v>
      </c>
      <c r="Y168" s="254">
        <f t="shared" si="22"/>
        <v>909628.6818</v>
      </c>
      <c r="Z168" s="257">
        <f t="shared" si="23"/>
        <v>0.9096286818</v>
      </c>
      <c r="AA168" s="320"/>
      <c r="AB168" s="299"/>
      <c r="AC168" s="299"/>
      <c r="AD168" s="299"/>
      <c r="AE168" s="299"/>
      <c r="AF168" s="299"/>
      <c r="AG168" s="299"/>
      <c r="AH168" s="299"/>
      <c r="AI168" s="299"/>
      <c r="AJ168" s="299"/>
      <c r="AK168" s="299"/>
      <c r="AL168" s="299"/>
      <c r="AM168" s="299"/>
      <c r="AN168" s="299"/>
      <c r="AO168" s="299"/>
      <c r="AP168" s="299"/>
      <c r="AQ168" s="299"/>
      <c r="AR168" s="299"/>
      <c r="AS168" s="299"/>
      <c r="AT168" s="299"/>
    </row>
    <row r="169" ht="19.5" customHeight="1">
      <c r="A169" s="276" t="s">
        <v>265</v>
      </c>
      <c r="B169" s="277">
        <v>68.900002</v>
      </c>
      <c r="C169" s="278">
        <v>69.800003</v>
      </c>
      <c r="D169" s="278">
        <v>64.650002</v>
      </c>
      <c r="E169" s="278">
        <v>64.949997</v>
      </c>
      <c r="F169" s="278">
        <v>58.537086</v>
      </c>
      <c r="G169" s="278">
        <v>8.631242E8</v>
      </c>
      <c r="H169" s="283" t="s">
        <v>265</v>
      </c>
      <c r="I169" s="278">
        <v>3.8375</v>
      </c>
      <c r="J169" s="278">
        <v>3.93375</v>
      </c>
      <c r="K169" s="278">
        <v>3.369375</v>
      </c>
      <c r="L169" s="278">
        <v>3.398125</v>
      </c>
      <c r="M169" s="278">
        <v>3.339093</v>
      </c>
      <c r="N169" s="278">
        <v>1.0152896E9</v>
      </c>
      <c r="O169" s="278"/>
      <c r="P169" s="254">
        <f t="shared" si="25"/>
        <v>256039.6119</v>
      </c>
      <c r="Q169" s="254">
        <f t="shared" si="124"/>
        <v>357426.6293</v>
      </c>
      <c r="R169" s="254">
        <f t="shared" si="125"/>
        <v>254494.9735</v>
      </c>
      <c r="S169" s="254">
        <f t="shared" si="28"/>
        <v>0</v>
      </c>
      <c r="T169" s="282"/>
      <c r="U169" s="254">
        <f t="shared" si="18"/>
        <v>423542.9029</v>
      </c>
      <c r="V169" s="254">
        <f t="shared" si="19"/>
        <v>423542.9029</v>
      </c>
      <c r="W169" s="254">
        <f t="shared" si="20"/>
        <v>867961.2147</v>
      </c>
      <c r="X169" s="257">
        <f t="shared" si="21"/>
        <v>0.8679612147</v>
      </c>
      <c r="Y169" s="254">
        <f t="shared" si="22"/>
        <v>867961.2147</v>
      </c>
      <c r="Z169" s="257">
        <f t="shared" si="23"/>
        <v>0.8679612147</v>
      </c>
      <c r="AA169" s="320"/>
      <c r="AB169" s="299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299"/>
      <c r="AM169" s="299"/>
      <c r="AN169" s="299"/>
      <c r="AO169" s="299"/>
      <c r="AP169" s="299"/>
      <c r="AQ169" s="299"/>
      <c r="AR169" s="299"/>
      <c r="AS169" s="299"/>
      <c r="AT169" s="299"/>
    </row>
    <row r="170" ht="19.5" customHeight="1">
      <c r="A170" s="276" t="s">
        <v>266</v>
      </c>
      <c r="B170" s="277">
        <v>65.360001</v>
      </c>
      <c r="C170" s="278">
        <v>66.209999</v>
      </c>
      <c r="D170" s="278">
        <v>61.310001</v>
      </c>
      <c r="E170" s="278">
        <v>65.800003</v>
      </c>
      <c r="F170" s="278">
        <v>59.303185</v>
      </c>
      <c r="G170" s="278">
        <v>9.017839E8</v>
      </c>
      <c r="H170" s="283" t="s">
        <v>266</v>
      </c>
      <c r="I170" s="278">
        <v>3.439375</v>
      </c>
      <c r="J170" s="278">
        <v>3.53125</v>
      </c>
      <c r="K170" s="278">
        <v>3.02125</v>
      </c>
      <c r="L170" s="278">
        <v>3.48</v>
      </c>
      <c r="M170" s="278">
        <v>3.419546</v>
      </c>
      <c r="N170" s="278">
        <v>1.1633408E9</v>
      </c>
      <c r="O170" s="278"/>
      <c r="P170" s="254">
        <f t="shared" si="25"/>
        <v>242811.8851</v>
      </c>
      <c r="Q170" s="254">
        <f t="shared" si="124"/>
        <v>320497.1853</v>
      </c>
      <c r="R170" s="254">
        <f t="shared" si="125"/>
        <v>254494.9735</v>
      </c>
      <c r="S170" s="254">
        <f t="shared" si="28"/>
        <v>0</v>
      </c>
      <c r="T170" s="282"/>
      <c r="U170" s="254">
        <f t="shared" si="18"/>
        <v>414283.4942</v>
      </c>
      <c r="V170" s="254">
        <f t="shared" si="19"/>
        <v>414283.4942</v>
      </c>
      <c r="W170" s="254">
        <f t="shared" si="20"/>
        <v>817804.044</v>
      </c>
      <c r="X170" s="257">
        <f t="shared" si="21"/>
        <v>0.817804044</v>
      </c>
      <c r="Y170" s="254">
        <f t="shared" si="22"/>
        <v>817804.044</v>
      </c>
      <c r="Z170" s="257">
        <f t="shared" si="23"/>
        <v>0.817804044</v>
      </c>
      <c r="AA170" s="320"/>
      <c r="AB170" s="299"/>
      <c r="AC170" s="299"/>
      <c r="AD170" s="299"/>
      <c r="AE170" s="299"/>
      <c r="AF170" s="299"/>
      <c r="AG170" s="299"/>
      <c r="AH170" s="299"/>
      <c r="AI170" s="299"/>
      <c r="AJ170" s="299"/>
      <c r="AK170" s="299"/>
      <c r="AL170" s="299"/>
      <c r="AM170" s="299"/>
      <c r="AN170" s="299"/>
      <c r="AO170" s="299"/>
      <c r="AP170" s="299"/>
      <c r="AQ170" s="299"/>
      <c r="AR170" s="299"/>
      <c r="AS170" s="299"/>
      <c r="AT170" s="299"/>
    </row>
    <row r="171" ht="19.5" customHeight="1">
      <c r="A171" s="276" t="s">
        <v>267</v>
      </c>
      <c r="B171" s="337">
        <v>66.309998</v>
      </c>
      <c r="C171" s="338">
        <v>66.760002</v>
      </c>
      <c r="D171" s="338">
        <v>63.580002</v>
      </c>
      <c r="E171" s="338">
        <v>65.129997</v>
      </c>
      <c r="F171" s="338">
        <v>58.699341</v>
      </c>
      <c r="G171" s="338">
        <v>8.15856E8</v>
      </c>
      <c r="H171" s="340" t="s">
        <v>267</v>
      </c>
      <c r="I171" s="338">
        <v>3.5325</v>
      </c>
      <c r="J171" s="338">
        <v>3.575</v>
      </c>
      <c r="K171" s="338">
        <v>3.271875</v>
      </c>
      <c r="L171" s="338">
        <v>3.425625</v>
      </c>
      <c r="M171" s="338">
        <v>3.366116</v>
      </c>
      <c r="N171" s="338">
        <v>9.62888E8</v>
      </c>
      <c r="O171" s="338"/>
      <c r="P171" s="254">
        <f t="shared" si="25"/>
        <v>251801.9881</v>
      </c>
      <c r="Q171" s="254">
        <f t="shared" si="124"/>
        <v>347083.7329</v>
      </c>
      <c r="R171" s="254">
        <f t="shared" si="125"/>
        <v>254494.9735</v>
      </c>
      <c r="S171" s="254">
        <f t="shared" si="28"/>
        <v>0</v>
      </c>
      <c r="T171" s="339">
        <f>(P171-P159)/P159</f>
        <v>0.1737124672</v>
      </c>
      <c r="U171" s="254">
        <f t="shared" si="18"/>
        <v>420576.5663</v>
      </c>
      <c r="V171" s="254">
        <f t="shared" si="19"/>
        <v>420576.5663</v>
      </c>
      <c r="W171" s="254">
        <f t="shared" si="20"/>
        <v>853380.6946</v>
      </c>
      <c r="X171" s="257">
        <f t="shared" si="21"/>
        <v>0.8533806946</v>
      </c>
      <c r="Y171" s="254">
        <f t="shared" si="22"/>
        <v>853380.6946</v>
      </c>
      <c r="Z171" s="257">
        <f t="shared" si="23"/>
        <v>0.8533806946</v>
      </c>
      <c r="AA171" s="320"/>
      <c r="AB171" s="299"/>
      <c r="AC171" s="299"/>
      <c r="AD171" s="299"/>
      <c r="AE171" s="299"/>
      <c r="AF171" s="299"/>
      <c r="AG171" s="299"/>
      <c r="AH171" s="299"/>
      <c r="AI171" s="299"/>
      <c r="AJ171" s="299"/>
      <c r="AK171" s="299"/>
      <c r="AL171" s="299"/>
      <c r="AM171" s="299"/>
      <c r="AN171" s="299"/>
      <c r="AO171" s="299"/>
      <c r="AP171" s="299"/>
      <c r="AQ171" s="299"/>
      <c r="AR171" s="299"/>
      <c r="AS171" s="299"/>
      <c r="AT171" s="299"/>
    </row>
    <row r="172" ht="19.5" customHeight="1">
      <c r="A172" s="276" t="s">
        <v>268</v>
      </c>
      <c r="B172" s="277">
        <v>66.730003</v>
      </c>
      <c r="C172" s="278">
        <v>67.790001</v>
      </c>
      <c r="D172" s="278">
        <v>66.169998</v>
      </c>
      <c r="E172" s="278">
        <v>66.870003</v>
      </c>
      <c r="F172" s="278">
        <v>60.603191</v>
      </c>
      <c r="G172" s="278">
        <v>7.418367E8</v>
      </c>
      <c r="H172" s="283" t="s">
        <v>268</v>
      </c>
      <c r="I172" s="278">
        <v>3.596875</v>
      </c>
      <c r="J172" s="278">
        <v>3.71</v>
      </c>
      <c r="K172" s="278">
        <v>3.53875</v>
      </c>
      <c r="L172" s="278">
        <v>3.6075</v>
      </c>
      <c r="M172" s="278">
        <v>3.550136</v>
      </c>
      <c r="N172" s="278">
        <v>8.87544E8</v>
      </c>
      <c r="O172" s="278"/>
      <c r="P172" s="254">
        <f t="shared" si="25"/>
        <v>262059.398</v>
      </c>
      <c r="Q172" s="254">
        <f>((Q171+R171)/2)*K172/K171</f>
        <v>325323.652</v>
      </c>
      <c r="R172" s="254">
        <f>(Q171+R171)/2</f>
        <v>300789.3532</v>
      </c>
      <c r="S172" s="254">
        <f t="shared" si="28"/>
        <v>0</v>
      </c>
      <c r="T172" s="282"/>
      <c r="U172" s="254">
        <f t="shared" si="18"/>
        <v>472199.3577</v>
      </c>
      <c r="V172" s="254">
        <f t="shared" si="19"/>
        <v>472199.3577</v>
      </c>
      <c r="W172" s="254">
        <f t="shared" si="20"/>
        <v>888172.4032</v>
      </c>
      <c r="X172" s="257">
        <f t="shared" si="21"/>
        <v>0.8881724032</v>
      </c>
      <c r="Y172" s="254">
        <f t="shared" si="22"/>
        <v>888172.4032</v>
      </c>
      <c r="Z172" s="257">
        <f t="shared" si="23"/>
        <v>0.8881724032</v>
      </c>
      <c r="AA172" s="320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299"/>
      <c r="AR172" s="299"/>
      <c r="AS172" s="299"/>
      <c r="AT172" s="299"/>
    </row>
    <row r="173" ht="19.5" customHeight="1">
      <c r="A173" s="276" t="s">
        <v>269</v>
      </c>
      <c r="B173" s="277">
        <v>67.339996</v>
      </c>
      <c r="C173" s="278">
        <v>68.260002</v>
      </c>
      <c r="D173" s="278">
        <v>65.959999</v>
      </c>
      <c r="E173" s="278">
        <v>67.099998</v>
      </c>
      <c r="F173" s="278">
        <v>60.811634</v>
      </c>
      <c r="G173" s="278">
        <v>6.565621E8</v>
      </c>
      <c r="H173" s="283" t="s">
        <v>269</v>
      </c>
      <c r="I173" s="278">
        <v>3.66</v>
      </c>
      <c r="J173" s="278">
        <v>3.754375</v>
      </c>
      <c r="K173" s="278">
        <v>3.504375</v>
      </c>
      <c r="L173" s="278">
        <v>3.625</v>
      </c>
      <c r="M173" s="278">
        <v>3.567357</v>
      </c>
      <c r="N173" s="278">
        <v>7.831952E8</v>
      </c>
      <c r="O173" s="278"/>
      <c r="P173" s="254">
        <f t="shared" si="25"/>
        <v>261227.7188</v>
      </c>
      <c r="Q173" s="254">
        <f t="shared" ref="Q173:Q183" si="126">Q172*K173/K172</f>
        <v>322163.4964</v>
      </c>
      <c r="R173" s="254">
        <f t="shared" ref="R173:R183" si="127">R172</f>
        <v>300789.3532</v>
      </c>
      <c r="S173" s="254">
        <f t="shared" si="28"/>
        <v>0</v>
      </c>
      <c r="T173" s="282"/>
      <c r="U173" s="254">
        <f t="shared" si="18"/>
        <v>471617.1823</v>
      </c>
      <c r="V173" s="254">
        <f t="shared" si="19"/>
        <v>471617.1823</v>
      </c>
      <c r="W173" s="254">
        <f t="shared" si="20"/>
        <v>884180.5684</v>
      </c>
      <c r="X173" s="257">
        <f t="shared" si="21"/>
        <v>0.8841805684</v>
      </c>
      <c r="Y173" s="254">
        <f t="shared" si="22"/>
        <v>884180.5684</v>
      </c>
      <c r="Z173" s="257">
        <f t="shared" si="23"/>
        <v>0.8841805684</v>
      </c>
      <c r="AA173" s="320"/>
      <c r="AB173" s="299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299"/>
      <c r="AR173" s="299"/>
      <c r="AS173" s="299"/>
      <c r="AT173" s="299"/>
    </row>
    <row r="174" ht="19.5" customHeight="1">
      <c r="A174" s="276" t="s">
        <v>270</v>
      </c>
      <c r="B174" s="277">
        <v>66.870003</v>
      </c>
      <c r="C174" s="278">
        <v>69.059998</v>
      </c>
      <c r="D174" s="278">
        <v>66.540001</v>
      </c>
      <c r="E174" s="278">
        <v>68.970001</v>
      </c>
      <c r="F174" s="278">
        <v>62.506378</v>
      </c>
      <c r="G174" s="278">
        <v>5.579793E8</v>
      </c>
      <c r="H174" s="283" t="s">
        <v>270</v>
      </c>
      <c r="I174" s="278">
        <v>3.600625</v>
      </c>
      <c r="J174" s="278">
        <v>3.843125</v>
      </c>
      <c r="K174" s="278">
        <v>3.565</v>
      </c>
      <c r="L174" s="278">
        <v>3.836875</v>
      </c>
      <c r="M174" s="278">
        <v>3.775863</v>
      </c>
      <c r="N174" s="278">
        <v>6.32136E8</v>
      </c>
      <c r="O174" s="278"/>
      <c r="P174" s="254">
        <f t="shared" si="25"/>
        <v>263524.7564</v>
      </c>
      <c r="Q174" s="254">
        <f t="shared" si="126"/>
        <v>327736.8617</v>
      </c>
      <c r="R174" s="254">
        <f t="shared" si="127"/>
        <v>300789.3532</v>
      </c>
      <c r="S174" s="254">
        <f t="shared" si="28"/>
        <v>0</v>
      </c>
      <c r="T174" s="282"/>
      <c r="U174" s="254">
        <f t="shared" si="18"/>
        <v>473225.1086</v>
      </c>
      <c r="V174" s="254">
        <f t="shared" si="19"/>
        <v>473225.1086</v>
      </c>
      <c r="W174" s="254">
        <f t="shared" si="20"/>
        <v>892050.9714</v>
      </c>
      <c r="X174" s="257">
        <f t="shared" si="21"/>
        <v>0.8920509714</v>
      </c>
      <c r="Y174" s="254">
        <f t="shared" si="22"/>
        <v>892050.9714</v>
      </c>
      <c r="Z174" s="257">
        <f t="shared" si="23"/>
        <v>0.8920509714</v>
      </c>
      <c r="AA174" s="320"/>
      <c r="AB174" s="299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299"/>
      <c r="AR174" s="299"/>
      <c r="AS174" s="299"/>
      <c r="AT174" s="299"/>
    </row>
    <row r="175" ht="19.5" customHeight="1">
      <c r="A175" s="276" t="s">
        <v>271</v>
      </c>
      <c r="B175" s="277">
        <v>69.019997</v>
      </c>
      <c r="C175" s="278">
        <v>70.730003</v>
      </c>
      <c r="D175" s="278">
        <v>66.879997</v>
      </c>
      <c r="E175" s="278">
        <v>70.720001</v>
      </c>
      <c r="F175" s="278">
        <v>64.2407</v>
      </c>
      <c r="G175" s="278">
        <v>8.355377E8</v>
      </c>
      <c r="H175" s="283" t="s">
        <v>271</v>
      </c>
      <c r="I175" s="278">
        <v>3.84</v>
      </c>
      <c r="J175" s="278">
        <v>4.019375</v>
      </c>
      <c r="K175" s="278">
        <v>3.59625</v>
      </c>
      <c r="L175" s="278">
        <v>4.015625</v>
      </c>
      <c r="M175" s="278">
        <v>3.960384</v>
      </c>
      <c r="N175" s="278">
        <v>8.536224E8</v>
      </c>
      <c r="O175" s="278"/>
      <c r="P175" s="254">
        <f t="shared" si="25"/>
        <v>264871.2752</v>
      </c>
      <c r="Q175" s="254">
        <f t="shared" si="126"/>
        <v>330609.7304</v>
      </c>
      <c r="R175" s="254">
        <f t="shared" si="127"/>
        <v>300789.3532</v>
      </c>
      <c r="S175" s="254">
        <f t="shared" si="28"/>
        <v>0</v>
      </c>
      <c r="T175" s="282"/>
      <c r="U175" s="254">
        <f t="shared" si="18"/>
        <v>474167.6718</v>
      </c>
      <c r="V175" s="254">
        <f t="shared" si="19"/>
        <v>474167.6718</v>
      </c>
      <c r="W175" s="254">
        <f t="shared" si="20"/>
        <v>896270.3589</v>
      </c>
      <c r="X175" s="257">
        <f t="shared" si="21"/>
        <v>0.8962703589</v>
      </c>
      <c r="Y175" s="254">
        <f t="shared" si="22"/>
        <v>896270.3589</v>
      </c>
      <c r="Z175" s="257">
        <f t="shared" si="23"/>
        <v>0.8962703589</v>
      </c>
      <c r="AA175" s="320"/>
      <c r="AB175" s="299"/>
      <c r="AC175" s="299"/>
      <c r="AD175" s="299"/>
      <c r="AE175" s="299"/>
      <c r="AF175" s="299"/>
      <c r="AG175" s="299"/>
      <c r="AH175" s="299"/>
      <c r="AI175" s="299"/>
      <c r="AJ175" s="299"/>
      <c r="AK175" s="299"/>
      <c r="AL175" s="299"/>
      <c r="AM175" s="299"/>
      <c r="AN175" s="299"/>
      <c r="AO175" s="299"/>
      <c r="AP175" s="299"/>
      <c r="AQ175" s="299"/>
      <c r="AR175" s="299"/>
      <c r="AS175" s="299"/>
      <c r="AT175" s="299"/>
    </row>
    <row r="176" ht="19.5" customHeight="1">
      <c r="A176" s="276" t="s">
        <v>272</v>
      </c>
      <c r="B176" s="277">
        <v>70.739998</v>
      </c>
      <c r="C176" s="278">
        <v>74.949997</v>
      </c>
      <c r="D176" s="278">
        <v>70.25</v>
      </c>
      <c r="E176" s="278">
        <v>73.25</v>
      </c>
      <c r="F176" s="278">
        <v>66.538933</v>
      </c>
      <c r="G176" s="278">
        <v>6.804142E8</v>
      </c>
      <c r="H176" s="283" t="s">
        <v>272</v>
      </c>
      <c r="I176" s="278">
        <v>4.019375</v>
      </c>
      <c r="J176" s="278">
        <v>4.5075</v>
      </c>
      <c r="K176" s="278">
        <v>3.965</v>
      </c>
      <c r="L176" s="278">
        <v>4.30125</v>
      </c>
      <c r="M176" s="278">
        <v>4.242079</v>
      </c>
      <c r="N176" s="278">
        <v>7.738592E8</v>
      </c>
      <c r="O176" s="278"/>
      <c r="P176" s="254">
        <f t="shared" si="25"/>
        <v>278217.8218</v>
      </c>
      <c r="Q176" s="254">
        <f t="shared" si="126"/>
        <v>364509.5811</v>
      </c>
      <c r="R176" s="254">
        <f t="shared" si="127"/>
        <v>300789.3532</v>
      </c>
      <c r="S176" s="254">
        <f t="shared" si="28"/>
        <v>0</v>
      </c>
      <c r="T176" s="282"/>
      <c r="U176" s="254">
        <f t="shared" si="18"/>
        <v>483510.2544</v>
      </c>
      <c r="V176" s="254">
        <f t="shared" si="19"/>
        <v>483510.2544</v>
      </c>
      <c r="W176" s="254">
        <f t="shared" si="20"/>
        <v>943516.7561</v>
      </c>
      <c r="X176" s="257">
        <f t="shared" si="21"/>
        <v>0.9435167561</v>
      </c>
      <c r="Y176" s="254">
        <f t="shared" si="22"/>
        <v>943516.7561</v>
      </c>
      <c r="Z176" s="257">
        <f t="shared" si="23"/>
        <v>0.9435167561</v>
      </c>
      <c r="AA176" s="320"/>
      <c r="AB176" s="299"/>
      <c r="AC176" s="299"/>
      <c r="AD176" s="299"/>
      <c r="AE176" s="299"/>
      <c r="AF176" s="299"/>
      <c r="AG176" s="299"/>
      <c r="AH176" s="299"/>
      <c r="AI176" s="299"/>
      <c r="AJ176" s="299"/>
      <c r="AK176" s="299"/>
      <c r="AL176" s="299"/>
      <c r="AM176" s="299"/>
      <c r="AN176" s="299"/>
      <c r="AO176" s="299"/>
      <c r="AP176" s="299"/>
      <c r="AQ176" s="299"/>
      <c r="AR176" s="299"/>
      <c r="AS176" s="299"/>
      <c r="AT176" s="299"/>
    </row>
    <row r="177" ht="19.5" customHeight="1">
      <c r="A177" s="276" t="s">
        <v>273</v>
      </c>
      <c r="B177" s="277">
        <v>73.260002</v>
      </c>
      <c r="C177" s="278">
        <v>73.82</v>
      </c>
      <c r="D177" s="278">
        <v>69.150002</v>
      </c>
      <c r="E177" s="278">
        <v>71.269997</v>
      </c>
      <c r="F177" s="278">
        <v>64.740334</v>
      </c>
      <c r="G177" s="278">
        <v>7.485616E8</v>
      </c>
      <c r="H177" s="283" t="s">
        <v>273</v>
      </c>
      <c r="I177" s="278">
        <v>4.30875</v>
      </c>
      <c r="J177" s="278">
        <v>4.37</v>
      </c>
      <c r="K177" s="278">
        <v>3.84875</v>
      </c>
      <c r="L177" s="278">
        <v>4.07875</v>
      </c>
      <c r="M177" s="278">
        <v>4.022641</v>
      </c>
      <c r="N177" s="278">
        <v>8.854848E8</v>
      </c>
      <c r="O177" s="278"/>
      <c r="P177" s="254">
        <f t="shared" si="25"/>
        <v>273861.3941</v>
      </c>
      <c r="Q177" s="254">
        <f t="shared" si="126"/>
        <v>353822.5095</v>
      </c>
      <c r="R177" s="254">
        <f t="shared" si="127"/>
        <v>300789.3532</v>
      </c>
      <c r="S177" s="254">
        <f t="shared" si="28"/>
        <v>0</v>
      </c>
      <c r="T177" s="282"/>
      <c r="U177" s="254">
        <f t="shared" si="18"/>
        <v>480460.755</v>
      </c>
      <c r="V177" s="254">
        <f t="shared" si="19"/>
        <v>480460.755</v>
      </c>
      <c r="W177" s="254">
        <f t="shared" si="20"/>
        <v>928473.2568</v>
      </c>
      <c r="X177" s="257">
        <f t="shared" si="21"/>
        <v>0.9284732568</v>
      </c>
      <c r="Y177" s="254">
        <f t="shared" si="22"/>
        <v>928473.2568</v>
      </c>
      <c r="Z177" s="257">
        <f t="shared" si="23"/>
        <v>0.9284732568</v>
      </c>
      <c r="AA177" s="320"/>
      <c r="AB177" s="299"/>
      <c r="AC177" s="299"/>
      <c r="AD177" s="299"/>
      <c r="AE177" s="299"/>
      <c r="AF177" s="299"/>
      <c r="AG177" s="299"/>
      <c r="AH177" s="299"/>
      <c r="AI177" s="299"/>
      <c r="AJ177" s="299"/>
      <c r="AK177" s="299"/>
      <c r="AL177" s="299"/>
      <c r="AM177" s="299"/>
      <c r="AN177" s="299"/>
      <c r="AO177" s="299"/>
      <c r="AP177" s="299"/>
      <c r="AQ177" s="299"/>
      <c r="AR177" s="299"/>
      <c r="AS177" s="299"/>
      <c r="AT177" s="299"/>
    </row>
    <row r="178" ht="19.5" customHeight="1">
      <c r="A178" s="276" t="s">
        <v>274</v>
      </c>
      <c r="B178" s="277">
        <v>71.75</v>
      </c>
      <c r="C178" s="278">
        <v>76.209999</v>
      </c>
      <c r="D178" s="278">
        <v>71.349998</v>
      </c>
      <c r="E178" s="278">
        <v>75.769997</v>
      </c>
      <c r="F178" s="278">
        <v>69.045784</v>
      </c>
      <c r="G178" s="278">
        <v>5.816957E8</v>
      </c>
      <c r="H178" s="283" t="s">
        <v>274</v>
      </c>
      <c r="I178" s="278">
        <v>4.141875</v>
      </c>
      <c r="J178" s="278">
        <v>4.66375</v>
      </c>
      <c r="K178" s="278">
        <v>4.09625</v>
      </c>
      <c r="L178" s="278">
        <v>4.61125</v>
      </c>
      <c r="M178" s="278">
        <v>4.547815</v>
      </c>
      <c r="N178" s="278">
        <v>5.136864E8</v>
      </c>
      <c r="O178" s="278"/>
      <c r="P178" s="254">
        <f t="shared" si="25"/>
        <v>282574.2495</v>
      </c>
      <c r="Q178" s="254">
        <f t="shared" si="126"/>
        <v>376575.6296</v>
      </c>
      <c r="R178" s="254">
        <f t="shared" si="127"/>
        <v>300789.3532</v>
      </c>
      <c r="S178" s="254">
        <f t="shared" si="28"/>
        <v>0</v>
      </c>
      <c r="T178" s="282"/>
      <c r="U178" s="254">
        <f t="shared" si="18"/>
        <v>486559.7538</v>
      </c>
      <c r="V178" s="254">
        <f t="shared" si="19"/>
        <v>486559.7538</v>
      </c>
      <c r="W178" s="254">
        <f t="shared" si="20"/>
        <v>959939.2324</v>
      </c>
      <c r="X178" s="257">
        <f t="shared" si="21"/>
        <v>0.9599392324</v>
      </c>
      <c r="Y178" s="254">
        <f t="shared" si="22"/>
        <v>959939.2324</v>
      </c>
      <c r="Z178" s="257">
        <f t="shared" si="23"/>
        <v>0.9599392324</v>
      </c>
      <c r="AA178" s="320"/>
      <c r="AB178" s="299"/>
      <c r="AC178" s="299"/>
      <c r="AD178" s="299"/>
      <c r="AE178" s="299"/>
      <c r="AF178" s="299"/>
      <c r="AG178" s="299"/>
      <c r="AH178" s="299"/>
      <c r="AI178" s="299"/>
      <c r="AJ178" s="299"/>
      <c r="AK178" s="299"/>
      <c r="AL178" s="299"/>
      <c r="AM178" s="299"/>
      <c r="AN178" s="299"/>
      <c r="AO178" s="299"/>
      <c r="AP178" s="299"/>
      <c r="AQ178" s="299"/>
      <c r="AR178" s="299"/>
      <c r="AS178" s="299"/>
      <c r="AT178" s="299"/>
    </row>
    <row r="179" ht="19.5" customHeight="1">
      <c r="A179" s="276" t="s">
        <v>275</v>
      </c>
      <c r="B179" s="277">
        <v>76.290001</v>
      </c>
      <c r="C179" s="278">
        <v>77.279999</v>
      </c>
      <c r="D179" s="278">
        <v>74.959999</v>
      </c>
      <c r="E179" s="278">
        <v>75.470001</v>
      </c>
      <c r="F179" s="278">
        <v>68.772423</v>
      </c>
      <c r="G179" s="278">
        <v>5.292455E8</v>
      </c>
      <c r="H179" s="283" t="s">
        <v>275</v>
      </c>
      <c r="I179" s="278">
        <v>4.674375</v>
      </c>
      <c r="J179" s="278">
        <v>4.793125</v>
      </c>
      <c r="K179" s="278">
        <v>4.505</v>
      </c>
      <c r="L179" s="278">
        <v>4.563125</v>
      </c>
      <c r="M179" s="278">
        <v>4.500352</v>
      </c>
      <c r="N179" s="278">
        <v>6.56376E8</v>
      </c>
      <c r="O179" s="278"/>
      <c r="P179" s="254">
        <f t="shared" si="25"/>
        <v>296871.2832</v>
      </c>
      <c r="Q179" s="254">
        <f t="shared" si="126"/>
        <v>414152.7523</v>
      </c>
      <c r="R179" s="254">
        <f t="shared" si="127"/>
        <v>300789.3532</v>
      </c>
      <c r="S179" s="254">
        <f t="shared" si="28"/>
        <v>0</v>
      </c>
      <c r="T179" s="282"/>
      <c r="U179" s="254">
        <f t="shared" si="18"/>
        <v>496567.6773</v>
      </c>
      <c r="V179" s="254">
        <f t="shared" si="19"/>
        <v>496567.6773</v>
      </c>
      <c r="W179" s="254">
        <f t="shared" si="20"/>
        <v>1011813.389</v>
      </c>
      <c r="X179" s="257">
        <f t="shared" si="21"/>
        <v>1.011813389</v>
      </c>
      <c r="Y179" s="254">
        <f t="shared" si="22"/>
        <v>1011813.389</v>
      </c>
      <c r="Z179" s="257">
        <f t="shared" si="23"/>
        <v>1.011813389</v>
      </c>
      <c r="AA179" s="320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299"/>
    </row>
    <row r="180" ht="19.5" customHeight="1">
      <c r="A180" s="276" t="s">
        <v>276</v>
      </c>
      <c r="B180" s="277">
        <v>76.089996</v>
      </c>
      <c r="C180" s="278">
        <v>79.690002</v>
      </c>
      <c r="D180" s="278">
        <v>75.540001</v>
      </c>
      <c r="E180" s="278">
        <v>78.879997</v>
      </c>
      <c r="F180" s="278">
        <v>71.879791</v>
      </c>
      <c r="G180" s="278">
        <v>5.039888E8</v>
      </c>
      <c r="H180" s="283" t="s">
        <v>276</v>
      </c>
      <c r="I180" s="278">
        <v>4.640625</v>
      </c>
      <c r="J180" s="278">
        <v>5.09375</v>
      </c>
      <c r="K180" s="278">
        <v>4.575</v>
      </c>
      <c r="L180" s="278">
        <v>4.999375</v>
      </c>
      <c r="M180" s="278">
        <v>4.9306</v>
      </c>
      <c r="N180" s="278">
        <v>5.019808E8</v>
      </c>
      <c r="O180" s="278"/>
      <c r="P180" s="254">
        <f t="shared" si="25"/>
        <v>299168.3208</v>
      </c>
      <c r="Q180" s="254">
        <f t="shared" si="126"/>
        <v>420587.9782</v>
      </c>
      <c r="R180" s="254">
        <f t="shared" si="127"/>
        <v>300789.3532</v>
      </c>
      <c r="S180" s="254">
        <f t="shared" si="28"/>
        <v>0</v>
      </c>
      <c r="T180" s="282"/>
      <c r="U180" s="254">
        <f t="shared" si="18"/>
        <v>498175.6037</v>
      </c>
      <c r="V180" s="254">
        <f t="shared" si="19"/>
        <v>498175.6037</v>
      </c>
      <c r="W180" s="254">
        <f t="shared" si="20"/>
        <v>1020545.652</v>
      </c>
      <c r="X180" s="257">
        <f t="shared" si="21"/>
        <v>1.020545652</v>
      </c>
      <c r="Y180" s="254">
        <f t="shared" si="22"/>
        <v>1020545.652</v>
      </c>
      <c r="Z180" s="257">
        <f t="shared" si="23"/>
        <v>1.020545652</v>
      </c>
      <c r="AA180" s="320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299"/>
      <c r="AM180" s="299"/>
      <c r="AN180" s="299"/>
      <c r="AO180" s="299"/>
      <c r="AP180" s="299"/>
      <c r="AQ180" s="299"/>
      <c r="AR180" s="299"/>
      <c r="AS180" s="299"/>
      <c r="AT180" s="299"/>
    </row>
    <row r="181" ht="19.5" customHeight="1">
      <c r="A181" s="276" t="s">
        <v>277</v>
      </c>
      <c r="B181" s="277">
        <v>78.889999</v>
      </c>
      <c r="C181" s="278">
        <v>83.489998</v>
      </c>
      <c r="D181" s="278">
        <v>76.349998</v>
      </c>
      <c r="E181" s="278">
        <v>82.790001</v>
      </c>
      <c r="F181" s="278">
        <v>75.669327</v>
      </c>
      <c r="G181" s="278">
        <v>8.173537E8</v>
      </c>
      <c r="H181" s="283" t="s">
        <v>277</v>
      </c>
      <c r="I181" s="278">
        <v>5.01</v>
      </c>
      <c r="J181" s="278">
        <v>5.595</v>
      </c>
      <c r="K181" s="278">
        <v>4.68875</v>
      </c>
      <c r="L181" s="278">
        <v>5.5025</v>
      </c>
      <c r="M181" s="278">
        <v>5.426805</v>
      </c>
      <c r="N181" s="278">
        <v>9.615136E8</v>
      </c>
      <c r="O181" s="278"/>
      <c r="P181" s="254">
        <f t="shared" si="25"/>
        <v>302376.2297</v>
      </c>
      <c r="Q181" s="254">
        <f t="shared" si="126"/>
        <v>431045.2203</v>
      </c>
      <c r="R181" s="254">
        <f t="shared" si="127"/>
        <v>300789.3532</v>
      </c>
      <c r="S181" s="254">
        <f t="shared" si="28"/>
        <v>0</v>
      </c>
      <c r="T181" s="282"/>
      <c r="U181" s="254">
        <f t="shared" si="18"/>
        <v>500421.1399</v>
      </c>
      <c r="V181" s="254">
        <f t="shared" si="19"/>
        <v>500421.1399</v>
      </c>
      <c r="W181" s="254">
        <f t="shared" si="20"/>
        <v>1034210.803</v>
      </c>
      <c r="X181" s="257">
        <f t="shared" si="21"/>
        <v>1.034210803</v>
      </c>
      <c r="Y181" s="254">
        <f t="shared" si="22"/>
        <v>1034210.803</v>
      </c>
      <c r="Z181" s="257">
        <f t="shared" si="23"/>
        <v>1.034210803</v>
      </c>
      <c r="AA181" s="320"/>
      <c r="AB181" s="299"/>
      <c r="AC181" s="299"/>
      <c r="AD181" s="299"/>
      <c r="AE181" s="299"/>
      <c r="AF181" s="299"/>
      <c r="AG181" s="299"/>
      <c r="AH181" s="299"/>
      <c r="AI181" s="299"/>
      <c r="AJ181" s="299"/>
      <c r="AK181" s="299"/>
      <c r="AL181" s="299"/>
      <c r="AM181" s="299"/>
      <c r="AN181" s="299"/>
      <c r="AO181" s="299"/>
      <c r="AP181" s="299"/>
      <c r="AQ181" s="299"/>
      <c r="AR181" s="299"/>
      <c r="AS181" s="299"/>
      <c r="AT181" s="299"/>
    </row>
    <row r="182" ht="19.5" customHeight="1">
      <c r="A182" s="276" t="s">
        <v>278</v>
      </c>
      <c r="B182" s="277">
        <v>83.07</v>
      </c>
      <c r="C182" s="278">
        <v>85.839996</v>
      </c>
      <c r="D182" s="278">
        <v>81.370003</v>
      </c>
      <c r="E182" s="278">
        <v>85.730003</v>
      </c>
      <c r="F182" s="278">
        <v>78.356483</v>
      </c>
      <c r="G182" s="278">
        <v>5.423394E8</v>
      </c>
      <c r="H182" s="283" t="s">
        <v>278</v>
      </c>
      <c r="I182" s="278">
        <v>5.535</v>
      </c>
      <c r="J182" s="278">
        <v>5.905625</v>
      </c>
      <c r="K182" s="278">
        <v>5.31375</v>
      </c>
      <c r="L182" s="278">
        <v>5.8825</v>
      </c>
      <c r="M182" s="278">
        <v>5.801578</v>
      </c>
      <c r="N182" s="278">
        <v>9.258976E8</v>
      </c>
      <c r="O182" s="278"/>
      <c r="P182" s="254">
        <f t="shared" si="25"/>
        <v>322257.4376</v>
      </c>
      <c r="Q182" s="254">
        <f t="shared" si="126"/>
        <v>488502.5943</v>
      </c>
      <c r="R182" s="254">
        <f t="shared" si="127"/>
        <v>300789.3532</v>
      </c>
      <c r="S182" s="254">
        <f t="shared" si="28"/>
        <v>0</v>
      </c>
      <c r="T182" s="282"/>
      <c r="U182" s="254">
        <f t="shared" si="18"/>
        <v>514337.9854</v>
      </c>
      <c r="V182" s="254">
        <f t="shared" si="19"/>
        <v>514337.9854</v>
      </c>
      <c r="W182" s="254">
        <f t="shared" si="20"/>
        <v>1111549.385</v>
      </c>
      <c r="X182" s="257">
        <f t="shared" si="21"/>
        <v>1.111549385</v>
      </c>
      <c r="Y182" s="254">
        <f t="shared" si="22"/>
        <v>1111549.385</v>
      </c>
      <c r="Z182" s="257">
        <f t="shared" si="23"/>
        <v>1.111549385</v>
      </c>
      <c r="AA182" s="320"/>
      <c r="AB182" s="299"/>
      <c r="AC182" s="299"/>
      <c r="AD182" s="299"/>
      <c r="AE182" s="299"/>
      <c r="AF182" s="299"/>
      <c r="AG182" s="299"/>
      <c r="AH182" s="299"/>
      <c r="AI182" s="299"/>
      <c r="AJ182" s="299"/>
      <c r="AK182" s="299"/>
      <c r="AL182" s="299"/>
      <c r="AM182" s="299"/>
      <c r="AN182" s="299"/>
      <c r="AO182" s="299"/>
      <c r="AP182" s="299"/>
      <c r="AQ182" s="299"/>
      <c r="AR182" s="299"/>
      <c r="AS182" s="299"/>
      <c r="AT182" s="299"/>
    </row>
    <row r="183" ht="19.5" customHeight="1">
      <c r="A183" s="276" t="s">
        <v>279</v>
      </c>
      <c r="B183" s="337">
        <v>85.830002</v>
      </c>
      <c r="C183" s="338">
        <v>87.959999</v>
      </c>
      <c r="D183" s="338">
        <v>84.050003</v>
      </c>
      <c r="E183" s="338">
        <v>87.959999</v>
      </c>
      <c r="F183" s="338">
        <v>80.394691</v>
      </c>
      <c r="G183" s="338">
        <v>6.516492E8</v>
      </c>
      <c r="H183" s="340" t="s">
        <v>279</v>
      </c>
      <c r="I183" s="338">
        <v>5.90375</v>
      </c>
      <c r="J183" s="338">
        <v>6.225</v>
      </c>
      <c r="K183" s="338">
        <v>5.65125</v>
      </c>
      <c r="L183" s="338">
        <v>6.225</v>
      </c>
      <c r="M183" s="338">
        <v>6.139365</v>
      </c>
      <c r="N183" s="338">
        <v>8.507456E8</v>
      </c>
      <c r="O183" s="338"/>
      <c r="P183" s="254">
        <f t="shared" si="25"/>
        <v>332871.299</v>
      </c>
      <c r="Q183" s="254">
        <f t="shared" si="126"/>
        <v>519529.5763</v>
      </c>
      <c r="R183" s="254">
        <f t="shared" si="127"/>
        <v>300789.3532</v>
      </c>
      <c r="S183" s="254">
        <f t="shared" si="28"/>
        <v>0</v>
      </c>
      <c r="T183" s="339">
        <f>(P183-P171)/P171</f>
        <v>0.3219565957</v>
      </c>
      <c r="U183" s="254">
        <f t="shared" si="18"/>
        <v>521767.6884</v>
      </c>
      <c r="V183" s="254">
        <f t="shared" si="19"/>
        <v>521767.6884</v>
      </c>
      <c r="W183" s="254">
        <f t="shared" si="20"/>
        <v>1153190.229</v>
      </c>
      <c r="X183" s="257">
        <f t="shared" si="21"/>
        <v>1.153190229</v>
      </c>
      <c r="Y183" s="254">
        <f t="shared" si="22"/>
        <v>1153190.229</v>
      </c>
      <c r="Z183" s="257">
        <f t="shared" si="23"/>
        <v>1.153190229</v>
      </c>
      <c r="AA183" s="320"/>
      <c r="AB183" s="299"/>
      <c r="AC183" s="299"/>
      <c r="AD183" s="299"/>
      <c r="AE183" s="299"/>
      <c r="AF183" s="299"/>
      <c r="AG183" s="299"/>
      <c r="AH183" s="299"/>
      <c r="AI183" s="299"/>
      <c r="AJ183" s="299"/>
      <c r="AK183" s="299"/>
      <c r="AL183" s="299"/>
      <c r="AM183" s="299"/>
      <c r="AN183" s="299"/>
      <c r="AO183" s="299"/>
      <c r="AP183" s="299"/>
      <c r="AQ183" s="299"/>
      <c r="AR183" s="299"/>
      <c r="AS183" s="299"/>
      <c r="AT183" s="299"/>
    </row>
    <row r="184" ht="19.5" customHeight="1">
      <c r="A184" s="276" t="s">
        <v>280</v>
      </c>
      <c r="B184" s="277">
        <v>87.550003</v>
      </c>
      <c r="C184" s="278">
        <v>89.0</v>
      </c>
      <c r="D184" s="278">
        <v>84.760002</v>
      </c>
      <c r="E184" s="278">
        <v>86.269997</v>
      </c>
      <c r="F184" s="278">
        <v>79.100487</v>
      </c>
      <c r="G184" s="278">
        <v>8.317327E8</v>
      </c>
      <c r="H184" s="283" t="s">
        <v>280</v>
      </c>
      <c r="I184" s="278">
        <v>6.17</v>
      </c>
      <c r="J184" s="278">
        <v>6.363125</v>
      </c>
      <c r="K184" s="278">
        <v>5.766875</v>
      </c>
      <c r="L184" s="278">
        <v>5.97125</v>
      </c>
      <c r="M184" s="278">
        <v>5.889106</v>
      </c>
      <c r="N184" s="278">
        <v>1.1935552E9</v>
      </c>
      <c r="O184" s="278"/>
      <c r="P184" s="254">
        <f t="shared" si="25"/>
        <v>335683.1762</v>
      </c>
      <c r="Q184" s="254">
        <f>((Q183+R183)/2)*K184/K183</f>
        <v>418551.3583</v>
      </c>
      <c r="R184" s="254">
        <f>(Q183+R183)/2</f>
        <v>410159.4648</v>
      </c>
      <c r="S184" s="254">
        <f t="shared" si="28"/>
        <v>0</v>
      </c>
      <c r="T184" s="282"/>
      <c r="U184" s="254">
        <f t="shared" si="18"/>
        <v>628731.3096</v>
      </c>
      <c r="V184" s="254">
        <f t="shared" si="19"/>
        <v>628731.3096</v>
      </c>
      <c r="W184" s="254">
        <f t="shared" si="20"/>
        <v>1164393.999</v>
      </c>
      <c r="X184" s="257">
        <f t="shared" si="21"/>
        <v>1.164393999</v>
      </c>
      <c r="Y184" s="254">
        <f t="shared" si="22"/>
        <v>1164393.999</v>
      </c>
      <c r="Z184" s="257">
        <f t="shared" si="23"/>
        <v>1.164393999</v>
      </c>
      <c r="AA184" s="320"/>
      <c r="AB184" s="299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299"/>
      <c r="AM184" s="299"/>
      <c r="AN184" s="299"/>
      <c r="AO184" s="299"/>
      <c r="AP184" s="299"/>
      <c r="AQ184" s="299"/>
      <c r="AR184" s="299"/>
      <c r="AS184" s="299"/>
      <c r="AT184" s="299"/>
    </row>
    <row r="185" ht="19.5" customHeight="1">
      <c r="A185" s="276" t="s">
        <v>281</v>
      </c>
      <c r="B185" s="277">
        <v>86.110001</v>
      </c>
      <c r="C185" s="278">
        <v>90.959999</v>
      </c>
      <c r="D185" s="278">
        <v>83.739998</v>
      </c>
      <c r="E185" s="278">
        <v>90.339996</v>
      </c>
      <c r="F185" s="278">
        <v>82.832245</v>
      </c>
      <c r="G185" s="278">
        <v>7.135587E8</v>
      </c>
      <c r="H185" s="283" t="s">
        <v>281</v>
      </c>
      <c r="I185" s="278">
        <v>5.953125</v>
      </c>
      <c r="J185" s="278">
        <v>6.67625</v>
      </c>
      <c r="K185" s="278">
        <v>5.620625</v>
      </c>
      <c r="L185" s="278">
        <v>6.58375</v>
      </c>
      <c r="M185" s="278">
        <v>6.493181</v>
      </c>
      <c r="N185" s="278">
        <v>9.816912E8</v>
      </c>
      <c r="O185" s="278"/>
      <c r="P185" s="254">
        <f t="shared" si="25"/>
        <v>331643.5564</v>
      </c>
      <c r="Q185" s="254">
        <f t="shared" ref="Q185:Q195" si="128">Q184*K185/K184</f>
        <v>407936.747</v>
      </c>
      <c r="R185" s="254">
        <f t="shared" ref="R185:R195" si="129">R184</f>
        <v>410159.4648</v>
      </c>
      <c r="S185" s="254">
        <f t="shared" si="28"/>
        <v>0</v>
      </c>
      <c r="T185" s="282"/>
      <c r="U185" s="254">
        <f t="shared" si="18"/>
        <v>625903.5757</v>
      </c>
      <c r="V185" s="254">
        <f t="shared" si="19"/>
        <v>625903.5757</v>
      </c>
      <c r="W185" s="254">
        <f t="shared" si="20"/>
        <v>1149739.768</v>
      </c>
      <c r="X185" s="257">
        <f t="shared" si="21"/>
        <v>1.149739768</v>
      </c>
      <c r="Y185" s="254">
        <f t="shared" si="22"/>
        <v>1149739.768</v>
      </c>
      <c r="Z185" s="257">
        <f t="shared" si="23"/>
        <v>1.149739768</v>
      </c>
      <c r="AA185" s="320"/>
      <c r="AB185" s="299"/>
      <c r="AC185" s="299"/>
      <c r="AD185" s="299"/>
      <c r="AE185" s="299"/>
      <c r="AF185" s="299"/>
      <c r="AG185" s="299"/>
      <c r="AH185" s="299"/>
      <c r="AI185" s="299"/>
      <c r="AJ185" s="299"/>
      <c r="AK185" s="299"/>
      <c r="AL185" s="299"/>
      <c r="AM185" s="299"/>
      <c r="AN185" s="299"/>
      <c r="AO185" s="299"/>
      <c r="AP185" s="299"/>
      <c r="AQ185" s="299"/>
      <c r="AR185" s="299"/>
      <c r="AS185" s="299"/>
      <c r="AT185" s="299"/>
    </row>
    <row r="186" ht="19.5" customHeight="1">
      <c r="A186" s="276" t="s">
        <v>282</v>
      </c>
      <c r="B186" s="277">
        <v>89.489998</v>
      </c>
      <c r="C186" s="278">
        <v>91.360001</v>
      </c>
      <c r="D186" s="278">
        <v>86.400002</v>
      </c>
      <c r="E186" s="278">
        <v>87.669998</v>
      </c>
      <c r="F186" s="278">
        <v>80.717819</v>
      </c>
      <c r="G186" s="278">
        <v>8.093454E8</v>
      </c>
      <c r="H186" s="283" t="s">
        <v>282</v>
      </c>
      <c r="I186" s="278">
        <v>6.45875</v>
      </c>
      <c r="J186" s="278">
        <v>6.731875</v>
      </c>
      <c r="K186" s="278">
        <v>6.040625</v>
      </c>
      <c r="L186" s="278">
        <v>6.215625</v>
      </c>
      <c r="M186" s="278">
        <v>6.130119</v>
      </c>
      <c r="N186" s="278">
        <v>1.3196624E9</v>
      </c>
      <c r="O186" s="278"/>
      <c r="P186" s="254">
        <f t="shared" si="25"/>
        <v>342178.2257</v>
      </c>
      <c r="Q186" s="254">
        <f t="shared" si="128"/>
        <v>438419.7331</v>
      </c>
      <c r="R186" s="254">
        <f t="shared" si="129"/>
        <v>410159.4648</v>
      </c>
      <c r="S186" s="254">
        <f t="shared" si="28"/>
        <v>0</v>
      </c>
      <c r="T186" s="282"/>
      <c r="U186" s="254">
        <f t="shared" si="18"/>
        <v>633277.8442</v>
      </c>
      <c r="V186" s="254">
        <f t="shared" si="19"/>
        <v>633277.8442</v>
      </c>
      <c r="W186" s="254">
        <f t="shared" si="20"/>
        <v>1190757.424</v>
      </c>
      <c r="X186" s="257">
        <f t="shared" si="21"/>
        <v>1.190757424</v>
      </c>
      <c r="Y186" s="254">
        <f t="shared" si="22"/>
        <v>1190757.424</v>
      </c>
      <c r="Z186" s="257">
        <f t="shared" si="23"/>
        <v>1.190757424</v>
      </c>
      <c r="AA186" s="320"/>
      <c r="AB186" s="299"/>
      <c r="AC186" s="299"/>
      <c r="AD186" s="299"/>
      <c r="AE186" s="299"/>
      <c r="AF186" s="299"/>
      <c r="AG186" s="299"/>
      <c r="AH186" s="299"/>
      <c r="AI186" s="299"/>
      <c r="AJ186" s="299"/>
      <c r="AK186" s="299"/>
      <c r="AL186" s="299"/>
      <c r="AM186" s="299"/>
      <c r="AN186" s="299"/>
      <c r="AO186" s="299"/>
      <c r="AP186" s="299"/>
      <c r="AQ186" s="299"/>
      <c r="AR186" s="299"/>
      <c r="AS186" s="299"/>
      <c r="AT186" s="299"/>
    </row>
    <row r="187" ht="19.5" customHeight="1">
      <c r="A187" s="276" t="s">
        <v>283</v>
      </c>
      <c r="B187" s="277">
        <v>88.099998</v>
      </c>
      <c r="C187" s="278">
        <v>89.68</v>
      </c>
      <c r="D187" s="278">
        <v>83.279999</v>
      </c>
      <c r="E187" s="278">
        <v>87.389999</v>
      </c>
      <c r="F187" s="278">
        <v>80.64402</v>
      </c>
      <c r="G187" s="278">
        <v>1.1413982E9</v>
      </c>
      <c r="H187" s="283" t="s">
        <v>283</v>
      </c>
      <c r="I187" s="278">
        <v>6.275</v>
      </c>
      <c r="J187" s="278">
        <v>6.50125</v>
      </c>
      <c r="K187" s="278">
        <v>5.5875</v>
      </c>
      <c r="L187" s="278">
        <v>6.148125</v>
      </c>
      <c r="M187" s="278">
        <v>6.063548</v>
      </c>
      <c r="N187" s="278">
        <v>1.2642224E9</v>
      </c>
      <c r="O187" s="278"/>
      <c r="P187" s="254">
        <f t="shared" si="25"/>
        <v>329821.7782</v>
      </c>
      <c r="Q187" s="254">
        <f t="shared" si="128"/>
        <v>405532.583</v>
      </c>
      <c r="R187" s="254">
        <f t="shared" si="129"/>
        <v>410159.4648</v>
      </c>
      <c r="S187" s="254">
        <f t="shared" si="28"/>
        <v>0</v>
      </c>
      <c r="T187" s="282"/>
      <c r="U187" s="254">
        <f t="shared" si="18"/>
        <v>624628.3309</v>
      </c>
      <c r="V187" s="254">
        <f t="shared" si="19"/>
        <v>624628.3309</v>
      </c>
      <c r="W187" s="254">
        <f t="shared" si="20"/>
        <v>1145513.826</v>
      </c>
      <c r="X187" s="257">
        <f t="shared" si="21"/>
        <v>1.145513826</v>
      </c>
      <c r="Y187" s="254">
        <f t="shared" si="22"/>
        <v>1145513.826</v>
      </c>
      <c r="Z187" s="257">
        <f t="shared" si="23"/>
        <v>1.145513826</v>
      </c>
      <c r="AA187" s="320"/>
      <c r="AB187" s="299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299"/>
      <c r="AM187" s="299"/>
      <c r="AN187" s="299"/>
      <c r="AO187" s="299"/>
      <c r="AP187" s="299"/>
      <c r="AQ187" s="299"/>
      <c r="AR187" s="299"/>
      <c r="AS187" s="299"/>
      <c r="AT187" s="299"/>
    </row>
    <row r="188" ht="19.5" customHeight="1">
      <c r="A188" s="276" t="s">
        <v>284</v>
      </c>
      <c r="B188" s="277">
        <v>87.529999</v>
      </c>
      <c r="C188" s="278">
        <v>91.449997</v>
      </c>
      <c r="D188" s="278">
        <v>85.529999</v>
      </c>
      <c r="E188" s="278">
        <v>91.309998</v>
      </c>
      <c r="F188" s="278">
        <v>84.261452</v>
      </c>
      <c r="G188" s="278">
        <v>7.891937E8</v>
      </c>
      <c r="H188" s="283" t="s">
        <v>284</v>
      </c>
      <c r="I188" s="278">
        <v>6.163125</v>
      </c>
      <c r="J188" s="278">
        <v>6.72125</v>
      </c>
      <c r="K188" s="278">
        <v>5.8875</v>
      </c>
      <c r="L188" s="278">
        <v>6.700625</v>
      </c>
      <c r="M188" s="278">
        <v>6.608448</v>
      </c>
      <c r="N188" s="278">
        <v>6.280752E8</v>
      </c>
      <c r="O188" s="278"/>
      <c r="P188" s="254">
        <f t="shared" si="25"/>
        <v>338732.6693</v>
      </c>
      <c r="Q188" s="254">
        <f t="shared" si="128"/>
        <v>427306.1445</v>
      </c>
      <c r="R188" s="254">
        <f t="shared" si="129"/>
        <v>410159.4648</v>
      </c>
      <c r="S188" s="254">
        <f t="shared" si="28"/>
        <v>0</v>
      </c>
      <c r="T188" s="282"/>
      <c r="U188" s="254">
        <f t="shared" si="18"/>
        <v>630865.9547</v>
      </c>
      <c r="V188" s="254">
        <f t="shared" si="19"/>
        <v>630865.9547</v>
      </c>
      <c r="W188" s="254">
        <f t="shared" si="20"/>
        <v>1176198.279</v>
      </c>
      <c r="X188" s="257">
        <f t="shared" si="21"/>
        <v>1.176198279</v>
      </c>
      <c r="Y188" s="254">
        <f t="shared" si="22"/>
        <v>1176198.279</v>
      </c>
      <c r="Z188" s="257">
        <f t="shared" si="23"/>
        <v>1.176198279</v>
      </c>
      <c r="AA188" s="320"/>
      <c r="AB188" s="299"/>
      <c r="AC188" s="299"/>
      <c r="AD188" s="299"/>
      <c r="AE188" s="299"/>
      <c r="AF188" s="299"/>
      <c r="AG188" s="299"/>
      <c r="AH188" s="299"/>
      <c r="AI188" s="299"/>
      <c r="AJ188" s="299"/>
      <c r="AK188" s="299"/>
      <c r="AL188" s="299"/>
      <c r="AM188" s="299"/>
      <c r="AN188" s="299"/>
      <c r="AO188" s="299"/>
      <c r="AP188" s="299"/>
      <c r="AQ188" s="299"/>
      <c r="AR188" s="299"/>
      <c r="AS188" s="299"/>
      <c r="AT188" s="299"/>
    </row>
    <row r="189" ht="19.5" customHeight="1">
      <c r="A189" s="276" t="s">
        <v>285</v>
      </c>
      <c r="B189" s="277">
        <v>91.419998</v>
      </c>
      <c r="C189" s="278">
        <v>94.139999</v>
      </c>
      <c r="D189" s="278">
        <v>90.639999</v>
      </c>
      <c r="E189" s="278">
        <v>93.910004</v>
      </c>
      <c r="F189" s="278">
        <v>86.660728</v>
      </c>
      <c r="G189" s="278">
        <v>5.670129E8</v>
      </c>
      <c r="H189" s="283" t="s">
        <v>285</v>
      </c>
      <c r="I189" s="278">
        <v>6.715625</v>
      </c>
      <c r="J189" s="278">
        <v>7.139375</v>
      </c>
      <c r="K189" s="278">
        <v>6.601875</v>
      </c>
      <c r="L189" s="278">
        <v>7.10625</v>
      </c>
      <c r="M189" s="278">
        <v>7.008492</v>
      </c>
      <c r="N189" s="278">
        <v>3.869664E8</v>
      </c>
      <c r="O189" s="278"/>
      <c r="P189" s="254">
        <f t="shared" si="25"/>
        <v>358970.2931</v>
      </c>
      <c r="Q189" s="254">
        <f t="shared" si="128"/>
        <v>479154.4378</v>
      </c>
      <c r="R189" s="254">
        <f t="shared" si="129"/>
        <v>410159.4648</v>
      </c>
      <c r="S189" s="254">
        <f t="shared" si="28"/>
        <v>0</v>
      </c>
      <c r="T189" s="282"/>
      <c r="U189" s="254">
        <f t="shared" si="18"/>
        <v>645032.2913</v>
      </c>
      <c r="V189" s="254">
        <f t="shared" si="19"/>
        <v>645032.2913</v>
      </c>
      <c r="W189" s="254">
        <f t="shared" si="20"/>
        <v>1248284.196</v>
      </c>
      <c r="X189" s="257">
        <f t="shared" si="21"/>
        <v>1.248284196</v>
      </c>
      <c r="Y189" s="254">
        <f t="shared" si="22"/>
        <v>1248284.196</v>
      </c>
      <c r="Z189" s="257">
        <f t="shared" si="23"/>
        <v>1.248284196</v>
      </c>
      <c r="AA189" s="320"/>
      <c r="AB189" s="299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299"/>
      <c r="AM189" s="299"/>
      <c r="AN189" s="299"/>
      <c r="AO189" s="299"/>
      <c r="AP189" s="299"/>
      <c r="AQ189" s="299"/>
      <c r="AR189" s="299"/>
      <c r="AS189" s="299"/>
      <c r="AT189" s="299"/>
    </row>
    <row r="190" ht="19.5" customHeight="1">
      <c r="A190" s="276" t="s">
        <v>286</v>
      </c>
      <c r="B190" s="277">
        <v>94.239998</v>
      </c>
      <c r="C190" s="278">
        <v>97.510002</v>
      </c>
      <c r="D190" s="278">
        <v>93.629997</v>
      </c>
      <c r="E190" s="278">
        <v>95.019997</v>
      </c>
      <c r="F190" s="278">
        <v>87.920654</v>
      </c>
      <c r="G190" s="278">
        <v>6.615304E8</v>
      </c>
      <c r="H190" s="283" t="s">
        <v>286</v>
      </c>
      <c r="I190" s="278">
        <v>7.150625</v>
      </c>
      <c r="J190" s="278">
        <v>7.64625</v>
      </c>
      <c r="K190" s="278">
        <v>7.05625</v>
      </c>
      <c r="L190" s="278">
        <v>7.255</v>
      </c>
      <c r="M190" s="278">
        <v>7.166822</v>
      </c>
      <c r="N190" s="278">
        <v>4.590912E8</v>
      </c>
      <c r="O190" s="278"/>
      <c r="P190" s="254">
        <f t="shared" si="25"/>
        <v>370811.8693</v>
      </c>
      <c r="Q190" s="254">
        <f t="shared" si="128"/>
        <v>512132.3111</v>
      </c>
      <c r="R190" s="254">
        <f t="shared" si="129"/>
        <v>410159.4648</v>
      </c>
      <c r="S190" s="254">
        <f t="shared" si="28"/>
        <v>0</v>
      </c>
      <c r="T190" s="282"/>
      <c r="U190" s="254">
        <f t="shared" si="18"/>
        <v>653321.3947</v>
      </c>
      <c r="V190" s="254">
        <f t="shared" si="19"/>
        <v>653321.3947</v>
      </c>
      <c r="W190" s="254">
        <f t="shared" si="20"/>
        <v>1293103.645</v>
      </c>
      <c r="X190" s="257">
        <f t="shared" si="21"/>
        <v>1.293103645</v>
      </c>
      <c r="Y190" s="254">
        <f t="shared" si="22"/>
        <v>1293103.645</v>
      </c>
      <c r="Z190" s="257">
        <f t="shared" si="23"/>
        <v>1.293103645</v>
      </c>
      <c r="AA190" s="320"/>
      <c r="AB190" s="299"/>
      <c r="AC190" s="299"/>
      <c r="AD190" s="299"/>
      <c r="AE190" s="299"/>
      <c r="AF190" s="299"/>
      <c r="AG190" s="299"/>
      <c r="AH190" s="299"/>
      <c r="AI190" s="299"/>
      <c r="AJ190" s="299"/>
      <c r="AK190" s="299"/>
      <c r="AL190" s="299"/>
      <c r="AM190" s="299"/>
      <c r="AN190" s="299"/>
      <c r="AO190" s="299"/>
      <c r="AP190" s="299"/>
      <c r="AQ190" s="299"/>
      <c r="AR190" s="299"/>
      <c r="AS190" s="299"/>
      <c r="AT190" s="299"/>
    </row>
    <row r="191" ht="19.5" customHeight="1">
      <c r="A191" s="276" t="s">
        <v>287</v>
      </c>
      <c r="B191" s="277">
        <v>94.82</v>
      </c>
      <c r="C191" s="278">
        <v>99.910004</v>
      </c>
      <c r="D191" s="278">
        <v>93.889999</v>
      </c>
      <c r="E191" s="278">
        <v>99.779999</v>
      </c>
      <c r="F191" s="278">
        <v>92.324989</v>
      </c>
      <c r="G191" s="278">
        <v>6.459047E8</v>
      </c>
      <c r="H191" s="283" t="s">
        <v>287</v>
      </c>
      <c r="I191" s="278">
        <v>7.2275</v>
      </c>
      <c r="J191" s="278">
        <v>7.991875</v>
      </c>
      <c r="K191" s="278">
        <v>7.080625</v>
      </c>
      <c r="L191" s="278">
        <v>7.99125</v>
      </c>
      <c r="M191" s="278">
        <v>7.894124</v>
      </c>
      <c r="N191" s="278">
        <v>3.72584E8</v>
      </c>
      <c r="O191" s="278"/>
      <c r="P191" s="254">
        <f t="shared" si="25"/>
        <v>371841.5802</v>
      </c>
      <c r="Q191" s="254">
        <f t="shared" si="128"/>
        <v>513901.413</v>
      </c>
      <c r="R191" s="254">
        <f t="shared" si="129"/>
        <v>410159.4648</v>
      </c>
      <c r="S191" s="254">
        <f t="shared" si="28"/>
        <v>0</v>
      </c>
      <c r="T191" s="282"/>
      <c r="U191" s="254">
        <f t="shared" si="18"/>
        <v>654042.1923</v>
      </c>
      <c r="V191" s="254">
        <f t="shared" si="19"/>
        <v>654042.1923</v>
      </c>
      <c r="W191" s="254">
        <f t="shared" si="20"/>
        <v>1295902.458</v>
      </c>
      <c r="X191" s="257">
        <f t="shared" si="21"/>
        <v>1.295902458</v>
      </c>
      <c r="Y191" s="254">
        <f t="shared" si="22"/>
        <v>1295902.458</v>
      </c>
      <c r="Z191" s="257">
        <f t="shared" si="23"/>
        <v>1.295902458</v>
      </c>
      <c r="AA191" s="320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</row>
    <row r="192" ht="19.5" customHeight="1">
      <c r="A192" s="276" t="s">
        <v>288</v>
      </c>
      <c r="B192" s="277">
        <v>100.019997</v>
      </c>
      <c r="C192" s="278">
        <v>100.559998</v>
      </c>
      <c r="D192" s="278">
        <v>97.699997</v>
      </c>
      <c r="E192" s="278">
        <v>98.790001</v>
      </c>
      <c r="F192" s="278">
        <v>91.408981</v>
      </c>
      <c r="G192" s="278">
        <v>7.559587E8</v>
      </c>
      <c r="H192" s="283" t="s">
        <v>288</v>
      </c>
      <c r="I192" s="278">
        <v>8.030625</v>
      </c>
      <c r="J192" s="278">
        <v>8.130625</v>
      </c>
      <c r="K192" s="278">
        <v>7.683125</v>
      </c>
      <c r="L192" s="278">
        <v>7.8575</v>
      </c>
      <c r="M192" s="278">
        <v>7.762</v>
      </c>
      <c r="N192" s="278">
        <v>5.165328E8</v>
      </c>
      <c r="O192" s="278"/>
      <c r="P192" s="254">
        <f t="shared" si="25"/>
        <v>386930.6812</v>
      </c>
      <c r="Q192" s="254">
        <f t="shared" si="128"/>
        <v>557629.9824</v>
      </c>
      <c r="R192" s="254">
        <f t="shared" si="129"/>
        <v>410159.4648</v>
      </c>
      <c r="S192" s="254">
        <f t="shared" si="28"/>
        <v>0</v>
      </c>
      <c r="T192" s="282"/>
      <c r="U192" s="254">
        <f t="shared" si="18"/>
        <v>664604.563</v>
      </c>
      <c r="V192" s="254">
        <f t="shared" si="19"/>
        <v>664604.563</v>
      </c>
      <c r="W192" s="254">
        <f t="shared" si="20"/>
        <v>1354720.128</v>
      </c>
      <c r="X192" s="257">
        <f t="shared" si="21"/>
        <v>1.354720128</v>
      </c>
      <c r="Y192" s="254">
        <f t="shared" si="22"/>
        <v>1354720.128</v>
      </c>
      <c r="Z192" s="257">
        <f t="shared" si="23"/>
        <v>1.354720128</v>
      </c>
      <c r="AA192" s="320"/>
      <c r="AB192" s="299"/>
      <c r="AC192" s="299"/>
      <c r="AD192" s="299"/>
      <c r="AE192" s="299"/>
      <c r="AF192" s="299"/>
      <c r="AG192" s="299"/>
      <c r="AH192" s="299"/>
      <c r="AI192" s="299"/>
      <c r="AJ192" s="299"/>
      <c r="AK192" s="299"/>
      <c r="AL192" s="299"/>
      <c r="AM192" s="299"/>
      <c r="AN192" s="299"/>
      <c r="AO192" s="299"/>
      <c r="AP192" s="299"/>
      <c r="AQ192" s="299"/>
      <c r="AR192" s="299"/>
      <c r="AS192" s="299"/>
      <c r="AT192" s="299"/>
    </row>
    <row r="193" ht="19.5" customHeight="1">
      <c r="A193" s="276" t="s">
        <v>289</v>
      </c>
      <c r="B193" s="277">
        <v>98.510002</v>
      </c>
      <c r="C193" s="278">
        <v>101.75</v>
      </c>
      <c r="D193" s="278">
        <v>90.239998</v>
      </c>
      <c r="E193" s="278">
        <v>101.400002</v>
      </c>
      <c r="F193" s="278">
        <v>94.047188</v>
      </c>
      <c r="G193" s="278">
        <v>1.2850375E9</v>
      </c>
      <c r="H193" s="283" t="s">
        <v>289</v>
      </c>
      <c r="I193" s="278">
        <v>7.8125</v>
      </c>
      <c r="J193" s="278">
        <v>8.284375</v>
      </c>
      <c r="K193" s="278">
        <v>6.528125</v>
      </c>
      <c r="L193" s="278">
        <v>8.22875</v>
      </c>
      <c r="M193" s="278">
        <v>8.128737</v>
      </c>
      <c r="N193" s="278">
        <v>1.031152E9</v>
      </c>
      <c r="O193" s="278"/>
      <c r="P193" s="254">
        <f t="shared" si="25"/>
        <v>357386.1307</v>
      </c>
      <c r="Q193" s="254">
        <f t="shared" si="128"/>
        <v>473801.7706</v>
      </c>
      <c r="R193" s="254">
        <f t="shared" si="129"/>
        <v>410159.4648</v>
      </c>
      <c r="S193" s="254">
        <f t="shared" si="28"/>
        <v>0</v>
      </c>
      <c r="T193" s="282"/>
      <c r="U193" s="254">
        <f t="shared" si="18"/>
        <v>643923.3777</v>
      </c>
      <c r="V193" s="254">
        <f t="shared" si="19"/>
        <v>643923.3777</v>
      </c>
      <c r="W193" s="254">
        <f t="shared" si="20"/>
        <v>1241347.366</v>
      </c>
      <c r="X193" s="257">
        <f t="shared" si="21"/>
        <v>1.241347366</v>
      </c>
      <c r="Y193" s="254">
        <f t="shared" si="22"/>
        <v>1241347.366</v>
      </c>
      <c r="Z193" s="257">
        <f t="shared" si="23"/>
        <v>1.241347366</v>
      </c>
      <c r="AA193" s="320"/>
      <c r="AB193" s="299"/>
      <c r="AC193" s="299"/>
      <c r="AD193" s="299"/>
      <c r="AE193" s="299"/>
      <c r="AF193" s="299"/>
      <c r="AG193" s="299"/>
      <c r="AH193" s="299"/>
      <c r="AI193" s="299"/>
      <c r="AJ193" s="299"/>
      <c r="AK193" s="299"/>
      <c r="AL193" s="299"/>
      <c r="AM193" s="299"/>
      <c r="AN193" s="299"/>
      <c r="AO193" s="299"/>
      <c r="AP193" s="299"/>
      <c r="AQ193" s="299"/>
      <c r="AR193" s="299"/>
      <c r="AS193" s="299"/>
      <c r="AT193" s="299"/>
    </row>
    <row r="194" ht="19.5" customHeight="1">
      <c r="A194" s="276" t="s">
        <v>290</v>
      </c>
      <c r="B194" s="277">
        <v>101.580002</v>
      </c>
      <c r="C194" s="278">
        <v>106.25</v>
      </c>
      <c r="D194" s="278">
        <v>100.669998</v>
      </c>
      <c r="E194" s="278">
        <v>106.010002</v>
      </c>
      <c r="F194" s="278">
        <v>98.322922</v>
      </c>
      <c r="G194" s="278">
        <v>4.349901E8</v>
      </c>
      <c r="H194" s="283" t="s">
        <v>290</v>
      </c>
      <c r="I194" s="278">
        <v>8.245</v>
      </c>
      <c r="J194" s="278">
        <v>9.02625</v>
      </c>
      <c r="K194" s="278">
        <v>8.11</v>
      </c>
      <c r="L194" s="278">
        <v>8.985</v>
      </c>
      <c r="M194" s="278">
        <v>8.875795</v>
      </c>
      <c r="N194" s="278">
        <v>3.266832E8</v>
      </c>
      <c r="O194" s="278"/>
      <c r="P194" s="254">
        <f t="shared" si="25"/>
        <v>398693.0614</v>
      </c>
      <c r="Q194" s="254">
        <f t="shared" si="128"/>
        <v>588611.9459</v>
      </c>
      <c r="R194" s="254">
        <f t="shared" si="129"/>
        <v>410159.4648</v>
      </c>
      <c r="S194" s="254">
        <f t="shared" si="28"/>
        <v>0</v>
      </c>
      <c r="T194" s="282"/>
      <c r="U194" s="254">
        <f t="shared" si="18"/>
        <v>672838.2292</v>
      </c>
      <c r="V194" s="254">
        <f t="shared" si="19"/>
        <v>672838.2292</v>
      </c>
      <c r="W194" s="254">
        <f t="shared" si="20"/>
        <v>1397464.472</v>
      </c>
      <c r="X194" s="257">
        <f t="shared" si="21"/>
        <v>1.397464472</v>
      </c>
      <c r="Y194" s="254">
        <f t="shared" si="22"/>
        <v>1397464.472</v>
      </c>
      <c r="Z194" s="257">
        <f t="shared" si="23"/>
        <v>1.397464472</v>
      </c>
      <c r="AA194" s="320"/>
      <c r="AB194" s="299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299"/>
      <c r="AM194" s="299"/>
      <c r="AN194" s="299"/>
      <c r="AO194" s="299"/>
      <c r="AP194" s="299"/>
      <c r="AQ194" s="299"/>
      <c r="AR194" s="299"/>
      <c r="AS194" s="299"/>
      <c r="AT194" s="299"/>
    </row>
    <row r="195" ht="19.5" customHeight="1">
      <c r="A195" s="276" t="s">
        <v>291</v>
      </c>
      <c r="B195" s="337">
        <v>105.720001</v>
      </c>
      <c r="C195" s="338">
        <v>105.919998</v>
      </c>
      <c r="D195" s="338">
        <v>99.919998</v>
      </c>
      <c r="E195" s="338">
        <v>103.25</v>
      </c>
      <c r="F195" s="338">
        <v>95.763062</v>
      </c>
      <c r="G195" s="338">
        <v>8.157022E8</v>
      </c>
      <c r="H195" s="340" t="s">
        <v>291</v>
      </c>
      <c r="I195" s="338">
        <v>8.93625</v>
      </c>
      <c r="J195" s="338">
        <v>8.96875</v>
      </c>
      <c r="K195" s="338">
        <v>7.96875</v>
      </c>
      <c r="L195" s="338">
        <v>8.54625</v>
      </c>
      <c r="M195" s="338">
        <v>8.44238</v>
      </c>
      <c r="N195" s="338">
        <v>4.611296E8</v>
      </c>
      <c r="O195" s="338"/>
      <c r="P195" s="254">
        <f t="shared" si="25"/>
        <v>395722.7644</v>
      </c>
      <c r="Q195" s="254">
        <f t="shared" si="128"/>
        <v>578360.2274</v>
      </c>
      <c r="R195" s="254">
        <f t="shared" si="129"/>
        <v>410159.4648</v>
      </c>
      <c r="S195" s="254">
        <f t="shared" si="28"/>
        <v>0</v>
      </c>
      <c r="T195" s="339">
        <f>(P195-P183)/P183</f>
        <v>0.1888161146</v>
      </c>
      <c r="U195" s="254">
        <f t="shared" si="18"/>
        <v>670759.0212</v>
      </c>
      <c r="V195" s="254">
        <f t="shared" si="19"/>
        <v>670759.0212</v>
      </c>
      <c r="W195" s="254">
        <f t="shared" si="20"/>
        <v>1384242.457</v>
      </c>
      <c r="X195" s="257">
        <f t="shared" si="21"/>
        <v>1.384242457</v>
      </c>
      <c r="Y195" s="254">
        <f t="shared" si="22"/>
        <v>1384242.457</v>
      </c>
      <c r="Z195" s="257">
        <f t="shared" si="23"/>
        <v>1.384242457</v>
      </c>
      <c r="AA195" s="320"/>
      <c r="AB195" s="299"/>
      <c r="AC195" s="299"/>
      <c r="AD195" s="299"/>
      <c r="AE195" s="299"/>
      <c r="AF195" s="299"/>
      <c r="AG195" s="299"/>
      <c r="AH195" s="299"/>
      <c r="AI195" s="299"/>
      <c r="AJ195" s="299"/>
      <c r="AK195" s="299"/>
      <c r="AL195" s="299"/>
      <c r="AM195" s="299"/>
      <c r="AN195" s="299"/>
      <c r="AO195" s="299"/>
      <c r="AP195" s="299"/>
      <c r="AQ195" s="299"/>
      <c r="AR195" s="299"/>
      <c r="AS195" s="299"/>
      <c r="AT195" s="299"/>
    </row>
    <row r="196" ht="19.5" customHeight="1">
      <c r="A196" s="276" t="s">
        <v>292</v>
      </c>
      <c r="B196" s="277">
        <v>103.760002</v>
      </c>
      <c r="C196" s="278">
        <v>104.580002</v>
      </c>
      <c r="D196" s="278">
        <v>99.360001</v>
      </c>
      <c r="E196" s="278">
        <v>101.099998</v>
      </c>
      <c r="F196" s="278">
        <v>94.118324</v>
      </c>
      <c r="G196" s="278">
        <v>8.262916E8</v>
      </c>
      <c r="H196" s="283" t="s">
        <v>292</v>
      </c>
      <c r="I196" s="278">
        <v>8.63125</v>
      </c>
      <c r="J196" s="278">
        <v>8.75125</v>
      </c>
      <c r="K196" s="278">
        <v>7.908125</v>
      </c>
      <c r="L196" s="278">
        <v>8.174375</v>
      </c>
      <c r="M196" s="278">
        <v>8.079652</v>
      </c>
      <c r="N196" s="278">
        <v>5.83728E8</v>
      </c>
      <c r="O196" s="278"/>
      <c r="P196" s="254">
        <f t="shared" si="25"/>
        <v>393504.9545</v>
      </c>
      <c r="Q196" s="254">
        <f>((Q195+R195)/2)*K196/K195</f>
        <v>490499.5947</v>
      </c>
      <c r="R196" s="254">
        <f>(Q195+R195)/2</f>
        <v>494259.8461</v>
      </c>
      <c r="S196" s="254">
        <f t="shared" si="28"/>
        <v>0</v>
      </c>
      <c r="T196" s="282"/>
      <c r="U196" s="254">
        <f t="shared" si="18"/>
        <v>749942.9204</v>
      </c>
      <c r="V196" s="254">
        <f t="shared" si="19"/>
        <v>749942.9204</v>
      </c>
      <c r="W196" s="254">
        <f t="shared" si="20"/>
        <v>1378264.395</v>
      </c>
      <c r="X196" s="257">
        <f t="shared" si="21"/>
        <v>1.378264395</v>
      </c>
      <c r="Y196" s="254">
        <f t="shared" si="22"/>
        <v>1378264.395</v>
      </c>
      <c r="Z196" s="257">
        <f t="shared" si="23"/>
        <v>1.378264395</v>
      </c>
      <c r="AA196" s="320"/>
      <c r="AB196" s="299"/>
      <c r="AC196" s="299"/>
      <c r="AD196" s="299"/>
      <c r="AE196" s="299"/>
      <c r="AF196" s="299"/>
      <c r="AG196" s="299"/>
      <c r="AH196" s="299"/>
      <c r="AI196" s="299"/>
      <c r="AJ196" s="299"/>
      <c r="AK196" s="299"/>
      <c r="AL196" s="299"/>
      <c r="AM196" s="299"/>
      <c r="AN196" s="299"/>
      <c r="AO196" s="299"/>
      <c r="AP196" s="299"/>
      <c r="AQ196" s="299"/>
      <c r="AR196" s="299"/>
      <c r="AS196" s="299"/>
      <c r="AT196" s="299"/>
    </row>
    <row r="197" ht="19.5" customHeight="1">
      <c r="A197" s="276" t="s">
        <v>293</v>
      </c>
      <c r="B197" s="277">
        <v>101.330002</v>
      </c>
      <c r="C197" s="278">
        <v>108.940002</v>
      </c>
      <c r="D197" s="278">
        <v>99.75</v>
      </c>
      <c r="E197" s="278">
        <v>108.400002</v>
      </c>
      <c r="F197" s="278">
        <v>100.91423</v>
      </c>
      <c r="G197" s="278">
        <v>4.724565E8</v>
      </c>
      <c r="H197" s="283" t="s">
        <v>293</v>
      </c>
      <c r="I197" s="278">
        <v>8.204375</v>
      </c>
      <c r="J197" s="278">
        <v>9.47</v>
      </c>
      <c r="K197" s="278">
        <v>7.955625</v>
      </c>
      <c r="L197" s="278">
        <v>9.37875</v>
      </c>
      <c r="M197" s="278">
        <v>9.270071</v>
      </c>
      <c r="N197" s="278">
        <v>3.683216E8</v>
      </c>
      <c r="O197" s="278"/>
      <c r="P197" s="254">
        <f t="shared" si="25"/>
        <v>395049.505</v>
      </c>
      <c r="Q197" s="254">
        <f t="shared" ref="Q197:Q207" si="130">Q196*K197/K196</f>
        <v>493445.771</v>
      </c>
      <c r="R197" s="254">
        <f t="shared" ref="R197:R207" si="131">R196</f>
        <v>494259.8461</v>
      </c>
      <c r="S197" s="254">
        <f t="shared" si="28"/>
        <v>0</v>
      </c>
      <c r="T197" s="282"/>
      <c r="U197" s="254">
        <f t="shared" si="18"/>
        <v>751024.1057</v>
      </c>
      <c r="V197" s="254">
        <f t="shared" si="19"/>
        <v>751024.1057</v>
      </c>
      <c r="W197" s="254">
        <f t="shared" si="20"/>
        <v>1382755.122</v>
      </c>
      <c r="X197" s="257">
        <f t="shared" si="21"/>
        <v>1.382755122</v>
      </c>
      <c r="Y197" s="254">
        <f t="shared" si="22"/>
        <v>1382755.122</v>
      </c>
      <c r="Z197" s="257">
        <f t="shared" si="23"/>
        <v>1.382755122</v>
      </c>
      <c r="AA197" s="320"/>
      <c r="AB197" s="299"/>
      <c r="AC197" s="299"/>
      <c r="AD197" s="299"/>
      <c r="AE197" s="299"/>
      <c r="AF197" s="299"/>
      <c r="AG197" s="299"/>
      <c r="AH197" s="299"/>
      <c r="AI197" s="299"/>
      <c r="AJ197" s="299"/>
      <c r="AK197" s="299"/>
      <c r="AL197" s="299"/>
      <c r="AM197" s="299"/>
      <c r="AN197" s="299"/>
      <c r="AO197" s="299"/>
      <c r="AP197" s="299"/>
      <c r="AQ197" s="299"/>
      <c r="AR197" s="299"/>
      <c r="AS197" s="299"/>
      <c r="AT197" s="299"/>
    </row>
    <row r="198" ht="19.5" customHeight="1">
      <c r="A198" s="276" t="s">
        <v>294</v>
      </c>
      <c r="B198" s="277">
        <v>108.610001</v>
      </c>
      <c r="C198" s="278">
        <v>109.419998</v>
      </c>
      <c r="D198" s="278">
        <v>104.239998</v>
      </c>
      <c r="E198" s="278">
        <v>105.599998</v>
      </c>
      <c r="F198" s="278">
        <v>98.307579</v>
      </c>
      <c r="G198" s="278">
        <v>6.336356E8</v>
      </c>
      <c r="H198" s="283" t="s">
        <v>294</v>
      </c>
      <c r="I198" s="278">
        <v>9.410625</v>
      </c>
      <c r="J198" s="278">
        <v>9.5525</v>
      </c>
      <c r="K198" s="278">
        <v>8.685625</v>
      </c>
      <c r="L198" s="278">
        <v>8.909375</v>
      </c>
      <c r="M198" s="278">
        <v>8.806135</v>
      </c>
      <c r="N198" s="278">
        <v>4.663744E8</v>
      </c>
      <c r="O198" s="278"/>
      <c r="P198" s="254">
        <f t="shared" si="25"/>
        <v>412831.6752</v>
      </c>
      <c r="Q198" s="254">
        <f t="shared" si="130"/>
        <v>538723.8495</v>
      </c>
      <c r="R198" s="254">
        <f t="shared" si="131"/>
        <v>494259.8461</v>
      </c>
      <c r="S198" s="254">
        <f t="shared" si="28"/>
        <v>0</v>
      </c>
      <c r="T198" s="282"/>
      <c r="U198" s="254">
        <f t="shared" si="18"/>
        <v>763471.6249</v>
      </c>
      <c r="V198" s="254">
        <f t="shared" si="19"/>
        <v>763471.6249</v>
      </c>
      <c r="W198" s="254">
        <f t="shared" si="20"/>
        <v>1445815.371</v>
      </c>
      <c r="X198" s="257">
        <f t="shared" si="21"/>
        <v>1.445815371</v>
      </c>
      <c r="Y198" s="254">
        <f t="shared" si="22"/>
        <v>1445815.371</v>
      </c>
      <c r="Z198" s="257">
        <f t="shared" si="23"/>
        <v>1.445815371</v>
      </c>
      <c r="AA198" s="320"/>
      <c r="AB198" s="299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299"/>
      <c r="AM198" s="299"/>
      <c r="AN198" s="299"/>
      <c r="AO198" s="299"/>
      <c r="AP198" s="299"/>
      <c r="AQ198" s="299"/>
      <c r="AR198" s="299"/>
      <c r="AS198" s="299"/>
      <c r="AT198" s="299"/>
    </row>
    <row r="199" ht="19.5" customHeight="1">
      <c r="A199" s="276" t="s">
        <v>295</v>
      </c>
      <c r="B199" s="277">
        <v>105.599998</v>
      </c>
      <c r="C199" s="278">
        <v>111.160004</v>
      </c>
      <c r="D199" s="278">
        <v>104.339996</v>
      </c>
      <c r="E199" s="278">
        <v>107.629997</v>
      </c>
      <c r="F199" s="278">
        <v>100.427818</v>
      </c>
      <c r="G199" s="278">
        <v>5.686993E8</v>
      </c>
      <c r="H199" s="283" t="s">
        <v>295</v>
      </c>
      <c r="I199" s="278">
        <v>8.90625</v>
      </c>
      <c r="J199" s="278">
        <v>9.8525</v>
      </c>
      <c r="K199" s="278">
        <v>8.6975</v>
      </c>
      <c r="L199" s="278">
        <v>9.22875</v>
      </c>
      <c r="M199" s="278">
        <v>9.126643</v>
      </c>
      <c r="N199" s="278">
        <v>4.135088E8</v>
      </c>
      <c r="O199" s="278"/>
      <c r="P199" s="254">
        <f t="shared" si="25"/>
        <v>413227.7069</v>
      </c>
      <c r="Q199" s="254">
        <f t="shared" si="130"/>
        <v>539460.3936</v>
      </c>
      <c r="R199" s="254">
        <f t="shared" si="131"/>
        <v>494259.8461</v>
      </c>
      <c r="S199" s="254">
        <f t="shared" si="28"/>
        <v>0</v>
      </c>
      <c r="T199" s="282"/>
      <c r="U199" s="254">
        <f t="shared" si="18"/>
        <v>763748.8471</v>
      </c>
      <c r="V199" s="254">
        <f t="shared" si="19"/>
        <v>763748.8471</v>
      </c>
      <c r="W199" s="254">
        <f t="shared" si="20"/>
        <v>1446947.947</v>
      </c>
      <c r="X199" s="257">
        <f t="shared" si="21"/>
        <v>1.446947947</v>
      </c>
      <c r="Y199" s="254">
        <f t="shared" si="22"/>
        <v>1446947.947</v>
      </c>
      <c r="Z199" s="257">
        <f t="shared" si="23"/>
        <v>1.446947947</v>
      </c>
      <c r="AA199" s="320"/>
      <c r="AB199" s="299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299"/>
      <c r="AM199" s="299"/>
      <c r="AN199" s="299"/>
      <c r="AO199" s="299"/>
      <c r="AP199" s="299"/>
      <c r="AQ199" s="299"/>
      <c r="AR199" s="299"/>
      <c r="AS199" s="299"/>
      <c r="AT199" s="299"/>
    </row>
    <row r="200" ht="19.5" customHeight="1">
      <c r="A200" s="276" t="s">
        <v>296</v>
      </c>
      <c r="B200" s="277">
        <v>108.050003</v>
      </c>
      <c r="C200" s="278">
        <v>111.080002</v>
      </c>
      <c r="D200" s="278">
        <v>106.0</v>
      </c>
      <c r="E200" s="278">
        <v>110.050003</v>
      </c>
      <c r="F200" s="278">
        <v>102.685875</v>
      </c>
      <c r="G200" s="278">
        <v>5.182335E8</v>
      </c>
      <c r="H200" s="283" t="s">
        <v>296</v>
      </c>
      <c r="I200" s="278">
        <v>9.304375</v>
      </c>
      <c r="J200" s="278">
        <v>9.81125</v>
      </c>
      <c r="K200" s="278">
        <v>8.948125</v>
      </c>
      <c r="L200" s="278">
        <v>9.6375</v>
      </c>
      <c r="M200" s="278">
        <v>9.530869</v>
      </c>
      <c r="N200" s="278">
        <v>3.268368E8</v>
      </c>
      <c r="O200" s="278"/>
      <c r="P200" s="254">
        <f t="shared" si="25"/>
        <v>419801.9802</v>
      </c>
      <c r="Q200" s="254">
        <f t="shared" si="130"/>
        <v>555005.3503</v>
      </c>
      <c r="R200" s="254">
        <f t="shared" si="131"/>
        <v>494259.8461</v>
      </c>
      <c r="S200" s="254">
        <f t="shared" si="28"/>
        <v>0</v>
      </c>
      <c r="T200" s="282"/>
      <c r="U200" s="254">
        <f t="shared" si="18"/>
        <v>768350.8384</v>
      </c>
      <c r="V200" s="254">
        <f t="shared" si="19"/>
        <v>768350.8384</v>
      </c>
      <c r="W200" s="254">
        <f t="shared" si="20"/>
        <v>1469067.177</v>
      </c>
      <c r="X200" s="257">
        <f t="shared" si="21"/>
        <v>1.469067177</v>
      </c>
      <c r="Y200" s="254">
        <f t="shared" si="22"/>
        <v>1469067.177</v>
      </c>
      <c r="Z200" s="257">
        <f t="shared" si="23"/>
        <v>1.469067177</v>
      </c>
      <c r="AA200" s="320"/>
      <c r="AB200" s="299"/>
      <c r="AC200" s="299"/>
      <c r="AD200" s="299"/>
      <c r="AE200" s="299"/>
      <c r="AF200" s="299"/>
      <c r="AG200" s="299"/>
      <c r="AH200" s="299"/>
      <c r="AI200" s="299"/>
      <c r="AJ200" s="299"/>
      <c r="AK200" s="299"/>
      <c r="AL200" s="299"/>
      <c r="AM200" s="299"/>
      <c r="AN200" s="299"/>
      <c r="AO200" s="299"/>
      <c r="AP200" s="299"/>
      <c r="AQ200" s="299"/>
      <c r="AR200" s="299"/>
      <c r="AS200" s="299"/>
      <c r="AT200" s="299"/>
    </row>
    <row r="201" ht="19.5" customHeight="1">
      <c r="A201" s="276" t="s">
        <v>297</v>
      </c>
      <c r="B201" s="277">
        <v>110.639999</v>
      </c>
      <c r="C201" s="278">
        <v>111.129997</v>
      </c>
      <c r="D201" s="278">
        <v>106.639999</v>
      </c>
      <c r="E201" s="278">
        <v>107.07</v>
      </c>
      <c r="F201" s="278">
        <v>99.905289</v>
      </c>
      <c r="G201" s="278">
        <v>5.770306E8</v>
      </c>
      <c r="H201" s="283" t="s">
        <v>297</v>
      </c>
      <c r="I201" s="278">
        <v>9.73125</v>
      </c>
      <c r="J201" s="278">
        <v>9.84875</v>
      </c>
      <c r="K201" s="278">
        <v>9.06625</v>
      </c>
      <c r="L201" s="278">
        <v>9.14375</v>
      </c>
      <c r="M201" s="278">
        <v>9.042585</v>
      </c>
      <c r="N201" s="278">
        <v>3.028272E8</v>
      </c>
      <c r="O201" s="278"/>
      <c r="P201" s="254">
        <f t="shared" si="25"/>
        <v>422336.6297</v>
      </c>
      <c r="Q201" s="254">
        <f t="shared" si="130"/>
        <v>562332.0257</v>
      </c>
      <c r="R201" s="254">
        <f t="shared" si="131"/>
        <v>494259.8461</v>
      </c>
      <c r="S201" s="254">
        <f t="shared" si="28"/>
        <v>0</v>
      </c>
      <c r="T201" s="282"/>
      <c r="U201" s="254">
        <f t="shared" si="18"/>
        <v>770125.093</v>
      </c>
      <c r="V201" s="254">
        <f t="shared" si="19"/>
        <v>770125.093</v>
      </c>
      <c r="W201" s="254">
        <f t="shared" si="20"/>
        <v>1478928.501</v>
      </c>
      <c r="X201" s="257">
        <f t="shared" si="21"/>
        <v>1.478928501</v>
      </c>
      <c r="Y201" s="254">
        <f t="shared" si="22"/>
        <v>1478928.501</v>
      </c>
      <c r="Z201" s="257">
        <f t="shared" si="23"/>
        <v>1.478928501</v>
      </c>
      <c r="AA201" s="320"/>
      <c r="AB201" s="299"/>
      <c r="AC201" s="299"/>
      <c r="AD201" s="299"/>
      <c r="AE201" s="299"/>
      <c r="AF201" s="299"/>
      <c r="AG201" s="299"/>
      <c r="AH201" s="299"/>
      <c r="AI201" s="299"/>
      <c r="AJ201" s="299"/>
      <c r="AK201" s="299"/>
      <c r="AL201" s="299"/>
      <c r="AM201" s="299"/>
      <c r="AN201" s="299"/>
      <c r="AO201" s="299"/>
      <c r="AP201" s="299"/>
      <c r="AQ201" s="299"/>
      <c r="AR201" s="299"/>
      <c r="AS201" s="299"/>
      <c r="AT201" s="299"/>
    </row>
    <row r="202" ht="19.5" customHeight="1">
      <c r="A202" s="276" t="s">
        <v>298</v>
      </c>
      <c r="B202" s="277">
        <v>108.129997</v>
      </c>
      <c r="C202" s="278">
        <v>114.389999</v>
      </c>
      <c r="D202" s="278">
        <v>105.830002</v>
      </c>
      <c r="E202" s="278">
        <v>111.949997</v>
      </c>
      <c r="F202" s="278">
        <v>104.698997</v>
      </c>
      <c r="G202" s="278">
        <v>6.448857E8</v>
      </c>
      <c r="H202" s="283" t="s">
        <v>298</v>
      </c>
      <c r="I202" s="278">
        <v>9.32125</v>
      </c>
      <c r="J202" s="278">
        <v>10.4075</v>
      </c>
      <c r="K202" s="278">
        <v>8.9225</v>
      </c>
      <c r="L202" s="278">
        <v>9.95875</v>
      </c>
      <c r="M202" s="278">
        <v>9.848567</v>
      </c>
      <c r="N202" s="278">
        <v>3.287216E8</v>
      </c>
      <c r="O202" s="278"/>
      <c r="P202" s="254">
        <f t="shared" si="25"/>
        <v>419128.7208</v>
      </c>
      <c r="Q202" s="254">
        <f t="shared" si="130"/>
        <v>553415.9657</v>
      </c>
      <c r="R202" s="254">
        <f t="shared" si="131"/>
        <v>494259.8461</v>
      </c>
      <c r="S202" s="254">
        <f t="shared" si="28"/>
        <v>0</v>
      </c>
      <c r="T202" s="282"/>
      <c r="U202" s="254">
        <f t="shared" si="18"/>
        <v>767879.5568</v>
      </c>
      <c r="V202" s="254">
        <f t="shared" si="19"/>
        <v>767879.5568</v>
      </c>
      <c r="W202" s="254">
        <f t="shared" si="20"/>
        <v>1466804.533</v>
      </c>
      <c r="X202" s="257">
        <f t="shared" si="21"/>
        <v>1.466804533</v>
      </c>
      <c r="Y202" s="254">
        <f t="shared" si="22"/>
        <v>1466804.533</v>
      </c>
      <c r="Z202" s="257">
        <f t="shared" si="23"/>
        <v>1.466804533</v>
      </c>
      <c r="AA202" s="320"/>
      <c r="AB202" s="299"/>
      <c r="AC202" s="299"/>
      <c r="AD202" s="299"/>
      <c r="AE202" s="299"/>
      <c r="AF202" s="299"/>
      <c r="AG202" s="299"/>
      <c r="AH202" s="299"/>
      <c r="AI202" s="299"/>
      <c r="AJ202" s="299"/>
      <c r="AK202" s="299"/>
      <c r="AL202" s="299"/>
      <c r="AM202" s="299"/>
      <c r="AN202" s="299"/>
      <c r="AO202" s="299"/>
      <c r="AP202" s="299"/>
      <c r="AQ202" s="299"/>
      <c r="AR202" s="299"/>
      <c r="AS202" s="299"/>
      <c r="AT202" s="299"/>
    </row>
    <row r="203" ht="19.5" customHeight="1">
      <c r="A203" s="276" t="s">
        <v>299</v>
      </c>
      <c r="B203" s="277">
        <v>111.970001</v>
      </c>
      <c r="C203" s="278">
        <v>113.0</v>
      </c>
      <c r="D203" s="278">
        <v>84.739998</v>
      </c>
      <c r="E203" s="278">
        <v>104.309998</v>
      </c>
      <c r="F203" s="278">
        <v>97.553833</v>
      </c>
      <c r="G203" s="278">
        <v>1.0103048E9</v>
      </c>
      <c r="H203" s="283" t="s">
        <v>299</v>
      </c>
      <c r="I203" s="278">
        <v>9.96125</v>
      </c>
      <c r="J203" s="278">
        <v>10.14125</v>
      </c>
      <c r="K203" s="278">
        <v>6.875</v>
      </c>
      <c r="L203" s="278">
        <v>8.56375</v>
      </c>
      <c r="M203" s="278">
        <v>8.469001</v>
      </c>
      <c r="N203" s="278">
        <v>4.280792E8</v>
      </c>
      <c r="O203" s="278"/>
      <c r="P203" s="254">
        <f t="shared" si="25"/>
        <v>335603.9525</v>
      </c>
      <c r="Q203" s="254">
        <f t="shared" si="130"/>
        <v>426420.2594</v>
      </c>
      <c r="R203" s="254">
        <f t="shared" si="131"/>
        <v>494259.8461</v>
      </c>
      <c r="S203" s="254">
        <f t="shared" si="28"/>
        <v>0</v>
      </c>
      <c r="T203" s="282"/>
      <c r="U203" s="254">
        <f t="shared" si="18"/>
        <v>709412.219</v>
      </c>
      <c r="V203" s="254">
        <f t="shared" si="19"/>
        <v>709412.219</v>
      </c>
      <c r="W203" s="254">
        <f t="shared" si="20"/>
        <v>1256284.058</v>
      </c>
      <c r="X203" s="257">
        <f t="shared" si="21"/>
        <v>1.256284058</v>
      </c>
      <c r="Y203" s="254">
        <f t="shared" si="22"/>
        <v>1256284.058</v>
      </c>
      <c r="Z203" s="257">
        <f t="shared" si="23"/>
        <v>1.256284058</v>
      </c>
      <c r="AA203" s="320"/>
      <c r="AB203" s="299"/>
      <c r="AC203" s="299"/>
      <c r="AD203" s="299"/>
      <c r="AE203" s="299"/>
      <c r="AF203" s="299"/>
      <c r="AG203" s="299"/>
      <c r="AH203" s="299"/>
      <c r="AI203" s="299"/>
      <c r="AJ203" s="299"/>
      <c r="AK203" s="299"/>
      <c r="AL203" s="299"/>
      <c r="AM203" s="299"/>
      <c r="AN203" s="299"/>
      <c r="AO203" s="299"/>
      <c r="AP203" s="299"/>
      <c r="AQ203" s="299"/>
      <c r="AR203" s="299"/>
      <c r="AS203" s="299"/>
      <c r="AT203" s="299"/>
    </row>
    <row r="204" ht="19.5" customHeight="1">
      <c r="A204" s="276" t="s">
        <v>300</v>
      </c>
      <c r="B204" s="277">
        <v>101.709999</v>
      </c>
      <c r="C204" s="278">
        <v>108.730003</v>
      </c>
      <c r="D204" s="278">
        <v>98.75</v>
      </c>
      <c r="E204" s="278">
        <v>101.760002</v>
      </c>
      <c r="F204" s="278">
        <v>95.169006</v>
      </c>
      <c r="G204" s="278">
        <v>8.812015E8</v>
      </c>
      <c r="H204" s="283" t="s">
        <v>300</v>
      </c>
      <c r="I204" s="278">
        <v>8.145</v>
      </c>
      <c r="J204" s="278">
        <v>9.265</v>
      </c>
      <c r="K204" s="278">
        <v>7.66875</v>
      </c>
      <c r="L204" s="278">
        <v>8.13125</v>
      </c>
      <c r="M204" s="278">
        <v>8.041286</v>
      </c>
      <c r="N204" s="278">
        <v>3.535144E8</v>
      </c>
      <c r="O204" s="278"/>
      <c r="P204" s="254">
        <f t="shared" si="25"/>
        <v>391089.1089</v>
      </c>
      <c r="Q204" s="254">
        <f t="shared" si="130"/>
        <v>475652.4166</v>
      </c>
      <c r="R204" s="254">
        <f t="shared" si="131"/>
        <v>494259.8461</v>
      </c>
      <c r="S204" s="254">
        <f t="shared" si="28"/>
        <v>0</v>
      </c>
      <c r="T204" s="282"/>
      <c r="U204" s="254">
        <f t="shared" si="18"/>
        <v>748251.8285</v>
      </c>
      <c r="V204" s="254">
        <f t="shared" si="19"/>
        <v>748251.8285</v>
      </c>
      <c r="W204" s="254">
        <f t="shared" si="20"/>
        <v>1361001.372</v>
      </c>
      <c r="X204" s="257">
        <f t="shared" si="21"/>
        <v>1.361001372</v>
      </c>
      <c r="Y204" s="254">
        <f t="shared" si="22"/>
        <v>1361001.372</v>
      </c>
      <c r="Z204" s="257">
        <f t="shared" si="23"/>
        <v>1.361001372</v>
      </c>
      <c r="AA204" s="320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299"/>
    </row>
    <row r="205" ht="19.5" customHeight="1">
      <c r="A205" s="276" t="s">
        <v>301</v>
      </c>
      <c r="B205" s="277">
        <v>101.940002</v>
      </c>
      <c r="C205" s="278">
        <v>114.080002</v>
      </c>
      <c r="D205" s="278">
        <v>100.480003</v>
      </c>
      <c r="E205" s="278">
        <v>113.330002</v>
      </c>
      <c r="F205" s="278">
        <v>106.24749</v>
      </c>
      <c r="G205" s="278">
        <v>7.406272E8</v>
      </c>
      <c r="H205" s="283" t="s">
        <v>301</v>
      </c>
      <c r="I205" s="278">
        <v>8.16125</v>
      </c>
      <c r="J205" s="278">
        <v>10.19875</v>
      </c>
      <c r="K205" s="278">
        <v>7.93375</v>
      </c>
      <c r="L205" s="278">
        <v>10.0675</v>
      </c>
      <c r="M205" s="278">
        <v>9.956113</v>
      </c>
      <c r="N205" s="278">
        <v>3.188688E8</v>
      </c>
      <c r="O205" s="278"/>
      <c r="P205" s="254">
        <f t="shared" si="25"/>
        <v>397940.6059</v>
      </c>
      <c r="Q205" s="254">
        <f t="shared" si="130"/>
        <v>492088.9793</v>
      </c>
      <c r="R205" s="254">
        <f t="shared" si="131"/>
        <v>494259.8461</v>
      </c>
      <c r="S205" s="254">
        <f t="shared" si="28"/>
        <v>0</v>
      </c>
      <c r="T205" s="282"/>
      <c r="U205" s="254">
        <f t="shared" si="18"/>
        <v>753047.8764</v>
      </c>
      <c r="V205" s="254">
        <f t="shared" si="19"/>
        <v>753047.8764</v>
      </c>
      <c r="W205" s="254">
        <f t="shared" si="20"/>
        <v>1384289.431</v>
      </c>
      <c r="X205" s="257">
        <f t="shared" si="21"/>
        <v>1.384289431</v>
      </c>
      <c r="Y205" s="254">
        <f t="shared" si="22"/>
        <v>1384289.431</v>
      </c>
      <c r="Z205" s="257">
        <f t="shared" si="23"/>
        <v>1.384289431</v>
      </c>
      <c r="AA205" s="320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299"/>
      <c r="AT205" s="299"/>
    </row>
    <row r="206" ht="19.5" customHeight="1">
      <c r="A206" s="276" t="s">
        <v>302</v>
      </c>
      <c r="B206" s="277">
        <v>113.629997</v>
      </c>
      <c r="C206" s="278">
        <v>115.470001</v>
      </c>
      <c r="D206" s="278">
        <v>109.480003</v>
      </c>
      <c r="E206" s="278">
        <v>114.019997</v>
      </c>
      <c r="F206" s="278">
        <v>106.894386</v>
      </c>
      <c r="G206" s="278">
        <v>5.434133E8</v>
      </c>
      <c r="H206" s="283" t="s">
        <v>302</v>
      </c>
      <c r="I206" s="278">
        <v>10.12125</v>
      </c>
      <c r="J206" s="278">
        <v>10.4425</v>
      </c>
      <c r="K206" s="278">
        <v>9.38375</v>
      </c>
      <c r="L206" s="278">
        <v>10.16375</v>
      </c>
      <c r="M206" s="278">
        <v>10.051297</v>
      </c>
      <c r="N206" s="278">
        <v>1.950984E8</v>
      </c>
      <c r="O206" s="278"/>
      <c r="P206" s="254">
        <f t="shared" si="25"/>
        <v>433584.1703</v>
      </c>
      <c r="Q206" s="254">
        <f t="shared" si="130"/>
        <v>582024.8885</v>
      </c>
      <c r="R206" s="254">
        <f t="shared" si="131"/>
        <v>494259.8461</v>
      </c>
      <c r="S206" s="254">
        <f t="shared" si="28"/>
        <v>0</v>
      </c>
      <c r="T206" s="282"/>
      <c r="U206" s="254">
        <f t="shared" si="18"/>
        <v>777998.3714</v>
      </c>
      <c r="V206" s="254">
        <f t="shared" si="19"/>
        <v>777998.3714</v>
      </c>
      <c r="W206" s="254">
        <f t="shared" si="20"/>
        <v>1509868.905</v>
      </c>
      <c r="X206" s="257">
        <f t="shared" si="21"/>
        <v>1.509868905</v>
      </c>
      <c r="Y206" s="254">
        <f t="shared" si="22"/>
        <v>1509868.905</v>
      </c>
      <c r="Z206" s="257">
        <f t="shared" si="23"/>
        <v>1.509868905</v>
      </c>
      <c r="AA206" s="320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299"/>
      <c r="AT206" s="299"/>
    </row>
    <row r="207" ht="19.5" customHeight="1">
      <c r="A207" s="276" t="s">
        <v>303</v>
      </c>
      <c r="B207" s="337">
        <v>114.480003</v>
      </c>
      <c r="C207" s="338">
        <v>115.75</v>
      </c>
      <c r="D207" s="338">
        <v>109.379997</v>
      </c>
      <c r="E207" s="338">
        <v>111.860001</v>
      </c>
      <c r="F207" s="338">
        <v>104.86937</v>
      </c>
      <c r="G207" s="338">
        <v>7.574975E8</v>
      </c>
      <c r="H207" s="340" t="s">
        <v>303</v>
      </c>
      <c r="I207" s="338">
        <v>10.24125</v>
      </c>
      <c r="J207" s="338">
        <v>10.47125</v>
      </c>
      <c r="K207" s="338">
        <v>9.33</v>
      </c>
      <c r="L207" s="338">
        <v>9.795</v>
      </c>
      <c r="M207" s="338">
        <v>9.686628</v>
      </c>
      <c r="N207" s="338">
        <v>2.490936E8</v>
      </c>
      <c r="O207" s="338"/>
      <c r="P207" s="254">
        <f t="shared" si="25"/>
        <v>433188.1069</v>
      </c>
      <c r="Q207" s="254">
        <f t="shared" si="130"/>
        <v>578691.0574</v>
      </c>
      <c r="R207" s="254">
        <f t="shared" si="131"/>
        <v>494259.8461</v>
      </c>
      <c r="S207" s="254">
        <f t="shared" si="28"/>
        <v>0</v>
      </c>
      <c r="T207" s="339">
        <f>(P207-P195)/P195</f>
        <v>0.09467573248</v>
      </c>
      <c r="U207" s="254">
        <f t="shared" si="18"/>
        <v>777721.1271</v>
      </c>
      <c r="V207" s="254">
        <f t="shared" si="19"/>
        <v>777721.1271</v>
      </c>
      <c r="W207" s="254">
        <f t="shared" si="20"/>
        <v>1506139.01</v>
      </c>
      <c r="X207" s="257">
        <f t="shared" si="21"/>
        <v>1.50613901</v>
      </c>
      <c r="Y207" s="254">
        <f t="shared" si="22"/>
        <v>1506139.01</v>
      </c>
      <c r="Z207" s="257">
        <f t="shared" si="23"/>
        <v>1.50613901</v>
      </c>
      <c r="AA207" s="320"/>
      <c r="AB207" s="299"/>
      <c r="AC207" s="299"/>
      <c r="AD207" s="299"/>
      <c r="AE207" s="299"/>
      <c r="AF207" s="299"/>
      <c r="AG207" s="299"/>
      <c r="AH207" s="299"/>
      <c r="AI207" s="299"/>
      <c r="AJ207" s="299"/>
      <c r="AK207" s="299"/>
      <c r="AL207" s="299"/>
      <c r="AM207" s="299"/>
      <c r="AN207" s="299"/>
      <c r="AO207" s="299"/>
      <c r="AP207" s="299"/>
      <c r="AQ207" s="299"/>
      <c r="AR207" s="299"/>
      <c r="AS207" s="299"/>
      <c r="AT207" s="299"/>
    </row>
    <row r="208" ht="19.5" customHeight="1">
      <c r="A208" s="276" t="s">
        <v>304</v>
      </c>
      <c r="B208" s="277">
        <v>109.449997</v>
      </c>
      <c r="C208" s="278">
        <v>110.18</v>
      </c>
      <c r="D208" s="278">
        <v>97.25</v>
      </c>
      <c r="E208" s="278">
        <v>104.129997</v>
      </c>
      <c r="F208" s="278">
        <v>97.920593</v>
      </c>
      <c r="G208" s="278">
        <v>1.0773082E9</v>
      </c>
      <c r="H208" s="283" t="s">
        <v>304</v>
      </c>
      <c r="I208" s="278">
        <v>9.3575</v>
      </c>
      <c r="J208" s="278">
        <v>9.4925</v>
      </c>
      <c r="K208" s="278">
        <v>7.35</v>
      </c>
      <c r="L208" s="278">
        <v>8.415</v>
      </c>
      <c r="M208" s="278">
        <v>8.32685</v>
      </c>
      <c r="N208" s="278">
        <v>3.941464E8</v>
      </c>
      <c r="O208" s="278"/>
      <c r="P208" s="254">
        <f t="shared" si="25"/>
        <v>385148.5149</v>
      </c>
      <c r="Q208" s="254">
        <f>((Q207+R207)/2)*K208/K207</f>
        <v>422625.3559</v>
      </c>
      <c r="R208" s="254">
        <f>(Q207+R207)/2</f>
        <v>536475.4518</v>
      </c>
      <c r="S208" s="254">
        <f t="shared" si="28"/>
        <v>0</v>
      </c>
      <c r="T208" s="282"/>
      <c r="U208" s="254">
        <f t="shared" si="18"/>
        <v>784620.3941</v>
      </c>
      <c r="V208" s="254">
        <f t="shared" si="19"/>
        <v>784620.3941</v>
      </c>
      <c r="W208" s="254">
        <f t="shared" si="20"/>
        <v>1344249.322</v>
      </c>
      <c r="X208" s="257">
        <f t="shared" si="21"/>
        <v>1.344249322</v>
      </c>
      <c r="Y208" s="254">
        <f t="shared" si="22"/>
        <v>1344249.322</v>
      </c>
      <c r="Z208" s="257">
        <f t="shared" si="23"/>
        <v>1.344249322</v>
      </c>
      <c r="AA208" s="320"/>
      <c r="AB208" s="299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299"/>
      <c r="AM208" s="299"/>
      <c r="AN208" s="299"/>
      <c r="AO208" s="299"/>
      <c r="AP208" s="299"/>
      <c r="AQ208" s="299"/>
      <c r="AR208" s="299"/>
      <c r="AS208" s="299"/>
      <c r="AT208" s="299"/>
    </row>
    <row r="209" ht="19.5" customHeight="1">
      <c r="A209" s="276" t="s">
        <v>305</v>
      </c>
      <c r="B209" s="277">
        <v>103.629997</v>
      </c>
      <c r="C209" s="278">
        <v>104.800003</v>
      </c>
      <c r="D209" s="278">
        <v>94.839996</v>
      </c>
      <c r="E209" s="278">
        <v>102.5</v>
      </c>
      <c r="F209" s="278">
        <v>96.387787</v>
      </c>
      <c r="G209" s="278">
        <v>9.422596E8</v>
      </c>
      <c r="H209" s="283" t="s">
        <v>305</v>
      </c>
      <c r="I209" s="278">
        <v>8.32875</v>
      </c>
      <c r="J209" s="278">
        <v>8.5225</v>
      </c>
      <c r="K209" s="278">
        <v>6.95375</v>
      </c>
      <c r="L209" s="278">
        <v>8.11</v>
      </c>
      <c r="M209" s="278">
        <v>8.025043</v>
      </c>
      <c r="N209" s="278">
        <v>4.445416E8</v>
      </c>
      <c r="O209" s="278"/>
      <c r="P209" s="254">
        <f t="shared" si="25"/>
        <v>375603.9446</v>
      </c>
      <c r="Q209" s="254">
        <f t="shared" ref="Q209:Q219" si="132">Q208*K209/K208</f>
        <v>399840.9617</v>
      </c>
      <c r="R209" s="254">
        <f t="shared" ref="R209:R219" si="133">R208</f>
        <v>536475.4518</v>
      </c>
      <c r="S209" s="254">
        <f t="shared" si="28"/>
        <v>0</v>
      </c>
      <c r="T209" s="282"/>
      <c r="U209" s="254">
        <f t="shared" si="18"/>
        <v>777939.1949</v>
      </c>
      <c r="V209" s="254">
        <f t="shared" si="19"/>
        <v>777939.1949</v>
      </c>
      <c r="W209" s="254">
        <f t="shared" si="20"/>
        <v>1311920.358</v>
      </c>
      <c r="X209" s="257">
        <f t="shared" si="21"/>
        <v>1.311920358</v>
      </c>
      <c r="Y209" s="254">
        <f t="shared" si="22"/>
        <v>1311920.358</v>
      </c>
      <c r="Z209" s="257">
        <f t="shared" si="23"/>
        <v>1.311920358</v>
      </c>
      <c r="AA209" s="320"/>
      <c r="AB209" s="299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299"/>
      <c r="AM209" s="299"/>
      <c r="AN209" s="299"/>
      <c r="AO209" s="299"/>
      <c r="AP209" s="299"/>
      <c r="AQ209" s="299"/>
      <c r="AR209" s="299"/>
      <c r="AS209" s="299"/>
      <c r="AT209" s="299"/>
    </row>
    <row r="210" ht="19.5" customHeight="1">
      <c r="A210" s="276" t="s">
        <v>306</v>
      </c>
      <c r="B210" s="277">
        <v>103.480003</v>
      </c>
      <c r="C210" s="278">
        <v>110.040001</v>
      </c>
      <c r="D210" s="278">
        <v>103.160004</v>
      </c>
      <c r="E210" s="278">
        <v>109.199997</v>
      </c>
      <c r="F210" s="278">
        <v>102.688255</v>
      </c>
      <c r="G210" s="278">
        <v>6.016051E8</v>
      </c>
      <c r="H210" s="283" t="s">
        <v>306</v>
      </c>
      <c r="I210" s="278">
        <v>8.25625</v>
      </c>
      <c r="J210" s="278">
        <v>9.3625</v>
      </c>
      <c r="K210" s="278">
        <v>8.215</v>
      </c>
      <c r="L210" s="278">
        <v>9.225</v>
      </c>
      <c r="M210" s="278">
        <v>9.128366</v>
      </c>
      <c r="N210" s="278">
        <v>3.035736E8</v>
      </c>
      <c r="O210" s="278"/>
      <c r="P210" s="254">
        <f t="shared" si="25"/>
        <v>408554.4713</v>
      </c>
      <c r="Q210" s="254">
        <f t="shared" si="132"/>
        <v>472362.8978</v>
      </c>
      <c r="R210" s="254">
        <f t="shared" si="133"/>
        <v>536475.4518</v>
      </c>
      <c r="S210" s="254">
        <f t="shared" si="28"/>
        <v>0</v>
      </c>
      <c r="T210" s="282"/>
      <c r="U210" s="254">
        <f t="shared" si="18"/>
        <v>801004.5636</v>
      </c>
      <c r="V210" s="254">
        <f t="shared" si="19"/>
        <v>801004.5636</v>
      </c>
      <c r="W210" s="254">
        <f t="shared" si="20"/>
        <v>1417392.821</v>
      </c>
      <c r="X210" s="257">
        <f t="shared" si="21"/>
        <v>1.417392821</v>
      </c>
      <c r="Y210" s="254">
        <f t="shared" si="22"/>
        <v>1417392.821</v>
      </c>
      <c r="Z210" s="257">
        <f t="shared" si="23"/>
        <v>1.417392821</v>
      </c>
      <c r="AA210" s="320"/>
      <c r="AB210" s="299"/>
      <c r="AC210" s="299"/>
      <c r="AD210" s="299"/>
      <c r="AE210" s="299"/>
      <c r="AF210" s="299"/>
      <c r="AG210" s="299"/>
      <c r="AH210" s="299"/>
      <c r="AI210" s="299"/>
      <c r="AJ210" s="299"/>
      <c r="AK210" s="299"/>
      <c r="AL210" s="299"/>
      <c r="AM210" s="299"/>
      <c r="AN210" s="299"/>
      <c r="AO210" s="299"/>
      <c r="AP210" s="299"/>
      <c r="AQ210" s="299"/>
      <c r="AR210" s="299"/>
      <c r="AS210" s="299"/>
      <c r="AT210" s="299"/>
    </row>
    <row r="211" ht="19.5" customHeight="1">
      <c r="A211" s="276" t="s">
        <v>307</v>
      </c>
      <c r="B211" s="277">
        <v>108.540001</v>
      </c>
      <c r="C211" s="278">
        <v>111.440002</v>
      </c>
      <c r="D211" s="278">
        <v>104.879997</v>
      </c>
      <c r="E211" s="278">
        <v>105.720001</v>
      </c>
      <c r="F211" s="278">
        <v>99.71067</v>
      </c>
      <c r="G211" s="278">
        <v>5.592538E8</v>
      </c>
      <c r="H211" s="283" t="s">
        <v>307</v>
      </c>
      <c r="I211" s="278">
        <v>9.11</v>
      </c>
      <c r="J211" s="278">
        <v>9.61</v>
      </c>
      <c r="K211" s="278">
        <v>8.48875</v>
      </c>
      <c r="L211" s="278">
        <v>8.62</v>
      </c>
      <c r="M211" s="278">
        <v>8.529703</v>
      </c>
      <c r="N211" s="278">
        <v>2.323536E8</v>
      </c>
      <c r="O211" s="278"/>
      <c r="P211" s="254">
        <f t="shared" si="25"/>
        <v>415366.3248</v>
      </c>
      <c r="Q211" s="254">
        <f t="shared" si="132"/>
        <v>488103.536</v>
      </c>
      <c r="R211" s="254">
        <f t="shared" si="133"/>
        <v>536475.4518</v>
      </c>
      <c r="S211" s="254">
        <f t="shared" si="28"/>
        <v>0</v>
      </c>
      <c r="T211" s="282"/>
      <c r="U211" s="254">
        <f t="shared" si="18"/>
        <v>805772.861</v>
      </c>
      <c r="V211" s="254">
        <f t="shared" si="19"/>
        <v>805772.861</v>
      </c>
      <c r="W211" s="254">
        <f t="shared" si="20"/>
        <v>1439945.313</v>
      </c>
      <c r="X211" s="257">
        <f t="shared" si="21"/>
        <v>1.439945313</v>
      </c>
      <c r="Y211" s="254">
        <f t="shared" si="22"/>
        <v>1439945.313</v>
      </c>
      <c r="Z211" s="257">
        <f t="shared" si="23"/>
        <v>1.439945313</v>
      </c>
      <c r="AA211" s="320"/>
      <c r="AB211" s="299"/>
      <c r="AC211" s="299"/>
      <c r="AD211" s="299"/>
      <c r="AE211" s="299"/>
      <c r="AF211" s="299"/>
      <c r="AG211" s="299"/>
      <c r="AH211" s="299"/>
      <c r="AI211" s="299"/>
      <c r="AJ211" s="299"/>
      <c r="AK211" s="299"/>
      <c r="AL211" s="299"/>
      <c r="AM211" s="299"/>
      <c r="AN211" s="299"/>
      <c r="AO211" s="299"/>
      <c r="AP211" s="299"/>
      <c r="AQ211" s="299"/>
      <c r="AR211" s="299"/>
      <c r="AS211" s="299"/>
      <c r="AT211" s="299"/>
    </row>
    <row r="212" ht="19.5" customHeight="1">
      <c r="A212" s="276" t="s">
        <v>308</v>
      </c>
      <c r="B212" s="277">
        <v>105.989998</v>
      </c>
      <c r="C212" s="278">
        <v>110.510002</v>
      </c>
      <c r="D212" s="278">
        <v>104.400002</v>
      </c>
      <c r="E212" s="278">
        <v>110.339996</v>
      </c>
      <c r="F212" s="278">
        <v>104.068062</v>
      </c>
      <c r="G212" s="278">
        <v>5.364827E8</v>
      </c>
      <c r="H212" s="283" t="s">
        <v>308</v>
      </c>
      <c r="I212" s="278">
        <v>8.65375</v>
      </c>
      <c r="J212" s="278">
        <v>9.39375</v>
      </c>
      <c r="K212" s="278">
        <v>8.4025</v>
      </c>
      <c r="L212" s="278">
        <v>9.3675</v>
      </c>
      <c r="M212" s="278">
        <v>9.269373</v>
      </c>
      <c r="N212" s="278">
        <v>1.860816E8</v>
      </c>
      <c r="O212" s="278"/>
      <c r="P212" s="254">
        <f t="shared" si="25"/>
        <v>413465.3545</v>
      </c>
      <c r="Q212" s="254">
        <f t="shared" si="132"/>
        <v>483144.1568</v>
      </c>
      <c r="R212" s="254">
        <f t="shared" si="133"/>
        <v>536475.4518</v>
      </c>
      <c r="S212" s="254">
        <f t="shared" si="28"/>
        <v>0</v>
      </c>
      <c r="T212" s="282"/>
      <c r="U212" s="254">
        <f t="shared" si="18"/>
        <v>804442.1818</v>
      </c>
      <c r="V212" s="254">
        <f t="shared" si="19"/>
        <v>804442.1818</v>
      </c>
      <c r="W212" s="254">
        <f t="shared" si="20"/>
        <v>1433084.963</v>
      </c>
      <c r="X212" s="257">
        <f t="shared" si="21"/>
        <v>1.433084963</v>
      </c>
      <c r="Y212" s="254">
        <f t="shared" si="22"/>
        <v>1433084.963</v>
      </c>
      <c r="Z212" s="257">
        <f t="shared" si="23"/>
        <v>1.433084963</v>
      </c>
      <c r="AA212" s="320"/>
      <c r="AB212" s="299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  <c r="AM212" s="299"/>
      <c r="AN212" s="299"/>
      <c r="AO212" s="299"/>
      <c r="AP212" s="299"/>
      <c r="AQ212" s="299"/>
      <c r="AR212" s="299"/>
      <c r="AS212" s="299"/>
      <c r="AT212" s="299"/>
    </row>
    <row r="213" ht="19.5" customHeight="1">
      <c r="A213" s="276" t="s">
        <v>309</v>
      </c>
      <c r="B213" s="277">
        <v>110.0</v>
      </c>
      <c r="C213" s="278">
        <v>110.75</v>
      </c>
      <c r="D213" s="278">
        <v>101.75</v>
      </c>
      <c r="E213" s="278">
        <v>107.540001</v>
      </c>
      <c r="F213" s="278">
        <v>101.427223</v>
      </c>
      <c r="G213" s="278">
        <v>5.779263E8</v>
      </c>
      <c r="H213" s="283" t="s">
        <v>309</v>
      </c>
      <c r="I213" s="278">
        <v>9.30375</v>
      </c>
      <c r="J213" s="278">
        <v>9.43125</v>
      </c>
      <c r="K213" s="278">
        <v>7.9725</v>
      </c>
      <c r="L213" s="278">
        <v>8.895</v>
      </c>
      <c r="M213" s="278">
        <v>8.801822</v>
      </c>
      <c r="N213" s="278">
        <v>2.15028E8</v>
      </c>
      <c r="O213" s="278"/>
      <c r="P213" s="254">
        <f t="shared" si="25"/>
        <v>402970.297</v>
      </c>
      <c r="Q213" s="254">
        <f t="shared" si="132"/>
        <v>458419.136</v>
      </c>
      <c r="R213" s="254">
        <f t="shared" si="133"/>
        <v>536475.4518</v>
      </c>
      <c r="S213" s="254">
        <f t="shared" si="28"/>
        <v>0</v>
      </c>
      <c r="T213" s="282"/>
      <c r="U213" s="254">
        <f t="shared" si="18"/>
        <v>797095.6416</v>
      </c>
      <c r="V213" s="254">
        <f t="shared" si="19"/>
        <v>797095.6416</v>
      </c>
      <c r="W213" s="254">
        <f t="shared" si="20"/>
        <v>1397864.885</v>
      </c>
      <c r="X213" s="257">
        <f t="shared" si="21"/>
        <v>1.397864885</v>
      </c>
      <c r="Y213" s="254">
        <f t="shared" si="22"/>
        <v>1397864.885</v>
      </c>
      <c r="Z213" s="257">
        <f t="shared" si="23"/>
        <v>1.397864885</v>
      </c>
      <c r="AA213" s="320"/>
      <c r="AB213" s="299"/>
      <c r="AC213" s="299"/>
      <c r="AD213" s="299"/>
      <c r="AE213" s="299"/>
      <c r="AF213" s="299"/>
      <c r="AG213" s="299"/>
      <c r="AH213" s="299"/>
      <c r="AI213" s="299"/>
      <c r="AJ213" s="299"/>
      <c r="AK213" s="299"/>
      <c r="AL213" s="299"/>
      <c r="AM213" s="299"/>
      <c r="AN213" s="299"/>
      <c r="AO213" s="299"/>
      <c r="AP213" s="299"/>
      <c r="AQ213" s="299"/>
      <c r="AR213" s="299"/>
      <c r="AS213" s="299"/>
      <c r="AT213" s="299"/>
    </row>
    <row r="214" ht="19.5" customHeight="1">
      <c r="A214" s="276" t="s">
        <v>310</v>
      </c>
      <c r="B214" s="277">
        <v>107.489998</v>
      </c>
      <c r="C214" s="278">
        <v>115.540001</v>
      </c>
      <c r="D214" s="278">
        <v>106.57</v>
      </c>
      <c r="E214" s="278">
        <v>115.230003</v>
      </c>
      <c r="F214" s="278">
        <v>108.969566</v>
      </c>
      <c r="G214" s="278">
        <v>4.210726E8</v>
      </c>
      <c r="H214" s="283" t="s">
        <v>310</v>
      </c>
      <c r="I214" s="278">
        <v>8.8925</v>
      </c>
      <c r="J214" s="278">
        <v>10.24875</v>
      </c>
      <c r="K214" s="278">
        <v>8.735</v>
      </c>
      <c r="L214" s="278">
        <v>10.19375</v>
      </c>
      <c r="M214" s="278">
        <v>10.092622</v>
      </c>
      <c r="N214" s="278">
        <v>1.512384E8</v>
      </c>
      <c r="O214" s="278"/>
      <c r="P214" s="254">
        <f t="shared" si="25"/>
        <v>422059.4059</v>
      </c>
      <c r="Q214" s="254">
        <f t="shared" si="132"/>
        <v>502262.9229</v>
      </c>
      <c r="R214" s="254">
        <f t="shared" si="133"/>
        <v>536475.4518</v>
      </c>
      <c r="S214" s="254">
        <f t="shared" si="28"/>
        <v>0</v>
      </c>
      <c r="T214" s="282"/>
      <c r="U214" s="254">
        <f t="shared" si="18"/>
        <v>810458.0178</v>
      </c>
      <c r="V214" s="254">
        <f t="shared" si="19"/>
        <v>810458.0178</v>
      </c>
      <c r="W214" s="254">
        <f t="shared" si="20"/>
        <v>1460797.781</v>
      </c>
      <c r="X214" s="257">
        <f t="shared" si="21"/>
        <v>1.460797781</v>
      </c>
      <c r="Y214" s="254">
        <f t="shared" si="22"/>
        <v>1460797.781</v>
      </c>
      <c r="Z214" s="257">
        <f t="shared" si="23"/>
        <v>1.460797781</v>
      </c>
      <c r="AA214" s="320"/>
      <c r="AB214" s="299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  <c r="AM214" s="299"/>
      <c r="AN214" s="299"/>
      <c r="AO214" s="299"/>
      <c r="AP214" s="299"/>
      <c r="AQ214" s="299"/>
      <c r="AR214" s="299"/>
      <c r="AS214" s="299"/>
      <c r="AT214" s="299"/>
    </row>
    <row r="215" ht="19.5" customHeight="1">
      <c r="A215" s="276" t="s">
        <v>311</v>
      </c>
      <c r="B215" s="277">
        <v>115.309998</v>
      </c>
      <c r="C215" s="278">
        <v>118.010002</v>
      </c>
      <c r="D215" s="278">
        <v>114.220001</v>
      </c>
      <c r="E215" s="278">
        <v>116.440002</v>
      </c>
      <c r="F215" s="278">
        <v>110.113861</v>
      </c>
      <c r="G215" s="278">
        <v>3.692699E8</v>
      </c>
      <c r="H215" s="283" t="s">
        <v>311</v>
      </c>
      <c r="I215" s="278">
        <v>10.20875</v>
      </c>
      <c r="J215" s="278">
        <v>10.68125</v>
      </c>
      <c r="K215" s="278">
        <v>10.01375</v>
      </c>
      <c r="L215" s="278">
        <v>10.38875</v>
      </c>
      <c r="M215" s="278">
        <v>10.285686</v>
      </c>
      <c r="N215" s="278">
        <v>1.53288E8</v>
      </c>
      <c r="O215" s="278"/>
      <c r="P215" s="254">
        <f t="shared" si="25"/>
        <v>452356.4396</v>
      </c>
      <c r="Q215" s="254">
        <f t="shared" si="132"/>
        <v>575791.1099</v>
      </c>
      <c r="R215" s="254">
        <f t="shared" si="133"/>
        <v>536475.4518</v>
      </c>
      <c r="S215" s="254">
        <f t="shared" si="28"/>
        <v>0</v>
      </c>
      <c r="T215" s="282"/>
      <c r="U215" s="254">
        <f t="shared" si="18"/>
        <v>831665.9414</v>
      </c>
      <c r="V215" s="254">
        <f t="shared" si="19"/>
        <v>831665.9414</v>
      </c>
      <c r="W215" s="254">
        <f t="shared" si="20"/>
        <v>1564623.001</v>
      </c>
      <c r="X215" s="257">
        <f t="shared" si="21"/>
        <v>1.564623001</v>
      </c>
      <c r="Y215" s="254">
        <f t="shared" si="22"/>
        <v>1564623.001</v>
      </c>
      <c r="Z215" s="257">
        <f t="shared" si="23"/>
        <v>1.564623001</v>
      </c>
      <c r="AA215" s="320"/>
      <c r="AB215" s="299"/>
      <c r="AC215" s="299"/>
      <c r="AD215" s="299"/>
      <c r="AE215" s="299"/>
      <c r="AF215" s="299"/>
      <c r="AG215" s="299"/>
      <c r="AH215" s="299"/>
      <c r="AI215" s="299"/>
      <c r="AJ215" s="299"/>
      <c r="AK215" s="299"/>
      <c r="AL215" s="299"/>
      <c r="AM215" s="299"/>
      <c r="AN215" s="299"/>
      <c r="AO215" s="299"/>
      <c r="AP215" s="299"/>
      <c r="AQ215" s="299"/>
      <c r="AR215" s="299"/>
      <c r="AS215" s="299"/>
      <c r="AT215" s="299"/>
    </row>
    <row r="216" ht="19.5" customHeight="1">
      <c r="A216" s="276" t="s">
        <v>312</v>
      </c>
      <c r="B216" s="277">
        <v>116.480003</v>
      </c>
      <c r="C216" s="278">
        <v>119.220001</v>
      </c>
      <c r="D216" s="278">
        <v>113.629997</v>
      </c>
      <c r="E216" s="278">
        <v>118.720001</v>
      </c>
      <c r="F216" s="278">
        <v>112.269974</v>
      </c>
      <c r="G216" s="278">
        <v>5.407566E8</v>
      </c>
      <c r="H216" s="283" t="s">
        <v>312</v>
      </c>
      <c r="I216" s="278">
        <v>10.4025</v>
      </c>
      <c r="J216" s="278">
        <v>10.92375</v>
      </c>
      <c r="K216" s="278">
        <v>9.885</v>
      </c>
      <c r="L216" s="278">
        <v>10.8175</v>
      </c>
      <c r="M216" s="278">
        <v>10.710185</v>
      </c>
      <c r="N216" s="278">
        <v>2.0234E8</v>
      </c>
      <c r="O216" s="278"/>
      <c r="P216" s="254">
        <f t="shared" si="25"/>
        <v>450019.7901</v>
      </c>
      <c r="Q216" s="254">
        <f t="shared" si="132"/>
        <v>568387.9786</v>
      </c>
      <c r="R216" s="254">
        <f t="shared" si="133"/>
        <v>536475.4518</v>
      </c>
      <c r="S216" s="254">
        <f t="shared" si="28"/>
        <v>0</v>
      </c>
      <c r="T216" s="282"/>
      <c r="U216" s="254">
        <f t="shared" si="18"/>
        <v>830030.2868</v>
      </c>
      <c r="V216" s="254">
        <f t="shared" si="19"/>
        <v>830030.2868</v>
      </c>
      <c r="W216" s="254">
        <f t="shared" si="20"/>
        <v>1554883.22</v>
      </c>
      <c r="X216" s="257">
        <f t="shared" si="21"/>
        <v>1.55488322</v>
      </c>
      <c r="Y216" s="254">
        <f t="shared" si="22"/>
        <v>1554883.22</v>
      </c>
      <c r="Z216" s="257">
        <f t="shared" si="23"/>
        <v>1.55488322</v>
      </c>
      <c r="AA216" s="320"/>
      <c r="AB216" s="299"/>
      <c r="AC216" s="299"/>
      <c r="AD216" s="299"/>
      <c r="AE216" s="299"/>
      <c r="AF216" s="299"/>
      <c r="AG216" s="299"/>
      <c r="AH216" s="299"/>
      <c r="AI216" s="299"/>
      <c r="AJ216" s="299"/>
      <c r="AK216" s="299"/>
      <c r="AL216" s="299"/>
      <c r="AM216" s="299"/>
      <c r="AN216" s="299"/>
      <c r="AO216" s="299"/>
      <c r="AP216" s="299"/>
      <c r="AQ216" s="299"/>
      <c r="AR216" s="299"/>
      <c r="AS216" s="299"/>
      <c r="AT216" s="299"/>
    </row>
    <row r="217" ht="19.5" customHeight="1">
      <c r="A217" s="276" t="s">
        <v>313</v>
      </c>
      <c r="B217" s="277">
        <v>118.57</v>
      </c>
      <c r="C217" s="278">
        <v>119.660004</v>
      </c>
      <c r="D217" s="278">
        <v>115.940002</v>
      </c>
      <c r="E217" s="278">
        <v>116.989998</v>
      </c>
      <c r="F217" s="278">
        <v>110.911156</v>
      </c>
      <c r="G217" s="278">
        <v>4.069418E8</v>
      </c>
      <c r="H217" s="283" t="s">
        <v>313</v>
      </c>
      <c r="I217" s="278">
        <v>10.7875</v>
      </c>
      <c r="J217" s="278">
        <v>10.98</v>
      </c>
      <c r="K217" s="278">
        <v>10.31625</v>
      </c>
      <c r="L217" s="278">
        <v>10.48625</v>
      </c>
      <c r="M217" s="278">
        <v>10.382219</v>
      </c>
      <c r="N217" s="278">
        <v>1.57292E8</v>
      </c>
      <c r="O217" s="278"/>
      <c r="P217" s="254">
        <f t="shared" si="25"/>
        <v>459168.3248</v>
      </c>
      <c r="Q217" s="254">
        <f t="shared" si="132"/>
        <v>593184.8745</v>
      </c>
      <c r="R217" s="254">
        <f t="shared" si="133"/>
        <v>536475.4518</v>
      </c>
      <c r="S217" s="254">
        <f t="shared" si="28"/>
        <v>0</v>
      </c>
      <c r="T217" s="282"/>
      <c r="U217" s="254">
        <f t="shared" si="18"/>
        <v>836434.261</v>
      </c>
      <c r="V217" s="254">
        <f t="shared" si="19"/>
        <v>836434.261</v>
      </c>
      <c r="W217" s="254">
        <f t="shared" si="20"/>
        <v>1588828.651</v>
      </c>
      <c r="X217" s="257">
        <f t="shared" si="21"/>
        <v>1.588828651</v>
      </c>
      <c r="Y217" s="254">
        <f t="shared" si="22"/>
        <v>1588828.651</v>
      </c>
      <c r="Z217" s="257">
        <f t="shared" si="23"/>
        <v>1.588828651</v>
      </c>
      <c r="AA217" s="320"/>
      <c r="AB217" s="299"/>
      <c r="AC217" s="299"/>
      <c r="AD217" s="299"/>
      <c r="AE217" s="299"/>
      <c r="AF217" s="299"/>
      <c r="AG217" s="299"/>
      <c r="AH217" s="299"/>
      <c r="AI217" s="299"/>
      <c r="AJ217" s="299"/>
      <c r="AK217" s="299"/>
      <c r="AL217" s="299"/>
      <c r="AM217" s="299"/>
      <c r="AN217" s="299"/>
      <c r="AO217" s="299"/>
      <c r="AP217" s="299"/>
      <c r="AQ217" s="299"/>
      <c r="AR217" s="299"/>
      <c r="AS217" s="299"/>
      <c r="AT217" s="299"/>
    </row>
    <row r="218" ht="19.5" customHeight="1">
      <c r="A218" s="276" t="s">
        <v>314</v>
      </c>
      <c r="B218" s="277">
        <v>117.190002</v>
      </c>
      <c r="C218" s="278">
        <v>119.510002</v>
      </c>
      <c r="D218" s="278">
        <v>113.449997</v>
      </c>
      <c r="E218" s="278">
        <v>117.5</v>
      </c>
      <c r="F218" s="278">
        <v>111.394638</v>
      </c>
      <c r="G218" s="278">
        <v>5.981188E8</v>
      </c>
      <c r="H218" s="283" t="s">
        <v>314</v>
      </c>
      <c r="I218" s="278">
        <v>10.525</v>
      </c>
      <c r="J218" s="278">
        <v>10.91625</v>
      </c>
      <c r="K218" s="278">
        <v>9.86</v>
      </c>
      <c r="L218" s="278">
        <v>10.54625</v>
      </c>
      <c r="M218" s="278">
        <v>10.441625</v>
      </c>
      <c r="N218" s="278">
        <v>1.861656E8</v>
      </c>
      <c r="O218" s="278"/>
      <c r="P218" s="254">
        <f t="shared" si="25"/>
        <v>449306.9188</v>
      </c>
      <c r="Q218" s="254">
        <f t="shared" si="132"/>
        <v>566950.4774</v>
      </c>
      <c r="R218" s="254">
        <f t="shared" si="133"/>
        <v>536475.4518</v>
      </c>
      <c r="S218" s="254">
        <f t="shared" si="28"/>
        <v>0</v>
      </c>
      <c r="T218" s="282"/>
      <c r="U218" s="254">
        <f t="shared" si="18"/>
        <v>829531.2768</v>
      </c>
      <c r="V218" s="254">
        <f t="shared" si="19"/>
        <v>829531.2768</v>
      </c>
      <c r="W218" s="254">
        <f t="shared" si="20"/>
        <v>1552732.848</v>
      </c>
      <c r="X218" s="257">
        <f t="shared" si="21"/>
        <v>1.552732848</v>
      </c>
      <c r="Y218" s="254">
        <f t="shared" si="22"/>
        <v>1552732.848</v>
      </c>
      <c r="Z218" s="257">
        <f t="shared" si="23"/>
        <v>1.552732848</v>
      </c>
      <c r="AA218" s="320"/>
      <c r="AB218" s="299"/>
      <c r="AC218" s="299"/>
      <c r="AD218" s="299"/>
      <c r="AE218" s="299"/>
      <c r="AF218" s="299"/>
      <c r="AG218" s="299"/>
      <c r="AH218" s="299"/>
      <c r="AI218" s="299"/>
      <c r="AJ218" s="299"/>
      <c r="AK218" s="299"/>
      <c r="AL218" s="299"/>
      <c r="AM218" s="299"/>
      <c r="AN218" s="299"/>
      <c r="AO218" s="299"/>
      <c r="AP218" s="299"/>
      <c r="AQ218" s="299"/>
      <c r="AR218" s="299"/>
      <c r="AS218" s="299"/>
      <c r="AT218" s="299"/>
    </row>
    <row r="219" ht="19.5" customHeight="1">
      <c r="A219" s="276" t="s">
        <v>315</v>
      </c>
      <c r="B219" s="337">
        <v>117.459999</v>
      </c>
      <c r="C219" s="338">
        <v>121.519997</v>
      </c>
      <c r="D219" s="338">
        <v>115.220001</v>
      </c>
      <c r="E219" s="338">
        <v>118.480003</v>
      </c>
      <c r="F219" s="338">
        <v>112.323723</v>
      </c>
      <c r="G219" s="338">
        <v>4.984143E8</v>
      </c>
      <c r="H219" s="340" t="s">
        <v>315</v>
      </c>
      <c r="I219" s="338">
        <v>10.54625</v>
      </c>
      <c r="J219" s="338">
        <v>11.31875</v>
      </c>
      <c r="K219" s="338">
        <v>10.14125</v>
      </c>
      <c r="L219" s="338">
        <v>10.765</v>
      </c>
      <c r="M219" s="338">
        <v>10.658204</v>
      </c>
      <c r="N219" s="338">
        <v>1.538632E8</v>
      </c>
      <c r="O219" s="338"/>
      <c r="P219" s="254">
        <f t="shared" si="25"/>
        <v>456316.8356</v>
      </c>
      <c r="Q219" s="254">
        <f t="shared" si="132"/>
        <v>583122.366</v>
      </c>
      <c r="R219" s="254">
        <f t="shared" si="133"/>
        <v>536475.4518</v>
      </c>
      <c r="S219" s="254">
        <f t="shared" si="28"/>
        <v>0</v>
      </c>
      <c r="T219" s="339">
        <f>(P219-P207)/P207</f>
        <v>0.05339188298</v>
      </c>
      <c r="U219" s="254">
        <f t="shared" si="18"/>
        <v>834438.2186</v>
      </c>
      <c r="V219" s="254">
        <f t="shared" si="19"/>
        <v>834438.2186</v>
      </c>
      <c r="W219" s="254">
        <f t="shared" si="20"/>
        <v>1575914.653</v>
      </c>
      <c r="X219" s="257">
        <f t="shared" si="21"/>
        <v>1.575914653</v>
      </c>
      <c r="Y219" s="254">
        <f t="shared" si="22"/>
        <v>1575914.653</v>
      </c>
      <c r="Z219" s="257">
        <f t="shared" si="23"/>
        <v>1.575914653</v>
      </c>
      <c r="AA219" s="320"/>
      <c r="AB219" s="299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299"/>
      <c r="AM219" s="299"/>
      <c r="AN219" s="299"/>
      <c r="AO219" s="299"/>
      <c r="AP219" s="299"/>
      <c r="AQ219" s="299"/>
      <c r="AR219" s="299"/>
      <c r="AS219" s="299"/>
      <c r="AT219" s="299"/>
    </row>
    <row r="220" ht="19.5" customHeight="1">
      <c r="A220" s="276" t="s">
        <v>316</v>
      </c>
      <c r="B220" s="277">
        <v>119.269997</v>
      </c>
      <c r="C220" s="278">
        <v>125.919998</v>
      </c>
      <c r="D220" s="278">
        <v>118.889999</v>
      </c>
      <c r="E220" s="278">
        <v>124.57</v>
      </c>
      <c r="F220" s="278">
        <v>118.446533</v>
      </c>
      <c r="G220" s="278">
        <v>3.662546E8</v>
      </c>
      <c r="H220" s="283" t="s">
        <v>316</v>
      </c>
      <c r="I220" s="278">
        <v>10.90875</v>
      </c>
      <c r="J220" s="278">
        <v>12.12875</v>
      </c>
      <c r="K220" s="278">
        <v>10.83375</v>
      </c>
      <c r="L220" s="278">
        <v>11.87125</v>
      </c>
      <c r="M220" s="278">
        <v>11.761251</v>
      </c>
      <c r="N220" s="278">
        <v>1.295288E8</v>
      </c>
      <c r="O220" s="278"/>
      <c r="P220" s="254">
        <f t="shared" si="25"/>
        <v>470851.4812</v>
      </c>
      <c r="Q220" s="254">
        <f>((Q219+R219)/2)*K220/K219</f>
        <v>598025.0392</v>
      </c>
      <c r="R220" s="254">
        <f>(Q219+R219)/2</f>
        <v>559798.9089</v>
      </c>
      <c r="S220" s="254">
        <f t="shared" si="28"/>
        <v>0</v>
      </c>
      <c r="T220" s="282"/>
      <c r="U220" s="254">
        <f t="shared" si="18"/>
        <v>867002.9894</v>
      </c>
      <c r="V220" s="254">
        <f t="shared" si="19"/>
        <v>867002.9894</v>
      </c>
      <c r="W220" s="254">
        <f t="shared" si="20"/>
        <v>1628675.429</v>
      </c>
      <c r="X220" s="257">
        <f t="shared" si="21"/>
        <v>1.628675429</v>
      </c>
      <c r="Y220" s="254">
        <f t="shared" si="22"/>
        <v>1628675.429</v>
      </c>
      <c r="Z220" s="257">
        <f t="shared" si="23"/>
        <v>1.628675429</v>
      </c>
      <c r="AA220" s="320"/>
      <c r="AB220" s="299"/>
      <c r="AC220" s="299"/>
      <c r="AD220" s="299"/>
      <c r="AE220" s="299"/>
      <c r="AF220" s="299"/>
      <c r="AG220" s="299"/>
      <c r="AH220" s="299"/>
      <c r="AI220" s="299"/>
      <c r="AJ220" s="299"/>
      <c r="AK220" s="299"/>
      <c r="AL220" s="299"/>
      <c r="AM220" s="299"/>
      <c r="AN220" s="299"/>
      <c r="AO220" s="299"/>
      <c r="AP220" s="299"/>
      <c r="AQ220" s="299"/>
      <c r="AR220" s="299"/>
      <c r="AS220" s="299"/>
      <c r="AT220" s="299"/>
    </row>
    <row r="221" ht="19.5" customHeight="1">
      <c r="A221" s="276" t="s">
        <v>317</v>
      </c>
      <c r="B221" s="277">
        <v>125.449997</v>
      </c>
      <c r="C221" s="278">
        <v>130.699997</v>
      </c>
      <c r="D221" s="278">
        <v>124.860001</v>
      </c>
      <c r="E221" s="278">
        <v>130.020004</v>
      </c>
      <c r="F221" s="278">
        <v>123.628624</v>
      </c>
      <c r="G221" s="278">
        <v>3.074376E8</v>
      </c>
      <c r="H221" s="283" t="s">
        <v>317</v>
      </c>
      <c r="I221" s="278">
        <v>12.02875</v>
      </c>
      <c r="J221" s="278">
        <v>13.04625</v>
      </c>
      <c r="K221" s="278">
        <v>11.9225</v>
      </c>
      <c r="L221" s="278">
        <v>12.91125</v>
      </c>
      <c r="M221" s="278">
        <v>12.791615</v>
      </c>
      <c r="N221" s="278">
        <v>1.395168E8</v>
      </c>
      <c r="O221" s="278"/>
      <c r="P221" s="254">
        <f t="shared" si="25"/>
        <v>494495.0535</v>
      </c>
      <c r="Q221" s="254">
        <f t="shared" ref="Q221:Q231" si="134">Q220*K221/K220</f>
        <v>658124.2442</v>
      </c>
      <c r="R221" s="254">
        <f t="shared" ref="R221:R231" si="135">R220</f>
        <v>559798.9089</v>
      </c>
      <c r="S221" s="254">
        <f t="shared" si="28"/>
        <v>0</v>
      </c>
      <c r="T221" s="282"/>
      <c r="U221" s="254">
        <f t="shared" si="18"/>
        <v>883553.49</v>
      </c>
      <c r="V221" s="254">
        <f t="shared" si="19"/>
        <v>883553.49</v>
      </c>
      <c r="W221" s="254">
        <f t="shared" si="20"/>
        <v>1712418.207</v>
      </c>
      <c r="X221" s="257">
        <f t="shared" si="21"/>
        <v>1.712418207</v>
      </c>
      <c r="Y221" s="254">
        <f t="shared" si="22"/>
        <v>1712418.207</v>
      </c>
      <c r="Z221" s="257">
        <f t="shared" si="23"/>
        <v>1.712418207</v>
      </c>
      <c r="AA221" s="320"/>
      <c r="AB221" s="299"/>
      <c r="AC221" s="299"/>
      <c r="AD221" s="299"/>
      <c r="AE221" s="299"/>
      <c r="AF221" s="299"/>
      <c r="AG221" s="299"/>
      <c r="AH221" s="299"/>
      <c r="AI221" s="299"/>
      <c r="AJ221" s="299"/>
      <c r="AK221" s="299"/>
      <c r="AL221" s="299"/>
      <c r="AM221" s="299"/>
      <c r="AN221" s="299"/>
      <c r="AO221" s="299"/>
      <c r="AP221" s="299"/>
      <c r="AQ221" s="299"/>
      <c r="AR221" s="299"/>
      <c r="AS221" s="299"/>
      <c r="AT221" s="299"/>
    </row>
    <row r="222" ht="19.5" customHeight="1">
      <c r="A222" s="276" t="s">
        <v>318</v>
      </c>
      <c r="B222" s="277">
        <v>130.850006</v>
      </c>
      <c r="C222" s="278">
        <v>132.740005</v>
      </c>
      <c r="D222" s="278">
        <v>129.399994</v>
      </c>
      <c r="E222" s="278">
        <v>132.380005</v>
      </c>
      <c r="F222" s="278">
        <v>125.872597</v>
      </c>
      <c r="G222" s="278">
        <v>4.429635E8</v>
      </c>
      <c r="H222" s="283" t="s">
        <v>318</v>
      </c>
      <c r="I222" s="278">
        <v>13.07</v>
      </c>
      <c r="J222" s="278">
        <v>13.4775</v>
      </c>
      <c r="K222" s="278">
        <v>12.815</v>
      </c>
      <c r="L222" s="278">
        <v>13.4075</v>
      </c>
      <c r="M222" s="278">
        <v>13.283266</v>
      </c>
      <c r="N222" s="278">
        <v>1.309488E8</v>
      </c>
      <c r="O222" s="278"/>
      <c r="P222" s="254">
        <f t="shared" si="25"/>
        <v>512475.2238</v>
      </c>
      <c r="Q222" s="254">
        <f t="shared" si="134"/>
        <v>707390.4122</v>
      </c>
      <c r="R222" s="254">
        <f t="shared" si="135"/>
        <v>559798.9089</v>
      </c>
      <c r="S222" s="254">
        <f t="shared" si="28"/>
        <v>0</v>
      </c>
      <c r="T222" s="282"/>
      <c r="U222" s="254">
        <f t="shared" si="18"/>
        <v>896139.6092</v>
      </c>
      <c r="V222" s="254">
        <f t="shared" si="19"/>
        <v>896139.6092</v>
      </c>
      <c r="W222" s="254">
        <f t="shared" si="20"/>
        <v>1779664.545</v>
      </c>
      <c r="X222" s="257">
        <f t="shared" si="21"/>
        <v>1.779664545</v>
      </c>
      <c r="Y222" s="254">
        <f t="shared" si="22"/>
        <v>1779664.545</v>
      </c>
      <c r="Z222" s="257">
        <f t="shared" si="23"/>
        <v>1.779664545</v>
      </c>
      <c r="AA222" s="320"/>
      <c r="AB222" s="299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  <c r="AM222" s="299"/>
      <c r="AN222" s="299"/>
      <c r="AO222" s="299"/>
      <c r="AP222" s="299"/>
      <c r="AQ222" s="299"/>
      <c r="AR222" s="299"/>
      <c r="AS222" s="299"/>
      <c r="AT222" s="299"/>
    </row>
    <row r="223" ht="19.5" customHeight="1">
      <c r="A223" s="276" t="s">
        <v>319</v>
      </c>
      <c r="B223" s="277">
        <v>132.490005</v>
      </c>
      <c r="C223" s="278">
        <v>136.339996</v>
      </c>
      <c r="D223" s="278">
        <v>130.380005</v>
      </c>
      <c r="E223" s="278">
        <v>135.990005</v>
      </c>
      <c r="F223" s="278">
        <v>129.574097</v>
      </c>
      <c r="G223" s="278">
        <v>3.882481E8</v>
      </c>
      <c r="H223" s="283" t="s">
        <v>319</v>
      </c>
      <c r="I223" s="278">
        <v>13.42875</v>
      </c>
      <c r="J223" s="278">
        <v>14.19375</v>
      </c>
      <c r="K223" s="278">
        <v>12.995</v>
      </c>
      <c r="L223" s="278">
        <v>14.12125</v>
      </c>
      <c r="M223" s="278">
        <v>13.992979</v>
      </c>
      <c r="N223" s="278">
        <v>1.0924E8</v>
      </c>
      <c r="O223" s="278"/>
      <c r="P223" s="254">
        <f t="shared" si="25"/>
        <v>516356.4554</v>
      </c>
      <c r="Q223" s="254">
        <f t="shared" si="134"/>
        <v>717326.4461</v>
      </c>
      <c r="R223" s="254">
        <f t="shared" si="135"/>
        <v>559798.9089</v>
      </c>
      <c r="S223" s="254">
        <f t="shared" si="28"/>
        <v>0</v>
      </c>
      <c r="T223" s="282"/>
      <c r="U223" s="254">
        <f t="shared" si="18"/>
        <v>898856.4713</v>
      </c>
      <c r="V223" s="254">
        <f t="shared" si="19"/>
        <v>898856.4713</v>
      </c>
      <c r="W223" s="254">
        <f t="shared" si="20"/>
        <v>1793481.81</v>
      </c>
      <c r="X223" s="257">
        <f t="shared" si="21"/>
        <v>1.79348181</v>
      </c>
      <c r="Y223" s="254">
        <f t="shared" si="22"/>
        <v>1793481.81</v>
      </c>
      <c r="Z223" s="257">
        <f t="shared" si="23"/>
        <v>1.79348181</v>
      </c>
      <c r="AA223" s="320"/>
      <c r="AB223" s="299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  <c r="AM223" s="299"/>
      <c r="AN223" s="299"/>
      <c r="AO223" s="299"/>
      <c r="AP223" s="299"/>
      <c r="AQ223" s="299"/>
      <c r="AR223" s="299"/>
      <c r="AS223" s="299"/>
      <c r="AT223" s="299"/>
    </row>
    <row r="224" ht="19.5" customHeight="1">
      <c r="A224" s="276" t="s">
        <v>320</v>
      </c>
      <c r="B224" s="277">
        <v>136.440002</v>
      </c>
      <c r="C224" s="278">
        <v>141.839996</v>
      </c>
      <c r="D224" s="278">
        <v>135.869995</v>
      </c>
      <c r="E224" s="278">
        <v>141.289993</v>
      </c>
      <c r="F224" s="278">
        <v>134.624054</v>
      </c>
      <c r="G224" s="278">
        <v>5.324897E8</v>
      </c>
      <c r="H224" s="283" t="s">
        <v>320</v>
      </c>
      <c r="I224" s="278">
        <v>14.21375</v>
      </c>
      <c r="J224" s="278">
        <v>15.3175</v>
      </c>
      <c r="K224" s="278">
        <v>14.07125</v>
      </c>
      <c r="L224" s="278">
        <v>15.1975</v>
      </c>
      <c r="M224" s="278">
        <v>15.059453</v>
      </c>
      <c r="N224" s="278">
        <v>1.168984E8</v>
      </c>
      <c r="O224" s="278"/>
      <c r="P224" s="254">
        <f t="shared" si="25"/>
        <v>538098.9901</v>
      </c>
      <c r="Q224" s="254">
        <f t="shared" si="134"/>
        <v>776735.6486</v>
      </c>
      <c r="R224" s="254">
        <f t="shared" si="135"/>
        <v>559798.9089</v>
      </c>
      <c r="S224" s="254">
        <f t="shared" si="28"/>
        <v>0</v>
      </c>
      <c r="T224" s="282"/>
      <c r="U224" s="254">
        <f t="shared" si="18"/>
        <v>914076.2456</v>
      </c>
      <c r="V224" s="254">
        <f t="shared" si="19"/>
        <v>914076.2456</v>
      </c>
      <c r="W224" s="254">
        <f t="shared" si="20"/>
        <v>1874633.548</v>
      </c>
      <c r="X224" s="257">
        <f t="shared" si="21"/>
        <v>1.874633548</v>
      </c>
      <c r="Y224" s="254">
        <f t="shared" si="22"/>
        <v>1874633.548</v>
      </c>
      <c r="Z224" s="257">
        <f t="shared" si="23"/>
        <v>1.874633548</v>
      </c>
      <c r="AA224" s="320"/>
      <c r="AB224" s="299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299"/>
      <c r="AM224" s="299"/>
      <c r="AN224" s="299"/>
      <c r="AO224" s="299"/>
      <c r="AP224" s="299"/>
      <c r="AQ224" s="299"/>
      <c r="AR224" s="299"/>
      <c r="AS224" s="299"/>
      <c r="AT224" s="299"/>
    </row>
    <row r="225" ht="19.5" customHeight="1">
      <c r="A225" s="276" t="s">
        <v>321</v>
      </c>
      <c r="B225" s="277">
        <v>141.580002</v>
      </c>
      <c r="C225" s="278">
        <v>143.899994</v>
      </c>
      <c r="D225" s="278">
        <v>136.25</v>
      </c>
      <c r="E225" s="278">
        <v>137.639999</v>
      </c>
      <c r="F225" s="278">
        <v>131.146271</v>
      </c>
      <c r="G225" s="278">
        <v>1.0460032E9</v>
      </c>
      <c r="H225" s="283" t="s">
        <v>321</v>
      </c>
      <c r="I225" s="278">
        <v>15.265</v>
      </c>
      <c r="J225" s="278">
        <v>15.75875</v>
      </c>
      <c r="K225" s="278">
        <v>14.14875</v>
      </c>
      <c r="L225" s="278">
        <v>14.415</v>
      </c>
      <c r="M225" s="278">
        <v>14.284061</v>
      </c>
      <c r="N225" s="278">
        <v>2.258592E8</v>
      </c>
      <c r="O225" s="278"/>
      <c r="P225" s="254">
        <f t="shared" si="25"/>
        <v>539603.9604</v>
      </c>
      <c r="Q225" s="254">
        <f t="shared" si="134"/>
        <v>781013.6632</v>
      </c>
      <c r="R225" s="254">
        <f t="shared" si="135"/>
        <v>559798.9089</v>
      </c>
      <c r="S225" s="254">
        <f t="shared" si="28"/>
        <v>0</v>
      </c>
      <c r="T225" s="282"/>
      <c r="U225" s="254">
        <f t="shared" si="18"/>
        <v>915129.7248</v>
      </c>
      <c r="V225" s="254">
        <f t="shared" si="19"/>
        <v>915129.7248</v>
      </c>
      <c r="W225" s="254">
        <f t="shared" si="20"/>
        <v>1880416.533</v>
      </c>
      <c r="X225" s="257">
        <f t="shared" si="21"/>
        <v>1.880416533</v>
      </c>
      <c r="Y225" s="254">
        <f t="shared" si="22"/>
        <v>1880416.533</v>
      </c>
      <c r="Z225" s="257">
        <f t="shared" si="23"/>
        <v>1.880416533</v>
      </c>
      <c r="AA225" s="320"/>
      <c r="AB225" s="299"/>
      <c r="AC225" s="299"/>
      <c r="AD225" s="299"/>
      <c r="AE225" s="299"/>
      <c r="AF225" s="299"/>
      <c r="AG225" s="299"/>
      <c r="AH225" s="299"/>
      <c r="AI225" s="299"/>
      <c r="AJ225" s="299"/>
      <c r="AK225" s="299"/>
      <c r="AL225" s="299"/>
      <c r="AM225" s="299"/>
      <c r="AN225" s="299"/>
      <c r="AO225" s="299"/>
      <c r="AP225" s="299"/>
      <c r="AQ225" s="299"/>
      <c r="AR225" s="299"/>
      <c r="AS225" s="299"/>
      <c r="AT225" s="299"/>
    </row>
    <row r="226" ht="19.5" customHeight="1">
      <c r="A226" s="276" t="s">
        <v>322</v>
      </c>
      <c r="B226" s="277">
        <v>138.270004</v>
      </c>
      <c r="C226" s="278">
        <v>145.960007</v>
      </c>
      <c r="D226" s="278">
        <v>135.800003</v>
      </c>
      <c r="E226" s="278">
        <v>143.229996</v>
      </c>
      <c r="F226" s="278">
        <v>136.844269</v>
      </c>
      <c r="G226" s="278">
        <v>7.050023E8</v>
      </c>
      <c r="H226" s="283" t="s">
        <v>322</v>
      </c>
      <c r="I226" s="278">
        <v>14.56625</v>
      </c>
      <c r="J226" s="278">
        <v>16.202499</v>
      </c>
      <c r="K226" s="278">
        <v>14.05125</v>
      </c>
      <c r="L226" s="278">
        <v>15.5975</v>
      </c>
      <c r="M226" s="278">
        <v>15.456731</v>
      </c>
      <c r="N226" s="278">
        <v>1.152524E8</v>
      </c>
      <c r="O226" s="278"/>
      <c r="P226" s="254">
        <f t="shared" si="25"/>
        <v>537821.7941</v>
      </c>
      <c r="Q226" s="254">
        <f t="shared" si="134"/>
        <v>775631.6449</v>
      </c>
      <c r="R226" s="254">
        <f t="shared" si="135"/>
        <v>559798.9089</v>
      </c>
      <c r="S226" s="254">
        <f t="shared" si="28"/>
        <v>0</v>
      </c>
      <c r="T226" s="282"/>
      <c r="U226" s="254">
        <f t="shared" si="18"/>
        <v>913882.2084</v>
      </c>
      <c r="V226" s="254">
        <f t="shared" si="19"/>
        <v>913882.2084</v>
      </c>
      <c r="W226" s="254">
        <f t="shared" si="20"/>
        <v>1873252.348</v>
      </c>
      <c r="X226" s="257">
        <f t="shared" si="21"/>
        <v>1.873252348</v>
      </c>
      <c r="Y226" s="254">
        <f t="shared" si="22"/>
        <v>1873252.348</v>
      </c>
      <c r="Z226" s="257">
        <f t="shared" si="23"/>
        <v>1.873252348</v>
      </c>
      <c r="AA226" s="320"/>
      <c r="AB226" s="299"/>
      <c r="AC226" s="299"/>
      <c r="AD226" s="299"/>
      <c r="AE226" s="299"/>
      <c r="AF226" s="299"/>
      <c r="AG226" s="299"/>
      <c r="AH226" s="299"/>
      <c r="AI226" s="299"/>
      <c r="AJ226" s="299"/>
      <c r="AK226" s="299"/>
      <c r="AL226" s="299"/>
      <c r="AM226" s="299"/>
      <c r="AN226" s="299"/>
      <c r="AO226" s="299"/>
      <c r="AP226" s="299"/>
      <c r="AQ226" s="299"/>
      <c r="AR226" s="299"/>
      <c r="AS226" s="299"/>
      <c r="AT226" s="299"/>
    </row>
    <row r="227" ht="19.5" customHeight="1">
      <c r="A227" s="276" t="s">
        <v>323</v>
      </c>
      <c r="B227" s="277">
        <v>143.720001</v>
      </c>
      <c r="C227" s="278">
        <v>146.210007</v>
      </c>
      <c r="D227" s="278">
        <v>140.179993</v>
      </c>
      <c r="E227" s="278">
        <v>146.199997</v>
      </c>
      <c r="F227" s="278">
        <v>139.681915</v>
      </c>
      <c r="G227" s="278">
        <v>8.107719E8</v>
      </c>
      <c r="H227" s="283" t="s">
        <v>323</v>
      </c>
      <c r="I227" s="278">
        <v>15.695</v>
      </c>
      <c r="J227" s="278">
        <v>16.192499</v>
      </c>
      <c r="K227" s="278">
        <v>14.9025</v>
      </c>
      <c r="L227" s="278">
        <v>16.155001</v>
      </c>
      <c r="M227" s="278">
        <v>16.009197</v>
      </c>
      <c r="N227" s="278">
        <v>1.393044E8</v>
      </c>
      <c r="O227" s="278"/>
      <c r="P227" s="254">
        <f t="shared" si="25"/>
        <v>555168.2891</v>
      </c>
      <c r="Q227" s="254">
        <f t="shared" si="134"/>
        <v>822620.8051</v>
      </c>
      <c r="R227" s="254">
        <f t="shared" si="135"/>
        <v>559798.9089</v>
      </c>
      <c r="S227" s="254">
        <f t="shared" si="28"/>
        <v>0</v>
      </c>
      <c r="T227" s="282"/>
      <c r="U227" s="254">
        <f t="shared" si="18"/>
        <v>926024.7549</v>
      </c>
      <c r="V227" s="254">
        <f t="shared" si="19"/>
        <v>926024.7549</v>
      </c>
      <c r="W227" s="254">
        <f t="shared" si="20"/>
        <v>1937588.003</v>
      </c>
      <c r="X227" s="257">
        <f t="shared" si="21"/>
        <v>1.937588003</v>
      </c>
      <c r="Y227" s="254">
        <f t="shared" si="22"/>
        <v>1937588.003</v>
      </c>
      <c r="Z227" s="257">
        <f t="shared" si="23"/>
        <v>1.937588003</v>
      </c>
      <c r="AA227" s="320"/>
      <c r="AB227" s="299"/>
      <c r="AC227" s="299"/>
      <c r="AD227" s="299"/>
      <c r="AE227" s="299"/>
      <c r="AF227" s="299"/>
      <c r="AG227" s="299"/>
      <c r="AH227" s="299"/>
      <c r="AI227" s="299"/>
      <c r="AJ227" s="299"/>
      <c r="AK227" s="299"/>
      <c r="AL227" s="299"/>
      <c r="AM227" s="299"/>
      <c r="AN227" s="299"/>
      <c r="AO227" s="299"/>
      <c r="AP227" s="299"/>
      <c r="AQ227" s="299"/>
      <c r="AR227" s="299"/>
      <c r="AS227" s="299"/>
      <c r="AT227" s="299"/>
    </row>
    <row r="228" ht="19.5" customHeight="1">
      <c r="A228" s="276" t="s">
        <v>324</v>
      </c>
      <c r="B228" s="277">
        <v>146.389999</v>
      </c>
      <c r="C228" s="278">
        <v>146.589996</v>
      </c>
      <c r="D228" s="278">
        <v>142.100006</v>
      </c>
      <c r="E228" s="278">
        <v>145.449997</v>
      </c>
      <c r="F228" s="278">
        <v>138.965317</v>
      </c>
      <c r="G228" s="278">
        <v>6.31562E8</v>
      </c>
      <c r="H228" s="283" t="s">
        <v>324</v>
      </c>
      <c r="I228" s="278">
        <v>16.235001</v>
      </c>
      <c r="J228" s="278">
        <v>16.2775</v>
      </c>
      <c r="K228" s="278">
        <v>15.3325</v>
      </c>
      <c r="L228" s="278">
        <v>16.055</v>
      </c>
      <c r="M228" s="278">
        <v>15.910101</v>
      </c>
      <c r="N228" s="278">
        <v>8.72872E7</v>
      </c>
      <c r="O228" s="278"/>
      <c r="P228" s="254">
        <f t="shared" si="25"/>
        <v>562772.301</v>
      </c>
      <c r="Q228" s="254">
        <f t="shared" si="134"/>
        <v>846356.886</v>
      </c>
      <c r="R228" s="254">
        <f t="shared" si="135"/>
        <v>559798.9089</v>
      </c>
      <c r="S228" s="254">
        <f t="shared" si="28"/>
        <v>0</v>
      </c>
      <c r="T228" s="282"/>
      <c r="U228" s="254">
        <f t="shared" si="18"/>
        <v>931347.5632</v>
      </c>
      <c r="V228" s="254">
        <f t="shared" si="19"/>
        <v>931347.5632</v>
      </c>
      <c r="W228" s="254">
        <f t="shared" si="20"/>
        <v>1968928.096</v>
      </c>
      <c r="X228" s="257">
        <f t="shared" si="21"/>
        <v>1.968928096</v>
      </c>
      <c r="Y228" s="254">
        <f t="shared" si="22"/>
        <v>1968928.096</v>
      </c>
      <c r="Z228" s="257">
        <f t="shared" si="23"/>
        <v>1.968928096</v>
      </c>
      <c r="AA228" s="320"/>
      <c r="AB228" s="299"/>
      <c r="AC228" s="299"/>
      <c r="AD228" s="299"/>
      <c r="AE228" s="299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  <c r="AP228" s="299"/>
      <c r="AQ228" s="299"/>
      <c r="AR228" s="299"/>
      <c r="AS228" s="299"/>
      <c r="AT228" s="299"/>
    </row>
    <row r="229" ht="19.5" customHeight="1">
      <c r="A229" s="276" t="s">
        <v>325</v>
      </c>
      <c r="B229" s="277">
        <v>145.669998</v>
      </c>
      <c r="C229" s="278">
        <v>152.369995</v>
      </c>
      <c r="D229" s="278">
        <v>144.929993</v>
      </c>
      <c r="E229" s="278">
        <v>152.149994</v>
      </c>
      <c r="F229" s="278">
        <v>145.684814</v>
      </c>
      <c r="G229" s="278">
        <v>5.490946E8</v>
      </c>
      <c r="H229" s="283" t="s">
        <v>325</v>
      </c>
      <c r="I229" s="278">
        <v>16.1075</v>
      </c>
      <c r="J229" s="278">
        <v>17.57</v>
      </c>
      <c r="K229" s="278">
        <v>15.945</v>
      </c>
      <c r="L229" s="278">
        <v>17.52</v>
      </c>
      <c r="M229" s="278">
        <v>17.361881</v>
      </c>
      <c r="N229" s="278">
        <v>7.9744E7</v>
      </c>
      <c r="O229" s="278"/>
      <c r="P229" s="254">
        <f t="shared" si="25"/>
        <v>573980.1703</v>
      </c>
      <c r="Q229" s="254">
        <f t="shared" si="134"/>
        <v>880167.0013</v>
      </c>
      <c r="R229" s="254">
        <f t="shared" si="135"/>
        <v>559798.9089</v>
      </c>
      <c r="S229" s="254">
        <f t="shared" si="28"/>
        <v>0</v>
      </c>
      <c r="T229" s="282"/>
      <c r="U229" s="254">
        <f t="shared" si="18"/>
        <v>939193.0717</v>
      </c>
      <c r="V229" s="254">
        <f t="shared" si="19"/>
        <v>939193.0717</v>
      </c>
      <c r="W229" s="254">
        <f t="shared" si="20"/>
        <v>2013946.081</v>
      </c>
      <c r="X229" s="257">
        <f t="shared" si="21"/>
        <v>2.013946081</v>
      </c>
      <c r="Y229" s="254">
        <f t="shared" si="22"/>
        <v>2013946.081</v>
      </c>
      <c r="Z229" s="257">
        <f t="shared" si="23"/>
        <v>2.013946081</v>
      </c>
      <c r="AA229" s="320"/>
      <c r="AB229" s="299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299"/>
      <c r="AM229" s="299"/>
      <c r="AN229" s="299"/>
      <c r="AO229" s="299"/>
      <c r="AP229" s="299"/>
      <c r="AQ229" s="299"/>
      <c r="AR229" s="299"/>
      <c r="AS229" s="299"/>
      <c r="AT229" s="299"/>
    </row>
    <row r="230" ht="19.5" customHeight="1">
      <c r="A230" s="276" t="s">
        <v>326</v>
      </c>
      <c r="B230" s="277">
        <v>152.759995</v>
      </c>
      <c r="C230" s="278">
        <v>156.690002</v>
      </c>
      <c r="D230" s="278">
        <v>150.770004</v>
      </c>
      <c r="E230" s="278">
        <v>155.149994</v>
      </c>
      <c r="F230" s="278">
        <v>148.557297</v>
      </c>
      <c r="G230" s="278">
        <v>5.841984E8</v>
      </c>
      <c r="H230" s="283" t="s">
        <v>326</v>
      </c>
      <c r="I230" s="278">
        <v>17.65</v>
      </c>
      <c r="J230" s="278">
        <v>18.535</v>
      </c>
      <c r="K230" s="278">
        <v>17.205</v>
      </c>
      <c r="L230" s="278">
        <v>18.17</v>
      </c>
      <c r="M230" s="278">
        <v>18.006014</v>
      </c>
      <c r="N230" s="278">
        <v>8.29024E7</v>
      </c>
      <c r="O230" s="278"/>
      <c r="P230" s="254">
        <f t="shared" si="25"/>
        <v>597108.9267</v>
      </c>
      <c r="Q230" s="254">
        <f t="shared" si="134"/>
        <v>949719.2385</v>
      </c>
      <c r="R230" s="254">
        <f t="shared" si="135"/>
        <v>559798.9089</v>
      </c>
      <c r="S230" s="254">
        <f t="shared" si="28"/>
        <v>0</v>
      </c>
      <c r="T230" s="282"/>
      <c r="U230" s="254">
        <f t="shared" si="18"/>
        <v>955383.2012</v>
      </c>
      <c r="V230" s="254">
        <f t="shared" si="19"/>
        <v>955383.2012</v>
      </c>
      <c r="W230" s="254">
        <f t="shared" si="20"/>
        <v>2106627.074</v>
      </c>
      <c r="X230" s="257">
        <f t="shared" si="21"/>
        <v>2.106627074</v>
      </c>
      <c r="Y230" s="254">
        <f t="shared" si="22"/>
        <v>2106627.074</v>
      </c>
      <c r="Z230" s="257">
        <f t="shared" si="23"/>
        <v>2.106627074</v>
      </c>
      <c r="AA230" s="320"/>
      <c r="AB230" s="299"/>
      <c r="AC230" s="299"/>
      <c r="AD230" s="299"/>
      <c r="AE230" s="299"/>
      <c r="AF230" s="299"/>
      <c r="AG230" s="299"/>
      <c r="AH230" s="299"/>
      <c r="AI230" s="299"/>
      <c r="AJ230" s="299"/>
      <c r="AK230" s="299"/>
      <c r="AL230" s="299"/>
      <c r="AM230" s="299"/>
      <c r="AN230" s="299"/>
      <c r="AO230" s="299"/>
      <c r="AP230" s="299"/>
      <c r="AQ230" s="299"/>
      <c r="AR230" s="299"/>
      <c r="AS230" s="299"/>
      <c r="AT230" s="299"/>
    </row>
    <row r="231" ht="19.5" customHeight="1">
      <c r="A231" s="276" t="s">
        <v>327</v>
      </c>
      <c r="B231" s="337">
        <v>154.199997</v>
      </c>
      <c r="C231" s="338">
        <v>158.770004</v>
      </c>
      <c r="D231" s="338">
        <v>152.059998</v>
      </c>
      <c r="E231" s="338">
        <v>155.759995</v>
      </c>
      <c r="F231" s="338">
        <v>149.141373</v>
      </c>
      <c r="G231" s="338">
        <v>6.223839E8</v>
      </c>
      <c r="H231" s="340" t="s">
        <v>327</v>
      </c>
      <c r="I231" s="338">
        <v>17.934999</v>
      </c>
      <c r="J231" s="338">
        <v>19.0725</v>
      </c>
      <c r="K231" s="338">
        <v>17.440001</v>
      </c>
      <c r="L231" s="338">
        <v>18.3325</v>
      </c>
      <c r="M231" s="338">
        <v>18.167048</v>
      </c>
      <c r="N231" s="338">
        <v>9.40588E7</v>
      </c>
      <c r="O231" s="338"/>
      <c r="P231" s="254">
        <f t="shared" si="25"/>
        <v>602217.8139</v>
      </c>
      <c r="Q231" s="254">
        <f t="shared" si="134"/>
        <v>962691.3379</v>
      </c>
      <c r="R231" s="254">
        <f t="shared" si="135"/>
        <v>559798.9089</v>
      </c>
      <c r="S231" s="254">
        <f t="shared" si="28"/>
        <v>0</v>
      </c>
      <c r="T231" s="339">
        <f>(P231-P219)/P219</f>
        <v>0.3197361281</v>
      </c>
      <c r="U231" s="254">
        <f t="shared" si="18"/>
        <v>958959.4222</v>
      </c>
      <c r="V231" s="254">
        <f t="shared" si="19"/>
        <v>958959.4222</v>
      </c>
      <c r="W231" s="254">
        <f t="shared" si="20"/>
        <v>2124708.061</v>
      </c>
      <c r="X231" s="257">
        <f t="shared" si="21"/>
        <v>2.124708061</v>
      </c>
      <c r="Y231" s="254">
        <f t="shared" si="22"/>
        <v>2124708.061</v>
      </c>
      <c r="Z231" s="257">
        <f t="shared" si="23"/>
        <v>2.124708061</v>
      </c>
      <c r="AA231" s="320"/>
      <c r="AB231" s="299"/>
      <c r="AC231" s="299"/>
      <c r="AD231" s="299"/>
      <c r="AE231" s="299"/>
      <c r="AF231" s="299"/>
      <c r="AG231" s="299"/>
      <c r="AH231" s="299"/>
      <c r="AI231" s="299"/>
      <c r="AJ231" s="299"/>
      <c r="AK231" s="299"/>
      <c r="AL231" s="299"/>
      <c r="AM231" s="299"/>
      <c r="AN231" s="299"/>
      <c r="AO231" s="299"/>
      <c r="AP231" s="299"/>
      <c r="AQ231" s="299"/>
      <c r="AR231" s="299"/>
      <c r="AS231" s="299"/>
      <c r="AT231" s="299"/>
    </row>
    <row r="232" ht="19.5" customHeight="1">
      <c r="A232" s="276" t="s">
        <v>328</v>
      </c>
      <c r="B232" s="277">
        <v>156.559998</v>
      </c>
      <c r="C232" s="278">
        <v>170.949997</v>
      </c>
      <c r="D232" s="278">
        <v>156.169998</v>
      </c>
      <c r="E232" s="278">
        <v>169.399994</v>
      </c>
      <c r="F232" s="278">
        <v>162.541</v>
      </c>
      <c r="G232" s="278">
        <v>6.983949E8</v>
      </c>
      <c r="H232" s="283" t="s">
        <v>328</v>
      </c>
      <c r="I232" s="278">
        <v>18.514999</v>
      </c>
      <c r="J232" s="278">
        <v>22.002501</v>
      </c>
      <c r="K232" s="278">
        <v>18.434999</v>
      </c>
      <c r="L232" s="278">
        <v>21.602501</v>
      </c>
      <c r="M232" s="278">
        <v>21.407537</v>
      </c>
      <c r="N232" s="278">
        <v>1.2376E8</v>
      </c>
      <c r="O232" s="278"/>
      <c r="P232" s="254">
        <f t="shared" si="25"/>
        <v>618495.0416</v>
      </c>
      <c r="Q232" s="254">
        <f>((Q231+R231)/2)*K232/K231</f>
        <v>804676.1631</v>
      </c>
      <c r="R232" s="254">
        <f>(Q231+R231)/2</f>
        <v>761245.1234</v>
      </c>
      <c r="S232" s="254">
        <f t="shared" si="28"/>
        <v>0</v>
      </c>
      <c r="T232" s="282"/>
      <c r="U232" s="254">
        <f t="shared" si="18"/>
        <v>1163741.848</v>
      </c>
      <c r="V232" s="254">
        <f t="shared" si="19"/>
        <v>1163741.848</v>
      </c>
      <c r="W232" s="254">
        <f t="shared" si="20"/>
        <v>2184416.328</v>
      </c>
      <c r="X232" s="257">
        <f t="shared" si="21"/>
        <v>2.184416328</v>
      </c>
      <c r="Y232" s="254">
        <f t="shared" si="22"/>
        <v>2184416.328</v>
      </c>
      <c r="Z232" s="257">
        <f t="shared" si="23"/>
        <v>2.184416328</v>
      </c>
      <c r="AA232" s="320"/>
      <c r="AB232" s="299"/>
      <c r="AC232" s="299"/>
      <c r="AD232" s="299"/>
      <c r="AE232" s="299"/>
      <c r="AF232" s="299"/>
      <c r="AG232" s="299"/>
      <c r="AH232" s="299"/>
      <c r="AI232" s="299"/>
      <c r="AJ232" s="299"/>
      <c r="AK232" s="299"/>
      <c r="AL232" s="299"/>
      <c r="AM232" s="299"/>
      <c r="AN232" s="299"/>
      <c r="AO232" s="299"/>
      <c r="AP232" s="299"/>
      <c r="AQ232" s="299"/>
      <c r="AR232" s="299"/>
      <c r="AS232" s="299"/>
      <c r="AT232" s="299"/>
    </row>
    <row r="233" ht="19.5" customHeight="1">
      <c r="A233" s="276" t="s">
        <v>329</v>
      </c>
      <c r="B233" s="277">
        <v>168.100006</v>
      </c>
      <c r="C233" s="278">
        <v>170.729996</v>
      </c>
      <c r="D233" s="278">
        <v>150.130005</v>
      </c>
      <c r="E233" s="278">
        <v>167.210007</v>
      </c>
      <c r="F233" s="278">
        <v>160.439682</v>
      </c>
      <c r="G233" s="278">
        <v>1.1798412E9</v>
      </c>
      <c r="H233" s="283" t="s">
        <v>329</v>
      </c>
      <c r="I233" s="278">
        <v>21.280001</v>
      </c>
      <c r="J233" s="278">
        <v>21.76</v>
      </c>
      <c r="K233" s="278">
        <v>16.870001</v>
      </c>
      <c r="L233" s="278">
        <v>20.862499</v>
      </c>
      <c r="M233" s="278">
        <v>20.674213</v>
      </c>
      <c r="N233" s="278">
        <v>2.0399E8</v>
      </c>
      <c r="O233" s="278"/>
      <c r="P233" s="254">
        <f t="shared" si="25"/>
        <v>594574.2772</v>
      </c>
      <c r="Q233" s="254">
        <f t="shared" ref="Q233:Q243" si="136">Q232*K233/K232</f>
        <v>736364.9803</v>
      </c>
      <c r="R233" s="254">
        <f t="shared" ref="R233:R243" si="137">R232</f>
        <v>761245.1234</v>
      </c>
      <c r="S233" s="254">
        <f t="shared" si="28"/>
        <v>0</v>
      </c>
      <c r="T233" s="282"/>
      <c r="U233" s="254">
        <f t="shared" si="18"/>
        <v>1146997.313</v>
      </c>
      <c r="V233" s="254">
        <f t="shared" si="19"/>
        <v>1146997.313</v>
      </c>
      <c r="W233" s="254">
        <f t="shared" si="20"/>
        <v>2092184.381</v>
      </c>
      <c r="X233" s="257">
        <f t="shared" si="21"/>
        <v>2.092184381</v>
      </c>
      <c r="Y233" s="254">
        <f t="shared" si="22"/>
        <v>2092184.381</v>
      </c>
      <c r="Z233" s="257">
        <f t="shared" si="23"/>
        <v>2.092184381</v>
      </c>
      <c r="AA233" s="320"/>
      <c r="AB233" s="299"/>
      <c r="AC233" s="299"/>
      <c r="AD233" s="299"/>
      <c r="AE233" s="299"/>
      <c r="AF233" s="299"/>
      <c r="AG233" s="299"/>
      <c r="AH233" s="299"/>
      <c r="AI233" s="299"/>
      <c r="AJ233" s="299"/>
      <c r="AK233" s="299"/>
      <c r="AL233" s="299"/>
      <c r="AM233" s="299"/>
      <c r="AN233" s="299"/>
      <c r="AO233" s="299"/>
      <c r="AP233" s="299"/>
      <c r="AQ233" s="299"/>
      <c r="AR233" s="299"/>
      <c r="AS233" s="299"/>
      <c r="AT233" s="299"/>
    </row>
    <row r="234" ht="19.5" customHeight="1">
      <c r="A234" s="276" t="s">
        <v>330</v>
      </c>
      <c r="B234" s="277">
        <v>167.300003</v>
      </c>
      <c r="C234" s="278">
        <v>175.210007</v>
      </c>
      <c r="D234" s="278">
        <v>156.039993</v>
      </c>
      <c r="E234" s="278">
        <v>160.130005</v>
      </c>
      <c r="F234" s="278">
        <v>153.646378</v>
      </c>
      <c r="G234" s="278">
        <v>1.0853067E9</v>
      </c>
      <c r="H234" s="283" t="s">
        <v>330</v>
      </c>
      <c r="I234" s="278">
        <v>20.8925</v>
      </c>
      <c r="J234" s="278">
        <v>22.870001</v>
      </c>
      <c r="K234" s="278">
        <v>18.09</v>
      </c>
      <c r="L234" s="278">
        <v>19.049999</v>
      </c>
      <c r="M234" s="278">
        <v>18.878073</v>
      </c>
      <c r="N234" s="278">
        <v>2.062544E8</v>
      </c>
      <c r="O234" s="278"/>
      <c r="P234" s="254">
        <f t="shared" si="25"/>
        <v>617980.1703</v>
      </c>
      <c r="Q234" s="254">
        <f t="shared" si="136"/>
        <v>789617.1728</v>
      </c>
      <c r="R234" s="254">
        <f t="shared" si="137"/>
        <v>761245.1234</v>
      </c>
      <c r="S234" s="254">
        <f t="shared" si="28"/>
        <v>0</v>
      </c>
      <c r="T234" s="282"/>
      <c r="U234" s="254">
        <f t="shared" si="18"/>
        <v>1163381.438</v>
      </c>
      <c r="V234" s="254">
        <f t="shared" si="19"/>
        <v>1163381.438</v>
      </c>
      <c r="W234" s="254">
        <f t="shared" si="20"/>
        <v>2168842.466</v>
      </c>
      <c r="X234" s="257">
        <f t="shared" si="21"/>
        <v>2.168842466</v>
      </c>
      <c r="Y234" s="254">
        <f t="shared" si="22"/>
        <v>2168842.466</v>
      </c>
      <c r="Z234" s="257">
        <f t="shared" si="23"/>
        <v>2.168842466</v>
      </c>
      <c r="AA234" s="320"/>
      <c r="AB234" s="299"/>
      <c r="AC234" s="299"/>
      <c r="AD234" s="299"/>
      <c r="AE234" s="299"/>
      <c r="AF234" s="299"/>
      <c r="AG234" s="299"/>
      <c r="AH234" s="299"/>
      <c r="AI234" s="299"/>
      <c r="AJ234" s="299"/>
      <c r="AK234" s="299"/>
      <c r="AL234" s="299"/>
      <c r="AM234" s="299"/>
      <c r="AN234" s="299"/>
      <c r="AO234" s="299"/>
      <c r="AP234" s="299"/>
      <c r="AQ234" s="299"/>
      <c r="AR234" s="299"/>
      <c r="AS234" s="299"/>
      <c r="AT234" s="299"/>
    </row>
    <row r="235" ht="19.5" customHeight="1">
      <c r="A235" s="276" t="s">
        <v>331</v>
      </c>
      <c r="B235" s="277">
        <v>158.990005</v>
      </c>
      <c r="C235" s="278">
        <v>167.0</v>
      </c>
      <c r="D235" s="278">
        <v>153.880005</v>
      </c>
      <c r="E235" s="278">
        <v>160.940002</v>
      </c>
      <c r="F235" s="278">
        <v>154.674103</v>
      </c>
      <c r="G235" s="278">
        <v>9.873805E8</v>
      </c>
      <c r="H235" s="283" t="s">
        <v>331</v>
      </c>
      <c r="I235" s="278">
        <v>18.772499</v>
      </c>
      <c r="J235" s="278">
        <v>20.622499</v>
      </c>
      <c r="K235" s="278">
        <v>17.555</v>
      </c>
      <c r="L235" s="278">
        <v>19.1</v>
      </c>
      <c r="M235" s="278">
        <v>18.92762</v>
      </c>
      <c r="N235" s="278">
        <v>1.744092E8</v>
      </c>
      <c r="O235" s="278"/>
      <c r="P235" s="254">
        <f t="shared" si="25"/>
        <v>609425.7624</v>
      </c>
      <c r="Q235" s="254">
        <f t="shared" si="136"/>
        <v>766264.7578</v>
      </c>
      <c r="R235" s="254">
        <f t="shared" si="137"/>
        <v>761245.1234</v>
      </c>
      <c r="S235" s="254">
        <f t="shared" si="28"/>
        <v>0</v>
      </c>
      <c r="T235" s="282"/>
      <c r="U235" s="254">
        <f t="shared" si="18"/>
        <v>1157393.352</v>
      </c>
      <c r="V235" s="254">
        <f t="shared" si="19"/>
        <v>1157393.352</v>
      </c>
      <c r="W235" s="254">
        <f t="shared" si="20"/>
        <v>2136935.644</v>
      </c>
      <c r="X235" s="257">
        <f t="shared" si="21"/>
        <v>2.136935644</v>
      </c>
      <c r="Y235" s="254">
        <f t="shared" si="22"/>
        <v>2136935.644</v>
      </c>
      <c r="Z235" s="257">
        <f t="shared" si="23"/>
        <v>2.136935644</v>
      </c>
      <c r="AA235" s="320"/>
      <c r="AB235" s="299"/>
      <c r="AC235" s="299"/>
      <c r="AD235" s="299"/>
      <c r="AE235" s="299"/>
      <c r="AF235" s="299"/>
      <c r="AG235" s="299"/>
      <c r="AH235" s="299"/>
      <c r="AI235" s="299"/>
      <c r="AJ235" s="299"/>
      <c r="AK235" s="299"/>
      <c r="AL235" s="299"/>
      <c r="AM235" s="299"/>
      <c r="AN235" s="299"/>
      <c r="AO235" s="299"/>
      <c r="AP235" s="299"/>
      <c r="AQ235" s="299"/>
      <c r="AR235" s="299"/>
      <c r="AS235" s="299"/>
      <c r="AT235" s="299"/>
    </row>
    <row r="236" ht="19.5" customHeight="1">
      <c r="A236" s="276" t="s">
        <v>332</v>
      </c>
      <c r="B236" s="277">
        <v>160.520004</v>
      </c>
      <c r="C236" s="278">
        <v>171.199997</v>
      </c>
      <c r="D236" s="278">
        <v>159.220001</v>
      </c>
      <c r="E236" s="278">
        <v>170.070007</v>
      </c>
      <c r="F236" s="278">
        <v>163.448654</v>
      </c>
      <c r="G236" s="278">
        <v>6.87987E8</v>
      </c>
      <c r="H236" s="283" t="s">
        <v>332</v>
      </c>
      <c r="I236" s="278">
        <v>19.01</v>
      </c>
      <c r="J236" s="278">
        <v>21.532499</v>
      </c>
      <c r="K236" s="278">
        <v>18.684999</v>
      </c>
      <c r="L236" s="278">
        <v>21.252501</v>
      </c>
      <c r="M236" s="278">
        <v>21.060694</v>
      </c>
      <c r="N236" s="278">
        <v>1.287104E8</v>
      </c>
      <c r="O236" s="278"/>
      <c r="P236" s="254">
        <f t="shared" si="25"/>
        <v>630574.2614</v>
      </c>
      <c r="Q236" s="254">
        <f t="shared" si="136"/>
        <v>815588.5065</v>
      </c>
      <c r="R236" s="254">
        <f t="shared" si="137"/>
        <v>761245.1234</v>
      </c>
      <c r="S236" s="254">
        <f t="shared" si="28"/>
        <v>0</v>
      </c>
      <c r="T236" s="282"/>
      <c r="U236" s="254">
        <f t="shared" si="18"/>
        <v>1172197.301</v>
      </c>
      <c r="V236" s="254">
        <f t="shared" si="19"/>
        <v>1172197.301</v>
      </c>
      <c r="W236" s="254">
        <f t="shared" si="20"/>
        <v>2207407.891</v>
      </c>
      <c r="X236" s="257">
        <f t="shared" si="21"/>
        <v>2.207407891</v>
      </c>
      <c r="Y236" s="254">
        <f t="shared" si="22"/>
        <v>2207407.891</v>
      </c>
      <c r="Z236" s="257">
        <f t="shared" si="23"/>
        <v>2.207407891</v>
      </c>
      <c r="AA236" s="320"/>
      <c r="AB236" s="299"/>
      <c r="AC236" s="299"/>
      <c r="AD236" s="299"/>
      <c r="AE236" s="299"/>
      <c r="AF236" s="299"/>
      <c r="AG236" s="299"/>
      <c r="AH236" s="299"/>
      <c r="AI236" s="299"/>
      <c r="AJ236" s="299"/>
      <c r="AK236" s="299"/>
      <c r="AL236" s="299"/>
      <c r="AM236" s="299"/>
      <c r="AN236" s="299"/>
      <c r="AO236" s="299"/>
      <c r="AP236" s="299"/>
      <c r="AQ236" s="299"/>
      <c r="AR236" s="299"/>
      <c r="AS236" s="299"/>
      <c r="AT236" s="299"/>
    </row>
    <row r="237" ht="19.5" customHeight="1">
      <c r="A237" s="276" t="s">
        <v>333</v>
      </c>
      <c r="B237" s="277">
        <v>170.919998</v>
      </c>
      <c r="C237" s="278">
        <v>177.979996</v>
      </c>
      <c r="D237" s="278">
        <v>169.169998</v>
      </c>
      <c r="E237" s="278">
        <v>171.649994</v>
      </c>
      <c r="F237" s="278">
        <v>164.967102</v>
      </c>
      <c r="G237" s="278">
        <v>7.843385E8</v>
      </c>
      <c r="H237" s="283" t="s">
        <v>333</v>
      </c>
      <c r="I237" s="278">
        <v>21.459999</v>
      </c>
      <c r="J237" s="278">
        <v>23.3225</v>
      </c>
      <c r="K237" s="278">
        <v>21.040001</v>
      </c>
      <c r="L237" s="278">
        <v>21.615</v>
      </c>
      <c r="M237" s="278">
        <v>21.419918</v>
      </c>
      <c r="N237" s="278">
        <v>1.172916E8</v>
      </c>
      <c r="O237" s="278"/>
      <c r="P237" s="254">
        <f t="shared" si="25"/>
        <v>669980.1901</v>
      </c>
      <c r="Q237" s="254">
        <f t="shared" si="136"/>
        <v>918382.8692</v>
      </c>
      <c r="R237" s="254">
        <f t="shared" si="137"/>
        <v>761245.1234</v>
      </c>
      <c r="S237" s="254">
        <f t="shared" si="28"/>
        <v>0</v>
      </c>
      <c r="T237" s="282"/>
      <c r="U237" s="254">
        <f t="shared" si="18"/>
        <v>1199781.452</v>
      </c>
      <c r="V237" s="254">
        <f t="shared" si="19"/>
        <v>1199781.452</v>
      </c>
      <c r="W237" s="254">
        <f t="shared" si="20"/>
        <v>2349608.183</v>
      </c>
      <c r="X237" s="257">
        <f t="shared" si="21"/>
        <v>2.349608183</v>
      </c>
      <c r="Y237" s="254">
        <f t="shared" si="22"/>
        <v>2349608.183</v>
      </c>
      <c r="Z237" s="257">
        <f t="shared" si="23"/>
        <v>2.349608183</v>
      </c>
      <c r="AA237" s="320"/>
      <c r="AB237" s="299"/>
      <c r="AC237" s="299"/>
      <c r="AD237" s="299"/>
      <c r="AE237" s="299"/>
      <c r="AF237" s="299"/>
      <c r="AG237" s="299"/>
      <c r="AH237" s="299"/>
      <c r="AI237" s="299"/>
      <c r="AJ237" s="299"/>
      <c r="AK237" s="299"/>
      <c r="AL237" s="299"/>
      <c r="AM237" s="299"/>
      <c r="AN237" s="299"/>
      <c r="AO237" s="299"/>
      <c r="AP237" s="299"/>
      <c r="AQ237" s="299"/>
      <c r="AR237" s="299"/>
      <c r="AS237" s="299"/>
      <c r="AT237" s="299"/>
    </row>
    <row r="238" ht="19.5" customHeight="1">
      <c r="A238" s="276" t="s">
        <v>334</v>
      </c>
      <c r="B238" s="277">
        <v>170.039993</v>
      </c>
      <c r="C238" s="278">
        <v>182.929993</v>
      </c>
      <c r="D238" s="278">
        <v>169.669998</v>
      </c>
      <c r="E238" s="278">
        <v>176.449997</v>
      </c>
      <c r="F238" s="278">
        <v>169.943237</v>
      </c>
      <c r="G238" s="278">
        <v>7.080105E8</v>
      </c>
      <c r="H238" s="283" t="s">
        <v>334</v>
      </c>
      <c r="I238" s="278">
        <v>21.247499</v>
      </c>
      <c r="J238" s="278">
        <v>24.5075</v>
      </c>
      <c r="K238" s="278">
        <v>21.157499</v>
      </c>
      <c r="L238" s="278">
        <v>22.705</v>
      </c>
      <c r="M238" s="278">
        <v>22.500082</v>
      </c>
      <c r="N238" s="278">
        <v>1.054764E8</v>
      </c>
      <c r="O238" s="278"/>
      <c r="P238" s="254">
        <f t="shared" si="25"/>
        <v>671960.3881</v>
      </c>
      <c r="Q238" s="254">
        <f t="shared" si="136"/>
        <v>923511.5834</v>
      </c>
      <c r="R238" s="254">
        <f t="shared" si="137"/>
        <v>761245.1234</v>
      </c>
      <c r="S238" s="254">
        <f t="shared" si="28"/>
        <v>0</v>
      </c>
      <c r="T238" s="282"/>
      <c r="U238" s="254">
        <f t="shared" si="18"/>
        <v>1201167.59</v>
      </c>
      <c r="V238" s="254">
        <f t="shared" si="19"/>
        <v>1201167.59</v>
      </c>
      <c r="W238" s="254">
        <f t="shared" si="20"/>
        <v>2356717.095</v>
      </c>
      <c r="X238" s="257">
        <f t="shared" si="21"/>
        <v>2.356717095</v>
      </c>
      <c r="Y238" s="254">
        <f t="shared" si="22"/>
        <v>2356717.095</v>
      </c>
      <c r="Z238" s="257">
        <f t="shared" si="23"/>
        <v>2.356717095</v>
      </c>
      <c r="AA238" s="320"/>
      <c r="AB238" s="299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  <c r="AM238" s="299"/>
      <c r="AN238" s="299"/>
      <c r="AO238" s="299"/>
      <c r="AP238" s="299"/>
      <c r="AQ238" s="299"/>
      <c r="AR238" s="299"/>
      <c r="AS238" s="299"/>
      <c r="AT238" s="299"/>
    </row>
    <row r="239" ht="19.5" customHeight="1">
      <c r="A239" s="276" t="s">
        <v>335</v>
      </c>
      <c r="B239" s="277">
        <v>176.860001</v>
      </c>
      <c r="C239" s="278">
        <v>187.520004</v>
      </c>
      <c r="D239" s="278">
        <v>175.789993</v>
      </c>
      <c r="E239" s="278">
        <v>186.649994</v>
      </c>
      <c r="F239" s="278">
        <v>179.767044</v>
      </c>
      <c r="G239" s="278">
        <v>6.67523E8</v>
      </c>
      <c r="H239" s="283" t="s">
        <v>335</v>
      </c>
      <c r="I239" s="278">
        <v>22.889999</v>
      </c>
      <c r="J239" s="278">
        <v>25.627501</v>
      </c>
      <c r="K239" s="278">
        <v>22.6</v>
      </c>
      <c r="L239" s="278">
        <v>25.379999</v>
      </c>
      <c r="M239" s="278">
        <v>25.150936</v>
      </c>
      <c r="N239" s="278">
        <v>9.92216E7</v>
      </c>
      <c r="O239" s="278"/>
      <c r="P239" s="254">
        <f t="shared" si="25"/>
        <v>696197.9921</v>
      </c>
      <c r="Q239" s="254">
        <f t="shared" si="136"/>
        <v>986475.8488</v>
      </c>
      <c r="R239" s="254">
        <f t="shared" si="137"/>
        <v>761245.1234</v>
      </c>
      <c r="S239" s="254">
        <f t="shared" si="28"/>
        <v>0</v>
      </c>
      <c r="T239" s="282"/>
      <c r="U239" s="254">
        <f t="shared" si="18"/>
        <v>1218133.913</v>
      </c>
      <c r="V239" s="254">
        <f t="shared" si="19"/>
        <v>1218133.913</v>
      </c>
      <c r="W239" s="254">
        <f t="shared" si="20"/>
        <v>2443918.964</v>
      </c>
      <c r="X239" s="257">
        <f t="shared" si="21"/>
        <v>2.443918964</v>
      </c>
      <c r="Y239" s="254">
        <f t="shared" si="22"/>
        <v>2443918.964</v>
      </c>
      <c r="Z239" s="257">
        <f t="shared" si="23"/>
        <v>2.443918964</v>
      </c>
      <c r="AA239" s="320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9"/>
      <c r="AN239" s="299"/>
      <c r="AO239" s="299"/>
      <c r="AP239" s="299"/>
      <c r="AQ239" s="299"/>
      <c r="AR239" s="299"/>
      <c r="AS239" s="299"/>
      <c r="AT239" s="299"/>
    </row>
    <row r="240" ht="19.5" customHeight="1">
      <c r="A240" s="276" t="s">
        <v>336</v>
      </c>
      <c r="B240" s="277">
        <v>186.080002</v>
      </c>
      <c r="C240" s="278">
        <v>186.490005</v>
      </c>
      <c r="D240" s="278">
        <v>180.440002</v>
      </c>
      <c r="E240" s="278">
        <v>185.789993</v>
      </c>
      <c r="F240" s="278">
        <v>178.938828</v>
      </c>
      <c r="G240" s="278">
        <v>6.455344E8</v>
      </c>
      <c r="H240" s="283" t="s">
        <v>336</v>
      </c>
      <c r="I240" s="278">
        <v>25.24</v>
      </c>
      <c r="J240" s="278">
        <v>25.344999</v>
      </c>
      <c r="K240" s="278">
        <v>23.7075</v>
      </c>
      <c r="L240" s="278">
        <v>25.17</v>
      </c>
      <c r="M240" s="278">
        <v>24.942839</v>
      </c>
      <c r="N240" s="278">
        <v>8.13508E7</v>
      </c>
      <c r="O240" s="278"/>
      <c r="P240" s="254">
        <f t="shared" si="25"/>
        <v>714613.8693</v>
      </c>
      <c r="Q240" s="254">
        <f t="shared" si="136"/>
        <v>1034817.53</v>
      </c>
      <c r="R240" s="254">
        <f t="shared" si="137"/>
        <v>761245.1234</v>
      </c>
      <c r="S240" s="254">
        <f t="shared" si="28"/>
        <v>0</v>
      </c>
      <c r="T240" s="282"/>
      <c r="U240" s="254">
        <f t="shared" si="18"/>
        <v>1231025.027</v>
      </c>
      <c r="V240" s="254">
        <f t="shared" si="19"/>
        <v>1231025.027</v>
      </c>
      <c r="W240" s="254">
        <f t="shared" si="20"/>
        <v>2510676.523</v>
      </c>
      <c r="X240" s="257">
        <f t="shared" si="21"/>
        <v>2.510676523</v>
      </c>
      <c r="Y240" s="254">
        <f t="shared" si="22"/>
        <v>2510676.523</v>
      </c>
      <c r="Z240" s="257">
        <f t="shared" si="23"/>
        <v>2.510676523</v>
      </c>
      <c r="AA240" s="320"/>
      <c r="AB240" s="299"/>
      <c r="AC240" s="299"/>
      <c r="AD240" s="299"/>
      <c r="AE240" s="299"/>
      <c r="AF240" s="299"/>
      <c r="AG240" s="299"/>
      <c r="AH240" s="299"/>
      <c r="AI240" s="299"/>
      <c r="AJ240" s="299"/>
      <c r="AK240" s="299"/>
      <c r="AL240" s="299"/>
      <c r="AM240" s="299"/>
      <c r="AN240" s="299"/>
      <c r="AO240" s="299"/>
      <c r="AP240" s="299"/>
      <c r="AQ240" s="299"/>
      <c r="AR240" s="299"/>
      <c r="AS240" s="299"/>
      <c r="AT240" s="299"/>
    </row>
    <row r="241" ht="19.5" customHeight="1">
      <c r="A241" s="276" t="s">
        <v>337</v>
      </c>
      <c r="B241" s="277">
        <v>186.869995</v>
      </c>
      <c r="C241" s="278">
        <v>187.529999</v>
      </c>
      <c r="D241" s="278">
        <v>160.089996</v>
      </c>
      <c r="E241" s="278">
        <v>169.820007</v>
      </c>
      <c r="F241" s="278">
        <v>163.85199</v>
      </c>
      <c r="G241" s="278">
        <v>1.8170706E9</v>
      </c>
      <c r="H241" s="283" t="s">
        <v>337</v>
      </c>
      <c r="I241" s="278">
        <v>25.442499</v>
      </c>
      <c r="J241" s="278">
        <v>25.625</v>
      </c>
      <c r="K241" s="278">
        <v>18.4275</v>
      </c>
      <c r="L241" s="278">
        <v>20.702499</v>
      </c>
      <c r="M241" s="278">
        <v>20.515654</v>
      </c>
      <c r="N241" s="278">
        <v>2.35472E8</v>
      </c>
      <c r="O241" s="278"/>
      <c r="P241" s="254">
        <f t="shared" si="25"/>
        <v>634019.7861</v>
      </c>
      <c r="Q241" s="254">
        <f t="shared" si="136"/>
        <v>804348.8364</v>
      </c>
      <c r="R241" s="254">
        <f t="shared" si="137"/>
        <v>761245.1234</v>
      </c>
      <c r="S241" s="254">
        <f t="shared" si="28"/>
        <v>0</v>
      </c>
      <c r="T241" s="282"/>
      <c r="U241" s="254">
        <f t="shared" si="18"/>
        <v>1174609.169</v>
      </c>
      <c r="V241" s="254">
        <f t="shared" si="19"/>
        <v>1174609.169</v>
      </c>
      <c r="W241" s="254">
        <f t="shared" si="20"/>
        <v>2199613.746</v>
      </c>
      <c r="X241" s="257">
        <f t="shared" si="21"/>
        <v>2.199613746</v>
      </c>
      <c r="Y241" s="254">
        <f t="shared" si="22"/>
        <v>2199613.746</v>
      </c>
      <c r="Z241" s="257">
        <f t="shared" si="23"/>
        <v>2.199613746</v>
      </c>
      <c r="AA241" s="320"/>
      <c r="AB241" s="299"/>
      <c r="AC241" s="299"/>
      <c r="AD241" s="299"/>
      <c r="AE241" s="299"/>
      <c r="AF241" s="299"/>
      <c r="AG241" s="299"/>
      <c r="AH241" s="299"/>
      <c r="AI241" s="299"/>
      <c r="AJ241" s="299"/>
      <c r="AK241" s="299"/>
      <c r="AL241" s="299"/>
      <c r="AM241" s="299"/>
      <c r="AN241" s="299"/>
      <c r="AO241" s="299"/>
      <c r="AP241" s="299"/>
      <c r="AQ241" s="299"/>
      <c r="AR241" s="299"/>
      <c r="AS241" s="299"/>
      <c r="AT241" s="299"/>
    </row>
    <row r="242" ht="19.5" customHeight="1">
      <c r="A242" s="276" t="s">
        <v>338</v>
      </c>
      <c r="B242" s="277">
        <v>170.070007</v>
      </c>
      <c r="C242" s="278">
        <v>175.580002</v>
      </c>
      <c r="D242" s="278">
        <v>157.130005</v>
      </c>
      <c r="E242" s="278">
        <v>169.369995</v>
      </c>
      <c r="F242" s="278">
        <v>163.417831</v>
      </c>
      <c r="G242" s="278">
        <v>1.1521215E9</v>
      </c>
      <c r="H242" s="283" t="s">
        <v>338</v>
      </c>
      <c r="I242" s="278">
        <v>20.805</v>
      </c>
      <c r="J242" s="278">
        <v>22.115</v>
      </c>
      <c r="K242" s="278">
        <v>17.625</v>
      </c>
      <c r="L242" s="278">
        <v>20.459999</v>
      </c>
      <c r="M242" s="278">
        <v>20.275343</v>
      </c>
      <c r="N242" s="278">
        <v>1.49764E8</v>
      </c>
      <c r="O242" s="278"/>
      <c r="P242" s="254">
        <f t="shared" si="25"/>
        <v>622297.0495</v>
      </c>
      <c r="Q242" s="254">
        <f t="shared" si="136"/>
        <v>769320.2139</v>
      </c>
      <c r="R242" s="254">
        <f t="shared" si="137"/>
        <v>761245.1234</v>
      </c>
      <c r="S242" s="254">
        <f t="shared" si="28"/>
        <v>0</v>
      </c>
      <c r="T242" s="282"/>
      <c r="U242" s="254">
        <f t="shared" si="18"/>
        <v>1166403.253</v>
      </c>
      <c r="V242" s="254">
        <f t="shared" si="19"/>
        <v>1166403.253</v>
      </c>
      <c r="W242" s="254">
        <f t="shared" si="20"/>
        <v>2152862.387</v>
      </c>
      <c r="X242" s="257">
        <f t="shared" si="21"/>
        <v>2.152862387</v>
      </c>
      <c r="Y242" s="254">
        <f t="shared" si="22"/>
        <v>2152862.387</v>
      </c>
      <c r="Z242" s="257">
        <f t="shared" si="23"/>
        <v>2.152862387</v>
      </c>
      <c r="AA242" s="320"/>
      <c r="AB242" s="299"/>
      <c r="AC242" s="299"/>
      <c r="AD242" s="299"/>
      <c r="AE242" s="299"/>
      <c r="AF242" s="299"/>
      <c r="AG242" s="299"/>
      <c r="AH242" s="299"/>
      <c r="AI242" s="299"/>
      <c r="AJ242" s="299"/>
      <c r="AK242" s="299"/>
      <c r="AL242" s="299"/>
      <c r="AM242" s="299"/>
      <c r="AN242" s="299"/>
      <c r="AO242" s="299"/>
      <c r="AP242" s="299"/>
      <c r="AQ242" s="299"/>
      <c r="AR242" s="299"/>
      <c r="AS242" s="299"/>
      <c r="AT242" s="299"/>
    </row>
    <row r="243" ht="19.5" customHeight="1">
      <c r="A243" s="276" t="s">
        <v>339</v>
      </c>
      <c r="B243" s="337">
        <v>173.110001</v>
      </c>
      <c r="C243" s="338">
        <v>173.309998</v>
      </c>
      <c r="D243" s="338">
        <v>143.460007</v>
      </c>
      <c r="E243" s="338">
        <v>154.259995</v>
      </c>
      <c r="F243" s="338">
        <v>148.838852</v>
      </c>
      <c r="G243" s="338">
        <v>1.3955449E9</v>
      </c>
      <c r="H243" s="340" t="s">
        <v>339</v>
      </c>
      <c r="I243" s="338">
        <v>21.34</v>
      </c>
      <c r="J243" s="338">
        <v>21.385</v>
      </c>
      <c r="K243" s="338">
        <v>14.61</v>
      </c>
      <c r="L243" s="338">
        <v>16.797501</v>
      </c>
      <c r="M243" s="338">
        <v>16.645899</v>
      </c>
      <c r="N243" s="338">
        <v>2.174544E8</v>
      </c>
      <c r="O243" s="338"/>
      <c r="P243" s="254">
        <f t="shared" si="25"/>
        <v>568158.4436</v>
      </c>
      <c r="Q243" s="254">
        <f t="shared" si="136"/>
        <v>637717.3518</v>
      </c>
      <c r="R243" s="254">
        <f t="shared" si="137"/>
        <v>761245.1234</v>
      </c>
      <c r="S243" s="254">
        <f t="shared" si="28"/>
        <v>0</v>
      </c>
      <c r="T243" s="339">
        <f>(P243-P231)/P231</f>
        <v>-0.05655656394</v>
      </c>
      <c r="U243" s="254">
        <f t="shared" si="18"/>
        <v>1128506.229</v>
      </c>
      <c r="V243" s="254">
        <f t="shared" si="19"/>
        <v>1128506.229</v>
      </c>
      <c r="W243" s="254">
        <f t="shared" si="20"/>
        <v>1967120.919</v>
      </c>
      <c r="X243" s="257">
        <f t="shared" si="21"/>
        <v>1.967120919</v>
      </c>
      <c r="Y243" s="254">
        <f t="shared" si="22"/>
        <v>1967120.919</v>
      </c>
      <c r="Z243" s="257">
        <f t="shared" si="23"/>
        <v>1.967120919</v>
      </c>
      <c r="AA243" s="320"/>
      <c r="AB243" s="299"/>
      <c r="AC243" s="299"/>
      <c r="AD243" s="299"/>
      <c r="AE243" s="299"/>
      <c r="AF243" s="299"/>
      <c r="AG243" s="299"/>
      <c r="AH243" s="299"/>
      <c r="AI243" s="299"/>
      <c r="AJ243" s="299"/>
      <c r="AK243" s="299"/>
      <c r="AL243" s="299"/>
      <c r="AM243" s="299"/>
      <c r="AN243" s="299"/>
      <c r="AO243" s="299"/>
      <c r="AP243" s="299"/>
      <c r="AQ243" s="299"/>
      <c r="AR243" s="299"/>
      <c r="AS243" s="299"/>
      <c r="AT243" s="299"/>
    </row>
    <row r="244" ht="19.5" customHeight="1">
      <c r="A244" s="276" t="s">
        <v>340</v>
      </c>
      <c r="B244" s="277">
        <v>150.990005</v>
      </c>
      <c r="C244" s="278">
        <v>168.990005</v>
      </c>
      <c r="D244" s="278">
        <v>149.490005</v>
      </c>
      <c r="E244" s="278">
        <v>168.160004</v>
      </c>
      <c r="F244" s="278">
        <v>162.714554</v>
      </c>
      <c r="G244" s="278">
        <v>9.337065E8</v>
      </c>
      <c r="H244" s="283" t="s">
        <v>340</v>
      </c>
      <c r="I244" s="278">
        <v>16.084999</v>
      </c>
      <c r="J244" s="278">
        <v>19.967501</v>
      </c>
      <c r="K244" s="278">
        <v>15.7425</v>
      </c>
      <c r="L244" s="278">
        <v>19.7925</v>
      </c>
      <c r="M244" s="278">
        <v>19.627283</v>
      </c>
      <c r="N244" s="278">
        <v>1.66696E8</v>
      </c>
      <c r="O244" s="278"/>
      <c r="P244" s="254">
        <f t="shared" si="25"/>
        <v>592039.6238</v>
      </c>
      <c r="Q244" s="254">
        <f>((Q243+R243)/2)*K244/K243</f>
        <v>753701.8058</v>
      </c>
      <c r="R244" s="254">
        <f>(Q243+R243)/2</f>
        <v>699481.2376</v>
      </c>
      <c r="S244" s="254">
        <f t="shared" si="28"/>
        <v>0</v>
      </c>
      <c r="T244" s="282"/>
      <c r="U244" s="254">
        <f t="shared" si="18"/>
        <v>1085929.725</v>
      </c>
      <c r="V244" s="254">
        <f t="shared" si="19"/>
        <v>1085929.725</v>
      </c>
      <c r="W244" s="254">
        <f t="shared" si="20"/>
        <v>2045222.667</v>
      </c>
      <c r="X244" s="257">
        <f t="shared" si="21"/>
        <v>2.045222667</v>
      </c>
      <c r="Y244" s="254">
        <f t="shared" si="22"/>
        <v>2045222.667</v>
      </c>
      <c r="Z244" s="257">
        <f t="shared" si="23"/>
        <v>2.045222667</v>
      </c>
      <c r="AA244" s="320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9"/>
      <c r="AN244" s="299"/>
      <c r="AO244" s="299"/>
      <c r="AP244" s="299"/>
      <c r="AQ244" s="299"/>
      <c r="AR244" s="299"/>
      <c r="AS244" s="299"/>
      <c r="AT244" s="299"/>
    </row>
    <row r="245" ht="19.5" customHeight="1">
      <c r="A245" s="276" t="s">
        <v>341</v>
      </c>
      <c r="B245" s="277">
        <v>167.330002</v>
      </c>
      <c r="C245" s="278">
        <v>174.660004</v>
      </c>
      <c r="D245" s="278">
        <v>166.570007</v>
      </c>
      <c r="E245" s="278">
        <v>173.190002</v>
      </c>
      <c r="F245" s="278">
        <v>167.581696</v>
      </c>
      <c r="G245" s="278">
        <v>5.359641E8</v>
      </c>
      <c r="H245" s="283" t="s">
        <v>341</v>
      </c>
      <c r="I245" s="278">
        <v>19.594999</v>
      </c>
      <c r="J245" s="278">
        <v>21.275</v>
      </c>
      <c r="K245" s="278">
        <v>19.3825</v>
      </c>
      <c r="L245" s="278">
        <v>20.905001</v>
      </c>
      <c r="M245" s="278">
        <v>20.730501</v>
      </c>
      <c r="N245" s="278">
        <v>1.092192E8</v>
      </c>
      <c r="O245" s="278"/>
      <c r="P245" s="254">
        <f t="shared" si="25"/>
        <v>659683.196</v>
      </c>
      <c r="Q245" s="254">
        <f t="shared" ref="Q245:Q255" si="138">Q244*K245/K244</f>
        <v>927973.6542</v>
      </c>
      <c r="R245" s="254">
        <f t="shared" ref="R245:R255" si="139">R244</f>
        <v>699481.2376</v>
      </c>
      <c r="S245" s="254">
        <f t="shared" si="28"/>
        <v>0</v>
      </c>
      <c r="T245" s="282"/>
      <c r="U245" s="254">
        <f t="shared" si="18"/>
        <v>1133280.225</v>
      </c>
      <c r="V245" s="254">
        <f t="shared" si="19"/>
        <v>1133280.225</v>
      </c>
      <c r="W245" s="254">
        <f t="shared" si="20"/>
        <v>2287138.088</v>
      </c>
      <c r="X245" s="257">
        <f t="shared" si="21"/>
        <v>2.287138088</v>
      </c>
      <c r="Y245" s="254">
        <f t="shared" si="22"/>
        <v>2287138.088</v>
      </c>
      <c r="Z245" s="257">
        <f t="shared" si="23"/>
        <v>2.287138088</v>
      </c>
      <c r="AA245" s="320"/>
      <c r="AB245" s="299"/>
      <c r="AC245" s="299"/>
      <c r="AD245" s="299"/>
      <c r="AE245" s="299"/>
      <c r="AF245" s="299"/>
      <c r="AG245" s="299"/>
      <c r="AH245" s="299"/>
      <c r="AI245" s="299"/>
      <c r="AJ245" s="299"/>
      <c r="AK245" s="299"/>
      <c r="AL245" s="299"/>
      <c r="AM245" s="299"/>
      <c r="AN245" s="299"/>
      <c r="AO245" s="299"/>
      <c r="AP245" s="299"/>
      <c r="AQ245" s="299"/>
      <c r="AR245" s="299"/>
      <c r="AS245" s="299"/>
      <c r="AT245" s="299"/>
    </row>
    <row r="246" ht="19.5" customHeight="1">
      <c r="A246" s="276" t="s">
        <v>342</v>
      </c>
      <c r="B246" s="277">
        <v>174.440002</v>
      </c>
      <c r="C246" s="278">
        <v>182.830002</v>
      </c>
      <c r="D246" s="278">
        <v>169.339996</v>
      </c>
      <c r="E246" s="278">
        <v>179.660004</v>
      </c>
      <c r="F246" s="278">
        <v>173.842194</v>
      </c>
      <c r="G246" s="278">
        <v>7.819727E8</v>
      </c>
      <c r="H246" s="283" t="s">
        <v>342</v>
      </c>
      <c r="I246" s="278">
        <v>21.2075</v>
      </c>
      <c r="J246" s="278">
        <v>23.290001</v>
      </c>
      <c r="K246" s="278">
        <v>19.9625</v>
      </c>
      <c r="L246" s="278">
        <v>22.4825</v>
      </c>
      <c r="M246" s="278">
        <v>22.29483</v>
      </c>
      <c r="N246" s="278">
        <v>1.219928E8</v>
      </c>
      <c r="O246" s="278"/>
      <c r="P246" s="254">
        <f t="shared" si="25"/>
        <v>670653.4495</v>
      </c>
      <c r="Q246" s="254">
        <f t="shared" si="138"/>
        <v>955742.2454</v>
      </c>
      <c r="R246" s="254">
        <f t="shared" si="139"/>
        <v>699481.2376</v>
      </c>
      <c r="S246" s="254">
        <f t="shared" si="28"/>
        <v>0</v>
      </c>
      <c r="T246" s="282"/>
      <c r="U246" s="254">
        <f t="shared" si="18"/>
        <v>1140959.403</v>
      </c>
      <c r="V246" s="254">
        <f t="shared" si="19"/>
        <v>1140959.403</v>
      </c>
      <c r="W246" s="254">
        <f t="shared" si="20"/>
        <v>2325876.933</v>
      </c>
      <c r="X246" s="257">
        <f t="shared" si="21"/>
        <v>2.325876933</v>
      </c>
      <c r="Y246" s="254">
        <f t="shared" si="22"/>
        <v>2325876.933</v>
      </c>
      <c r="Z246" s="257">
        <f t="shared" si="23"/>
        <v>2.325876933</v>
      </c>
      <c r="AA246" s="320"/>
      <c r="AB246" s="299"/>
      <c r="AC246" s="299"/>
      <c r="AD246" s="299"/>
      <c r="AE246" s="299"/>
      <c r="AF246" s="299"/>
      <c r="AG246" s="299"/>
      <c r="AH246" s="299"/>
      <c r="AI246" s="299"/>
      <c r="AJ246" s="299"/>
      <c r="AK246" s="299"/>
      <c r="AL246" s="299"/>
      <c r="AM246" s="299"/>
      <c r="AN246" s="299"/>
      <c r="AO246" s="299"/>
      <c r="AP246" s="299"/>
      <c r="AQ246" s="299"/>
      <c r="AR246" s="299"/>
      <c r="AS246" s="299"/>
      <c r="AT246" s="299"/>
    </row>
    <row r="247" ht="19.5" customHeight="1">
      <c r="A247" s="276" t="s">
        <v>343</v>
      </c>
      <c r="B247" s="277">
        <v>181.509995</v>
      </c>
      <c r="C247" s="278">
        <v>191.320007</v>
      </c>
      <c r="D247" s="278">
        <v>180.770004</v>
      </c>
      <c r="E247" s="278">
        <v>189.539993</v>
      </c>
      <c r="F247" s="278">
        <v>183.735977</v>
      </c>
      <c r="G247" s="278">
        <v>5.501577E8</v>
      </c>
      <c r="H247" s="283" t="s">
        <v>343</v>
      </c>
      <c r="I247" s="278">
        <v>22.9025</v>
      </c>
      <c r="J247" s="278">
        <v>25.3825</v>
      </c>
      <c r="K247" s="278">
        <v>22.74</v>
      </c>
      <c r="L247" s="278">
        <v>24.92</v>
      </c>
      <c r="M247" s="278">
        <v>24.729399</v>
      </c>
      <c r="N247" s="278">
        <v>8.80632E7</v>
      </c>
      <c r="O247" s="278"/>
      <c r="P247" s="254">
        <f t="shared" si="25"/>
        <v>715920.8079</v>
      </c>
      <c r="Q247" s="254">
        <f t="shared" si="138"/>
        <v>1088720.284</v>
      </c>
      <c r="R247" s="254">
        <f t="shared" si="139"/>
        <v>699481.2376</v>
      </c>
      <c r="S247" s="254">
        <f t="shared" si="28"/>
        <v>0</v>
      </c>
      <c r="T247" s="282"/>
      <c r="U247" s="254">
        <f t="shared" si="18"/>
        <v>1172646.554</v>
      </c>
      <c r="V247" s="254">
        <f t="shared" si="19"/>
        <v>1172646.554</v>
      </c>
      <c r="W247" s="254">
        <f t="shared" si="20"/>
        <v>2504122.329</v>
      </c>
      <c r="X247" s="257">
        <f t="shared" si="21"/>
        <v>2.504122329</v>
      </c>
      <c r="Y247" s="254">
        <f t="shared" si="22"/>
        <v>2504122.329</v>
      </c>
      <c r="Z247" s="257">
        <f t="shared" si="23"/>
        <v>2.504122329</v>
      </c>
      <c r="AA247" s="320"/>
      <c r="AB247" s="299"/>
      <c r="AC247" s="299"/>
      <c r="AD247" s="299"/>
      <c r="AE247" s="299"/>
      <c r="AF247" s="299"/>
      <c r="AG247" s="299"/>
      <c r="AH247" s="299"/>
      <c r="AI247" s="299"/>
      <c r="AJ247" s="299"/>
      <c r="AK247" s="299"/>
      <c r="AL247" s="299"/>
      <c r="AM247" s="299"/>
      <c r="AN247" s="299"/>
      <c r="AO247" s="299"/>
      <c r="AP247" s="299"/>
      <c r="AQ247" s="299"/>
      <c r="AR247" s="299"/>
      <c r="AS247" s="299"/>
      <c r="AT247" s="299"/>
    </row>
    <row r="248" ht="19.5" customHeight="1">
      <c r="A248" s="276" t="s">
        <v>344</v>
      </c>
      <c r="B248" s="277">
        <v>190.779999</v>
      </c>
      <c r="C248" s="278">
        <v>191.320007</v>
      </c>
      <c r="D248" s="278">
        <v>173.869995</v>
      </c>
      <c r="E248" s="278">
        <v>173.949997</v>
      </c>
      <c r="F248" s="278">
        <v>168.623383</v>
      </c>
      <c r="G248" s="278">
        <v>9.01554E8</v>
      </c>
      <c r="H248" s="283" t="s">
        <v>344</v>
      </c>
      <c r="I248" s="278">
        <v>25.2325</v>
      </c>
      <c r="J248" s="278">
        <v>25.377501</v>
      </c>
      <c r="K248" s="278">
        <v>20.815001</v>
      </c>
      <c r="L248" s="278">
        <v>20.817499</v>
      </c>
      <c r="M248" s="278">
        <v>20.658276</v>
      </c>
      <c r="N248" s="278">
        <v>1.840024E8</v>
      </c>
      <c r="O248" s="278"/>
      <c r="P248" s="254">
        <f t="shared" si="25"/>
        <v>688594.0396</v>
      </c>
      <c r="Q248" s="254">
        <f t="shared" si="138"/>
        <v>996557.3347</v>
      </c>
      <c r="R248" s="254">
        <f t="shared" si="139"/>
        <v>699481.2376</v>
      </c>
      <c r="S248" s="254">
        <f t="shared" si="28"/>
        <v>0</v>
      </c>
      <c r="T248" s="282"/>
      <c r="U248" s="254">
        <f t="shared" si="18"/>
        <v>1153517.816</v>
      </c>
      <c r="V248" s="254">
        <f t="shared" si="19"/>
        <v>1153517.816</v>
      </c>
      <c r="W248" s="254">
        <f t="shared" si="20"/>
        <v>2384632.612</v>
      </c>
      <c r="X248" s="257">
        <f t="shared" si="21"/>
        <v>2.384632612</v>
      </c>
      <c r="Y248" s="254">
        <f t="shared" si="22"/>
        <v>2384632.612</v>
      </c>
      <c r="Z248" s="257">
        <f t="shared" si="23"/>
        <v>2.384632612</v>
      </c>
      <c r="AA248" s="320"/>
      <c r="AB248" s="299"/>
      <c r="AC248" s="299"/>
      <c r="AD248" s="299"/>
      <c r="AE248" s="299"/>
      <c r="AF248" s="299"/>
      <c r="AG248" s="299"/>
      <c r="AH248" s="299"/>
      <c r="AI248" s="299"/>
      <c r="AJ248" s="299"/>
      <c r="AK248" s="299"/>
      <c r="AL248" s="299"/>
      <c r="AM248" s="299"/>
      <c r="AN248" s="299"/>
      <c r="AO248" s="299"/>
      <c r="AP248" s="299"/>
      <c r="AQ248" s="299"/>
      <c r="AR248" s="299"/>
      <c r="AS248" s="299"/>
      <c r="AT248" s="299"/>
    </row>
    <row r="249" ht="19.5" customHeight="1">
      <c r="A249" s="276" t="s">
        <v>345</v>
      </c>
      <c r="B249" s="277">
        <v>173.479996</v>
      </c>
      <c r="C249" s="278">
        <v>189.770004</v>
      </c>
      <c r="D249" s="278">
        <v>169.270004</v>
      </c>
      <c r="E249" s="278">
        <v>186.740005</v>
      </c>
      <c r="F249" s="278">
        <v>181.021744</v>
      </c>
      <c r="G249" s="278">
        <v>6.887304E8</v>
      </c>
      <c r="H249" s="283" t="s">
        <v>345</v>
      </c>
      <c r="I249" s="278">
        <v>20.727501</v>
      </c>
      <c r="J249" s="278">
        <v>24.695</v>
      </c>
      <c r="K249" s="278">
        <v>19.709999</v>
      </c>
      <c r="L249" s="278">
        <v>24.002501</v>
      </c>
      <c r="M249" s="278">
        <v>23.818918</v>
      </c>
      <c r="N249" s="278">
        <v>1.21086E8</v>
      </c>
      <c r="O249" s="278"/>
      <c r="P249" s="254">
        <f t="shared" si="25"/>
        <v>670376.2535</v>
      </c>
      <c r="Q249" s="254">
        <f t="shared" si="138"/>
        <v>943653.285</v>
      </c>
      <c r="R249" s="254">
        <f t="shared" si="139"/>
        <v>699481.2376</v>
      </c>
      <c r="S249" s="254">
        <f t="shared" si="28"/>
        <v>0</v>
      </c>
      <c r="T249" s="282"/>
      <c r="U249" s="254">
        <f t="shared" si="18"/>
        <v>1140765.366</v>
      </c>
      <c r="V249" s="254">
        <f t="shared" si="19"/>
        <v>1140765.366</v>
      </c>
      <c r="W249" s="254">
        <f t="shared" si="20"/>
        <v>2313510.776</v>
      </c>
      <c r="X249" s="257">
        <f t="shared" si="21"/>
        <v>2.313510776</v>
      </c>
      <c r="Y249" s="254">
        <f t="shared" si="22"/>
        <v>2313510.776</v>
      </c>
      <c r="Z249" s="257">
        <f t="shared" si="23"/>
        <v>2.313510776</v>
      </c>
      <c r="AA249" s="320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299"/>
      <c r="AN249" s="299"/>
      <c r="AO249" s="299"/>
      <c r="AP249" s="299"/>
      <c r="AQ249" s="299"/>
      <c r="AR249" s="299"/>
      <c r="AS249" s="299"/>
      <c r="AT249" s="299"/>
    </row>
    <row r="250" ht="19.5" customHeight="1">
      <c r="A250" s="276" t="s">
        <v>346</v>
      </c>
      <c r="B250" s="277">
        <v>190.320007</v>
      </c>
      <c r="C250" s="278">
        <v>195.550003</v>
      </c>
      <c r="D250" s="278">
        <v>188.380005</v>
      </c>
      <c r="E250" s="278">
        <v>191.100006</v>
      </c>
      <c r="F250" s="278">
        <v>185.657791</v>
      </c>
      <c r="G250" s="278">
        <v>4.940255E8</v>
      </c>
      <c r="H250" s="283" t="s">
        <v>346</v>
      </c>
      <c r="I250" s="278">
        <v>24.897499</v>
      </c>
      <c r="J250" s="278">
        <v>26.200001</v>
      </c>
      <c r="K250" s="278">
        <v>24.4025</v>
      </c>
      <c r="L250" s="278">
        <v>25.0375</v>
      </c>
      <c r="M250" s="278">
        <v>24.856449</v>
      </c>
      <c r="N250" s="278">
        <v>7.85968E7</v>
      </c>
      <c r="O250" s="278"/>
      <c r="P250" s="254">
        <f t="shared" si="25"/>
        <v>746059.4257</v>
      </c>
      <c r="Q250" s="254">
        <f t="shared" si="138"/>
        <v>1168315.599</v>
      </c>
      <c r="R250" s="254">
        <f t="shared" si="139"/>
        <v>699481.2376</v>
      </c>
      <c r="S250" s="254">
        <f t="shared" si="28"/>
        <v>0</v>
      </c>
      <c r="T250" s="282"/>
      <c r="U250" s="254">
        <f t="shared" si="18"/>
        <v>1193743.586</v>
      </c>
      <c r="V250" s="254">
        <f t="shared" si="19"/>
        <v>1193743.586</v>
      </c>
      <c r="W250" s="254">
        <f t="shared" si="20"/>
        <v>2613856.262</v>
      </c>
      <c r="X250" s="257">
        <f t="shared" si="21"/>
        <v>2.613856262</v>
      </c>
      <c r="Y250" s="254">
        <f t="shared" si="22"/>
        <v>2613856.262</v>
      </c>
      <c r="Z250" s="257">
        <f t="shared" si="23"/>
        <v>2.613856262</v>
      </c>
      <c r="AA250" s="320"/>
      <c r="AB250" s="299"/>
      <c r="AC250" s="299"/>
      <c r="AD250" s="299"/>
      <c r="AE250" s="299"/>
      <c r="AF250" s="299"/>
      <c r="AG250" s="299"/>
      <c r="AH250" s="299"/>
      <c r="AI250" s="299"/>
      <c r="AJ250" s="299"/>
      <c r="AK250" s="299"/>
      <c r="AL250" s="299"/>
      <c r="AM250" s="299"/>
      <c r="AN250" s="299"/>
      <c r="AO250" s="299"/>
      <c r="AP250" s="299"/>
      <c r="AQ250" s="299"/>
      <c r="AR250" s="299"/>
      <c r="AS250" s="299"/>
      <c r="AT250" s="299"/>
    </row>
    <row r="251" ht="19.5" customHeight="1">
      <c r="A251" s="276" t="s">
        <v>347</v>
      </c>
      <c r="B251" s="277">
        <v>191.429993</v>
      </c>
      <c r="C251" s="278">
        <v>194.979996</v>
      </c>
      <c r="D251" s="278">
        <v>179.199997</v>
      </c>
      <c r="E251" s="278">
        <v>187.470001</v>
      </c>
      <c r="F251" s="278">
        <v>182.131195</v>
      </c>
      <c r="G251" s="278">
        <v>8.142865E8</v>
      </c>
      <c r="H251" s="283" t="s">
        <v>347</v>
      </c>
      <c r="I251" s="278">
        <v>25.1075</v>
      </c>
      <c r="J251" s="278">
        <v>26.012501</v>
      </c>
      <c r="K251" s="278">
        <v>21.9275</v>
      </c>
      <c r="L251" s="278">
        <v>23.8575</v>
      </c>
      <c r="M251" s="278">
        <v>23.684978</v>
      </c>
      <c r="N251" s="278">
        <v>1.474268E8</v>
      </c>
      <c r="O251" s="278"/>
      <c r="P251" s="254">
        <f t="shared" si="25"/>
        <v>709702.9584</v>
      </c>
      <c r="Q251" s="254">
        <f t="shared" si="138"/>
        <v>1049820.317</v>
      </c>
      <c r="R251" s="254">
        <f t="shared" si="139"/>
        <v>699481.2376</v>
      </c>
      <c r="S251" s="254">
        <f t="shared" si="28"/>
        <v>0</v>
      </c>
      <c r="T251" s="282"/>
      <c r="U251" s="254">
        <f t="shared" si="18"/>
        <v>1168294.059</v>
      </c>
      <c r="V251" s="254">
        <f t="shared" si="19"/>
        <v>1168294.059</v>
      </c>
      <c r="W251" s="254">
        <f t="shared" si="20"/>
        <v>2459004.513</v>
      </c>
      <c r="X251" s="257">
        <f t="shared" si="21"/>
        <v>2.459004513</v>
      </c>
      <c r="Y251" s="254">
        <f t="shared" si="22"/>
        <v>2459004.513</v>
      </c>
      <c r="Z251" s="257">
        <f t="shared" si="23"/>
        <v>2.459004513</v>
      </c>
      <c r="AA251" s="320"/>
      <c r="AB251" s="299"/>
      <c r="AC251" s="299"/>
      <c r="AD251" s="299"/>
      <c r="AE251" s="299"/>
      <c r="AF251" s="299"/>
      <c r="AG251" s="299"/>
      <c r="AH251" s="299"/>
      <c r="AI251" s="299"/>
      <c r="AJ251" s="299"/>
      <c r="AK251" s="299"/>
      <c r="AL251" s="299"/>
      <c r="AM251" s="299"/>
      <c r="AN251" s="299"/>
      <c r="AO251" s="299"/>
      <c r="AP251" s="299"/>
      <c r="AQ251" s="299"/>
      <c r="AR251" s="299"/>
      <c r="AS251" s="299"/>
      <c r="AT251" s="299"/>
    </row>
    <row r="252" ht="19.5" customHeight="1">
      <c r="A252" s="276" t="s">
        <v>348</v>
      </c>
      <c r="B252" s="277">
        <v>186.220001</v>
      </c>
      <c r="C252" s="278">
        <v>194.710007</v>
      </c>
      <c r="D252" s="278">
        <v>185.029999</v>
      </c>
      <c r="E252" s="278">
        <v>188.809998</v>
      </c>
      <c r="F252" s="278">
        <v>183.433029</v>
      </c>
      <c r="G252" s="278">
        <v>5.506502E8</v>
      </c>
      <c r="H252" s="283" t="s">
        <v>348</v>
      </c>
      <c r="I252" s="278">
        <v>23.540001</v>
      </c>
      <c r="J252" s="278">
        <v>25.674999</v>
      </c>
      <c r="K252" s="278">
        <v>23.225</v>
      </c>
      <c r="L252" s="278">
        <v>24.182501</v>
      </c>
      <c r="M252" s="278">
        <v>24.007629</v>
      </c>
      <c r="N252" s="278">
        <v>7.9662E7</v>
      </c>
      <c r="O252" s="278"/>
      <c r="P252" s="254">
        <f t="shared" si="25"/>
        <v>732792.0752</v>
      </c>
      <c r="Q252" s="254">
        <f t="shared" si="138"/>
        <v>1111940.571</v>
      </c>
      <c r="R252" s="254">
        <f t="shared" si="139"/>
        <v>699481.2376</v>
      </c>
      <c r="S252" s="254">
        <f t="shared" si="28"/>
        <v>0</v>
      </c>
      <c r="T252" s="282"/>
      <c r="U252" s="254">
        <f t="shared" si="18"/>
        <v>1184456.441</v>
      </c>
      <c r="V252" s="254">
        <f t="shared" si="19"/>
        <v>1184456.441</v>
      </c>
      <c r="W252" s="254">
        <f t="shared" si="20"/>
        <v>2544213.884</v>
      </c>
      <c r="X252" s="257">
        <f t="shared" si="21"/>
        <v>2.544213884</v>
      </c>
      <c r="Y252" s="254">
        <f t="shared" si="22"/>
        <v>2544213.884</v>
      </c>
      <c r="Z252" s="257">
        <f t="shared" si="23"/>
        <v>2.544213884</v>
      </c>
      <c r="AA252" s="320"/>
      <c r="AB252" s="299"/>
      <c r="AC252" s="299"/>
      <c r="AD252" s="299"/>
      <c r="AE252" s="299"/>
      <c r="AF252" s="299"/>
      <c r="AG252" s="299"/>
      <c r="AH252" s="299"/>
      <c r="AI252" s="299"/>
      <c r="AJ252" s="299"/>
      <c r="AK252" s="299"/>
      <c r="AL252" s="299"/>
      <c r="AM252" s="299"/>
      <c r="AN252" s="299"/>
      <c r="AO252" s="299"/>
      <c r="AP252" s="299"/>
      <c r="AQ252" s="299"/>
      <c r="AR252" s="299"/>
      <c r="AS252" s="299"/>
      <c r="AT252" s="299"/>
    </row>
    <row r="253" ht="19.5" customHeight="1">
      <c r="A253" s="276" t="s">
        <v>349</v>
      </c>
      <c r="B253" s="277">
        <v>189.5</v>
      </c>
      <c r="C253" s="278">
        <v>197.830002</v>
      </c>
      <c r="D253" s="278">
        <v>181.820007</v>
      </c>
      <c r="E253" s="278">
        <v>197.080002</v>
      </c>
      <c r="F253" s="278">
        <v>191.853638</v>
      </c>
      <c r="G253" s="278">
        <v>5.769834E8</v>
      </c>
      <c r="H253" s="283" t="s">
        <v>349</v>
      </c>
      <c r="I253" s="278">
        <v>24.360001</v>
      </c>
      <c r="J253" s="278">
        <v>26.442499</v>
      </c>
      <c r="K253" s="278">
        <v>22.4125</v>
      </c>
      <c r="L253" s="278">
        <v>26.2225</v>
      </c>
      <c r="M253" s="278">
        <v>26.032879</v>
      </c>
      <c r="N253" s="278">
        <v>8.57292E7</v>
      </c>
      <c r="O253" s="278"/>
      <c r="P253" s="254">
        <f t="shared" si="25"/>
        <v>720079.2356</v>
      </c>
      <c r="Q253" s="254">
        <f t="shared" si="138"/>
        <v>1073040.605</v>
      </c>
      <c r="R253" s="254">
        <f t="shared" si="139"/>
        <v>699481.2376</v>
      </c>
      <c r="S253" s="254">
        <f t="shared" si="28"/>
        <v>0</v>
      </c>
      <c r="T253" s="282"/>
      <c r="U253" s="254">
        <f t="shared" si="18"/>
        <v>1175557.453</v>
      </c>
      <c r="V253" s="254">
        <f t="shared" si="19"/>
        <v>1175557.453</v>
      </c>
      <c r="W253" s="254">
        <f t="shared" si="20"/>
        <v>2492601.078</v>
      </c>
      <c r="X253" s="257">
        <f t="shared" si="21"/>
        <v>2.492601078</v>
      </c>
      <c r="Y253" s="254">
        <f t="shared" si="22"/>
        <v>2492601.078</v>
      </c>
      <c r="Z253" s="257">
        <f t="shared" si="23"/>
        <v>2.492601078</v>
      </c>
      <c r="AA253" s="320"/>
      <c r="AB253" s="299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  <c r="AM253" s="299"/>
      <c r="AN253" s="299"/>
      <c r="AO253" s="299"/>
      <c r="AP253" s="299"/>
      <c r="AQ253" s="299"/>
      <c r="AR253" s="299"/>
      <c r="AS253" s="299"/>
      <c r="AT253" s="299"/>
    </row>
    <row r="254" ht="19.5" customHeight="1">
      <c r="A254" s="276" t="s">
        <v>350</v>
      </c>
      <c r="B254" s="277">
        <v>197.929993</v>
      </c>
      <c r="C254" s="278">
        <v>206.050003</v>
      </c>
      <c r="D254" s="278">
        <v>197.630005</v>
      </c>
      <c r="E254" s="278">
        <v>205.100006</v>
      </c>
      <c r="F254" s="278">
        <v>199.66095</v>
      </c>
      <c r="G254" s="278">
        <v>3.514297E8</v>
      </c>
      <c r="H254" s="283" t="s">
        <v>350</v>
      </c>
      <c r="I254" s="278">
        <v>26.455</v>
      </c>
      <c r="J254" s="278">
        <v>28.6</v>
      </c>
      <c r="K254" s="278">
        <v>26.377501</v>
      </c>
      <c r="L254" s="278">
        <v>28.33</v>
      </c>
      <c r="M254" s="278">
        <v>28.125137</v>
      </c>
      <c r="N254" s="278">
        <v>5.32656E7</v>
      </c>
      <c r="O254" s="278"/>
      <c r="P254" s="254">
        <f t="shared" si="25"/>
        <v>782693.0891</v>
      </c>
      <c r="Q254" s="254">
        <f t="shared" si="138"/>
        <v>1262872.488</v>
      </c>
      <c r="R254" s="254">
        <f t="shared" si="139"/>
        <v>699481.2376</v>
      </c>
      <c r="S254" s="254">
        <f t="shared" si="28"/>
        <v>0</v>
      </c>
      <c r="T254" s="282"/>
      <c r="U254" s="254">
        <f t="shared" si="18"/>
        <v>1219387.15</v>
      </c>
      <c r="V254" s="254">
        <f t="shared" si="19"/>
        <v>1219387.15</v>
      </c>
      <c r="W254" s="254">
        <f t="shared" si="20"/>
        <v>2745046.814</v>
      </c>
      <c r="X254" s="257">
        <f t="shared" si="21"/>
        <v>2.745046814</v>
      </c>
      <c r="Y254" s="254">
        <f t="shared" si="22"/>
        <v>2745046.814</v>
      </c>
      <c r="Z254" s="257">
        <f t="shared" si="23"/>
        <v>2.745046814</v>
      </c>
      <c r="AA254" s="320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299"/>
      <c r="AN254" s="299"/>
      <c r="AO254" s="299"/>
      <c r="AP254" s="299"/>
      <c r="AQ254" s="299"/>
      <c r="AR254" s="299"/>
      <c r="AS254" s="299"/>
      <c r="AT254" s="299"/>
    </row>
    <row r="255" ht="19.5" customHeight="1">
      <c r="A255" s="276" t="s">
        <v>351</v>
      </c>
      <c r="B255" s="337">
        <v>205.110001</v>
      </c>
      <c r="C255" s="338">
        <v>214.559998</v>
      </c>
      <c r="D255" s="338">
        <v>199.229996</v>
      </c>
      <c r="E255" s="338">
        <v>212.610001</v>
      </c>
      <c r="F255" s="338">
        <v>206.971786</v>
      </c>
      <c r="G255" s="338">
        <v>4.299511E8</v>
      </c>
      <c r="H255" s="340" t="s">
        <v>351</v>
      </c>
      <c r="I255" s="338">
        <v>28.3375</v>
      </c>
      <c r="J255" s="338">
        <v>31.047501</v>
      </c>
      <c r="K255" s="338">
        <v>26.717501</v>
      </c>
      <c r="L255" s="338">
        <v>30.4725</v>
      </c>
      <c r="M255" s="338">
        <v>30.252146</v>
      </c>
      <c r="N255" s="338">
        <v>7.42756E7</v>
      </c>
      <c r="O255" s="338"/>
      <c r="P255" s="254">
        <f t="shared" si="25"/>
        <v>789029.6871</v>
      </c>
      <c r="Q255" s="254">
        <f t="shared" si="138"/>
        <v>1279150.627</v>
      </c>
      <c r="R255" s="254">
        <f t="shared" si="139"/>
        <v>699481.2376</v>
      </c>
      <c r="S255" s="254">
        <f t="shared" si="28"/>
        <v>0</v>
      </c>
      <c r="T255" s="339">
        <f>(P255-P243)/P243</f>
        <v>0.3887493816</v>
      </c>
      <c r="U255" s="254">
        <f t="shared" si="18"/>
        <v>1223822.769</v>
      </c>
      <c r="V255" s="254">
        <f t="shared" si="19"/>
        <v>1223822.769</v>
      </c>
      <c r="W255" s="254">
        <f t="shared" si="20"/>
        <v>2767661.552</v>
      </c>
      <c r="X255" s="257">
        <f t="shared" si="21"/>
        <v>2.767661552</v>
      </c>
      <c r="Y255" s="254">
        <f t="shared" si="22"/>
        <v>2767661.552</v>
      </c>
      <c r="Z255" s="257">
        <f t="shared" si="23"/>
        <v>2.767661552</v>
      </c>
      <c r="AA255" s="320"/>
      <c r="AB255" s="299"/>
      <c r="AC255" s="299"/>
      <c r="AD255" s="299"/>
      <c r="AE255" s="299"/>
      <c r="AF255" s="299"/>
      <c r="AG255" s="299"/>
      <c r="AH255" s="299"/>
      <c r="AI255" s="299"/>
      <c r="AJ255" s="299"/>
      <c r="AK255" s="299"/>
      <c r="AL255" s="299"/>
      <c r="AM255" s="299"/>
      <c r="AN255" s="299"/>
      <c r="AO255" s="299"/>
      <c r="AP255" s="299"/>
      <c r="AQ255" s="299"/>
      <c r="AR255" s="299"/>
      <c r="AS255" s="299"/>
      <c r="AT255" s="299"/>
    </row>
    <row r="256" ht="19.5" customHeight="1">
      <c r="A256" s="276" t="s">
        <v>352</v>
      </c>
      <c r="B256" s="277">
        <v>214.399994</v>
      </c>
      <c r="C256" s="278">
        <v>225.880005</v>
      </c>
      <c r="D256" s="278">
        <v>212.240005</v>
      </c>
      <c r="E256" s="278">
        <v>219.070007</v>
      </c>
      <c r="F256" s="278">
        <v>213.722824</v>
      </c>
      <c r="G256" s="278">
        <v>5.85493E8</v>
      </c>
      <c r="H256" s="283" t="s">
        <v>352</v>
      </c>
      <c r="I256" s="278">
        <v>30.977501</v>
      </c>
      <c r="J256" s="278">
        <v>34.299999</v>
      </c>
      <c r="K256" s="278">
        <v>30.3375</v>
      </c>
      <c r="L256" s="278">
        <v>32.185001</v>
      </c>
      <c r="M256" s="278">
        <v>31.965462</v>
      </c>
      <c r="N256" s="278">
        <v>8.53928E7</v>
      </c>
      <c r="O256" s="278"/>
      <c r="P256" s="254">
        <f t="shared" si="25"/>
        <v>840554.4752</v>
      </c>
      <c r="Q256" s="254">
        <f>((Q255+R255)/2)*K256/K255</f>
        <v>1123360.007</v>
      </c>
      <c r="R256" s="254">
        <f>(Q255+R255)/2</f>
        <v>989315.9325</v>
      </c>
      <c r="S256" s="254">
        <f t="shared" si="28"/>
        <v>0</v>
      </c>
      <c r="T256" s="282"/>
      <c r="U256" s="254">
        <f t="shared" si="18"/>
        <v>1538131.428</v>
      </c>
      <c r="V256" s="254">
        <f t="shared" si="19"/>
        <v>1538131.428</v>
      </c>
      <c r="W256" s="254">
        <f t="shared" si="20"/>
        <v>2953230.414</v>
      </c>
      <c r="X256" s="257">
        <f t="shared" si="21"/>
        <v>2.953230414</v>
      </c>
      <c r="Y256" s="254">
        <f t="shared" si="22"/>
        <v>2953230.414</v>
      </c>
      <c r="Z256" s="257">
        <f t="shared" si="23"/>
        <v>2.953230414</v>
      </c>
      <c r="AA256" s="320"/>
      <c r="AB256" s="299"/>
      <c r="AC256" s="299"/>
      <c r="AD256" s="299"/>
      <c r="AE256" s="299"/>
      <c r="AF256" s="299"/>
      <c r="AG256" s="299"/>
      <c r="AH256" s="299"/>
      <c r="AI256" s="299"/>
      <c r="AJ256" s="299"/>
      <c r="AK256" s="299"/>
      <c r="AL256" s="299"/>
      <c r="AM256" s="299"/>
      <c r="AN256" s="299"/>
      <c r="AO256" s="299"/>
      <c r="AP256" s="299"/>
      <c r="AQ256" s="299"/>
      <c r="AR256" s="299"/>
      <c r="AS256" s="299"/>
      <c r="AT256" s="299"/>
    </row>
    <row r="257" ht="19.5" customHeight="1">
      <c r="A257" s="276" t="s">
        <v>353</v>
      </c>
      <c r="B257" s="277">
        <v>220.139999</v>
      </c>
      <c r="C257" s="278">
        <v>237.470001</v>
      </c>
      <c r="D257" s="278">
        <v>198.169998</v>
      </c>
      <c r="E257" s="278">
        <v>205.800003</v>
      </c>
      <c r="F257" s="278">
        <v>200.776718</v>
      </c>
      <c r="G257" s="278">
        <v>9.523923E8</v>
      </c>
      <c r="H257" s="283" t="s">
        <v>353</v>
      </c>
      <c r="I257" s="278">
        <v>32.509998</v>
      </c>
      <c r="J257" s="278">
        <v>37.759998</v>
      </c>
      <c r="K257" s="278">
        <v>26.0875</v>
      </c>
      <c r="L257" s="278">
        <v>28.395</v>
      </c>
      <c r="M257" s="278">
        <v>28.201315</v>
      </c>
      <c r="N257" s="278">
        <v>1.529848E8</v>
      </c>
      <c r="O257" s="278"/>
      <c r="P257" s="254">
        <f t="shared" si="25"/>
        <v>784831.6752</v>
      </c>
      <c r="Q257" s="254">
        <f t="shared" ref="Q257:Q267" si="140">Q256*K257/K256</f>
        <v>965987.7766</v>
      </c>
      <c r="R257" s="254">
        <f t="shared" ref="R257:R267" si="141">R256</f>
        <v>989315.9325</v>
      </c>
      <c r="S257" s="254">
        <f t="shared" si="28"/>
        <v>0</v>
      </c>
      <c r="T257" s="282"/>
      <c r="U257" s="254">
        <f t="shared" si="18"/>
        <v>1499125.468</v>
      </c>
      <c r="V257" s="254">
        <f t="shared" si="19"/>
        <v>1499125.468</v>
      </c>
      <c r="W257" s="254">
        <f t="shared" si="20"/>
        <v>2740135.384</v>
      </c>
      <c r="X257" s="257">
        <f t="shared" si="21"/>
        <v>2.740135384</v>
      </c>
      <c r="Y257" s="254">
        <f t="shared" si="22"/>
        <v>2740135.384</v>
      </c>
      <c r="Z257" s="257">
        <f t="shared" si="23"/>
        <v>2.740135384</v>
      </c>
      <c r="AA257" s="320"/>
      <c r="AB257" s="299"/>
      <c r="AC257" s="299"/>
      <c r="AD257" s="299"/>
      <c r="AE257" s="299"/>
      <c r="AF257" s="299"/>
      <c r="AG257" s="299"/>
      <c r="AH257" s="299"/>
      <c r="AI257" s="299"/>
      <c r="AJ257" s="299"/>
      <c r="AK257" s="299"/>
      <c r="AL257" s="299"/>
      <c r="AM257" s="299"/>
      <c r="AN257" s="299"/>
      <c r="AO257" s="299"/>
      <c r="AP257" s="299"/>
      <c r="AQ257" s="299"/>
      <c r="AR257" s="299"/>
      <c r="AS257" s="299"/>
      <c r="AT257" s="299"/>
    </row>
    <row r="258" ht="19.5" customHeight="1">
      <c r="A258" s="276" t="s">
        <v>354</v>
      </c>
      <c r="B258" s="277">
        <v>208.880005</v>
      </c>
      <c r="C258" s="278">
        <v>219.610001</v>
      </c>
      <c r="D258" s="278">
        <v>164.929993</v>
      </c>
      <c r="E258" s="278">
        <v>190.399994</v>
      </c>
      <c r="F258" s="278">
        <v>185.752625</v>
      </c>
      <c r="G258" s="278">
        <v>2.1917757E9</v>
      </c>
      <c r="H258" s="283" t="s">
        <v>354</v>
      </c>
      <c r="I258" s="278">
        <v>28.9925</v>
      </c>
      <c r="J258" s="278">
        <v>31.9825</v>
      </c>
      <c r="K258" s="278">
        <v>17.0075</v>
      </c>
      <c r="L258" s="278">
        <v>22.395</v>
      </c>
      <c r="M258" s="278">
        <v>22.242237</v>
      </c>
      <c r="N258" s="278">
        <v>3.038252E8</v>
      </c>
      <c r="O258" s="278"/>
      <c r="P258" s="254">
        <f t="shared" si="25"/>
        <v>653188.0911</v>
      </c>
      <c r="Q258" s="254">
        <f t="shared" si="140"/>
        <v>629766.6358</v>
      </c>
      <c r="R258" s="254">
        <f t="shared" si="141"/>
        <v>989315.9325</v>
      </c>
      <c r="S258" s="254">
        <f t="shared" si="28"/>
        <v>0</v>
      </c>
      <c r="T258" s="282"/>
      <c r="U258" s="254">
        <f t="shared" si="18"/>
        <v>1406974.959</v>
      </c>
      <c r="V258" s="254">
        <f t="shared" si="19"/>
        <v>1406974.959</v>
      </c>
      <c r="W258" s="254">
        <f t="shared" si="20"/>
        <v>2272270.659</v>
      </c>
      <c r="X258" s="257">
        <f t="shared" si="21"/>
        <v>2.272270659</v>
      </c>
      <c r="Y258" s="254">
        <f t="shared" si="22"/>
        <v>2272270.659</v>
      </c>
      <c r="Z258" s="257">
        <f t="shared" si="23"/>
        <v>2.272270659</v>
      </c>
      <c r="AA258" s="320"/>
      <c r="AB258" s="299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299"/>
      <c r="AM258" s="299"/>
      <c r="AN258" s="299"/>
      <c r="AO258" s="299"/>
      <c r="AP258" s="299"/>
      <c r="AQ258" s="299"/>
      <c r="AR258" s="299"/>
      <c r="AS258" s="299"/>
      <c r="AT258" s="299"/>
    </row>
    <row r="259" ht="19.5" customHeight="1">
      <c r="A259" s="276" t="s">
        <v>355</v>
      </c>
      <c r="B259" s="277">
        <v>184.770004</v>
      </c>
      <c r="C259" s="278">
        <v>220.039993</v>
      </c>
      <c r="D259" s="278">
        <v>180.860001</v>
      </c>
      <c r="E259" s="278">
        <v>218.910004</v>
      </c>
      <c r="F259" s="278">
        <v>214.021866</v>
      </c>
      <c r="G259" s="278">
        <v>1.0920712E9</v>
      </c>
      <c r="H259" s="283" t="s">
        <v>355</v>
      </c>
      <c r="I259" s="278">
        <v>21.105</v>
      </c>
      <c r="J259" s="278">
        <v>29.4625</v>
      </c>
      <c r="K259" s="278">
        <v>20.1875</v>
      </c>
      <c r="L259" s="278">
        <v>29.245001</v>
      </c>
      <c r="M259" s="278">
        <v>29.048622</v>
      </c>
      <c r="N259" s="278">
        <v>1.815044E8</v>
      </c>
      <c r="O259" s="278"/>
      <c r="P259" s="254">
        <f t="shared" si="25"/>
        <v>716277.2317</v>
      </c>
      <c r="Q259" s="254">
        <f t="shared" si="140"/>
        <v>747518.0926</v>
      </c>
      <c r="R259" s="254">
        <f t="shared" si="141"/>
        <v>989315.9325</v>
      </c>
      <c r="S259" s="254">
        <f t="shared" si="28"/>
        <v>0</v>
      </c>
      <c r="T259" s="282"/>
      <c r="U259" s="254">
        <f t="shared" si="18"/>
        <v>1451137.357</v>
      </c>
      <c r="V259" s="254">
        <f t="shared" si="19"/>
        <v>1451137.357</v>
      </c>
      <c r="W259" s="254">
        <f t="shared" si="20"/>
        <v>2453111.257</v>
      </c>
      <c r="X259" s="257">
        <f t="shared" si="21"/>
        <v>2.453111257</v>
      </c>
      <c r="Y259" s="254">
        <f t="shared" si="22"/>
        <v>2453111.257</v>
      </c>
      <c r="Z259" s="257">
        <f t="shared" si="23"/>
        <v>2.453111257</v>
      </c>
      <c r="AA259" s="320"/>
      <c r="AB259" s="299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  <c r="AM259" s="299"/>
      <c r="AN259" s="299"/>
      <c r="AO259" s="299"/>
      <c r="AP259" s="299"/>
      <c r="AQ259" s="299"/>
      <c r="AR259" s="299"/>
      <c r="AS259" s="299"/>
      <c r="AT259" s="299"/>
    </row>
    <row r="260" ht="19.5" customHeight="1">
      <c r="A260" s="276" t="s">
        <v>356</v>
      </c>
      <c r="B260" s="277">
        <v>214.5</v>
      </c>
      <c r="C260" s="278">
        <v>233.600006</v>
      </c>
      <c r="D260" s="278">
        <v>211.119995</v>
      </c>
      <c r="E260" s="278">
        <v>233.360001</v>
      </c>
      <c r="F260" s="278">
        <v>228.149216</v>
      </c>
      <c r="G260" s="278">
        <v>8.46592E8</v>
      </c>
      <c r="H260" s="283" t="s">
        <v>356</v>
      </c>
      <c r="I260" s="278">
        <v>27.985001</v>
      </c>
      <c r="J260" s="278">
        <v>33.047501</v>
      </c>
      <c r="K260" s="278">
        <v>27.09</v>
      </c>
      <c r="L260" s="278">
        <v>32.8675</v>
      </c>
      <c r="M260" s="278">
        <v>32.646797</v>
      </c>
      <c r="N260" s="278">
        <v>1.388456E8</v>
      </c>
      <c r="O260" s="278"/>
      <c r="P260" s="254">
        <f t="shared" si="25"/>
        <v>836118.7921</v>
      </c>
      <c r="Q260" s="254">
        <f t="shared" si="140"/>
        <v>1003109.109</v>
      </c>
      <c r="R260" s="254">
        <f t="shared" si="141"/>
        <v>989315.9325</v>
      </c>
      <c r="S260" s="254">
        <f t="shared" si="28"/>
        <v>0</v>
      </c>
      <c r="T260" s="282"/>
      <c r="U260" s="254">
        <f t="shared" si="18"/>
        <v>1535026.45</v>
      </c>
      <c r="V260" s="254">
        <f t="shared" si="19"/>
        <v>1535026.45</v>
      </c>
      <c r="W260" s="254">
        <f t="shared" si="20"/>
        <v>2828543.833</v>
      </c>
      <c r="X260" s="257">
        <f t="shared" si="21"/>
        <v>2.828543833</v>
      </c>
      <c r="Y260" s="254">
        <f t="shared" si="22"/>
        <v>2828543.833</v>
      </c>
      <c r="Z260" s="257">
        <f t="shared" si="23"/>
        <v>2.828543833</v>
      </c>
      <c r="AA260" s="320"/>
      <c r="AB260" s="299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  <c r="AM260" s="299"/>
      <c r="AN260" s="299"/>
      <c r="AO260" s="299"/>
      <c r="AP260" s="299"/>
      <c r="AQ260" s="299"/>
      <c r="AR260" s="299"/>
      <c r="AS260" s="299"/>
      <c r="AT260" s="299"/>
    </row>
    <row r="261" ht="19.5" customHeight="1">
      <c r="A261" s="276" t="s">
        <v>357</v>
      </c>
      <c r="B261" s="277">
        <v>232.460007</v>
      </c>
      <c r="C261" s="278">
        <v>251.149994</v>
      </c>
      <c r="D261" s="278">
        <v>231.470001</v>
      </c>
      <c r="E261" s="278">
        <v>247.600006</v>
      </c>
      <c r="F261" s="278">
        <v>242.071228</v>
      </c>
      <c r="G261" s="278">
        <v>9.283604E8</v>
      </c>
      <c r="H261" s="283" t="s">
        <v>357</v>
      </c>
      <c r="I261" s="278">
        <v>32.709999</v>
      </c>
      <c r="J261" s="278">
        <v>38.130001</v>
      </c>
      <c r="K261" s="278">
        <v>32.307499</v>
      </c>
      <c r="L261" s="278">
        <v>36.922501</v>
      </c>
      <c r="M261" s="278">
        <v>36.674572</v>
      </c>
      <c r="N261" s="278">
        <v>1.447896E8</v>
      </c>
      <c r="O261" s="278"/>
      <c r="P261" s="254">
        <f t="shared" si="25"/>
        <v>916712.8752</v>
      </c>
      <c r="Q261" s="254">
        <f t="shared" si="140"/>
        <v>1196306.627</v>
      </c>
      <c r="R261" s="254">
        <f t="shared" si="141"/>
        <v>989315.9325</v>
      </c>
      <c r="S261" s="254">
        <f t="shared" si="28"/>
        <v>0</v>
      </c>
      <c r="T261" s="282"/>
      <c r="U261" s="254">
        <f t="shared" si="18"/>
        <v>1591442.308</v>
      </c>
      <c r="V261" s="254">
        <f t="shared" si="19"/>
        <v>1591442.308</v>
      </c>
      <c r="W261" s="254">
        <f t="shared" si="20"/>
        <v>3102335.435</v>
      </c>
      <c r="X261" s="257">
        <f t="shared" si="21"/>
        <v>3.102335435</v>
      </c>
      <c r="Y261" s="254">
        <f t="shared" si="22"/>
        <v>3102335.435</v>
      </c>
      <c r="Z261" s="257">
        <f t="shared" si="23"/>
        <v>3.102335435</v>
      </c>
      <c r="AA261" s="320"/>
      <c r="AB261" s="299"/>
      <c r="AC261" s="299"/>
      <c r="AD261" s="299"/>
      <c r="AE261" s="299"/>
      <c r="AF261" s="299"/>
      <c r="AG261" s="299"/>
      <c r="AH261" s="299"/>
      <c r="AI261" s="299"/>
      <c r="AJ261" s="299"/>
      <c r="AK261" s="299"/>
      <c r="AL261" s="299"/>
      <c r="AM261" s="299"/>
      <c r="AN261" s="299"/>
      <c r="AO261" s="299"/>
      <c r="AP261" s="299"/>
      <c r="AQ261" s="299"/>
      <c r="AR261" s="299"/>
      <c r="AS261" s="299"/>
      <c r="AT261" s="299"/>
    </row>
    <row r="262" ht="19.5" customHeight="1">
      <c r="A262" s="276" t="s">
        <v>358</v>
      </c>
      <c r="B262" s="277">
        <v>247.639999</v>
      </c>
      <c r="C262" s="278">
        <v>269.790009</v>
      </c>
      <c r="D262" s="278">
        <v>247.080002</v>
      </c>
      <c r="E262" s="278">
        <v>265.790009</v>
      </c>
      <c r="F262" s="278">
        <v>260.306946</v>
      </c>
      <c r="G262" s="278">
        <v>9.249351E8</v>
      </c>
      <c r="H262" s="283" t="s">
        <v>358</v>
      </c>
      <c r="I262" s="278">
        <v>37.009998</v>
      </c>
      <c r="J262" s="278">
        <v>43.845001</v>
      </c>
      <c r="K262" s="278">
        <v>36.849998</v>
      </c>
      <c r="L262" s="278">
        <v>42.419998</v>
      </c>
      <c r="M262" s="278">
        <v>42.135147</v>
      </c>
      <c r="N262" s="278">
        <v>1.221412E8</v>
      </c>
      <c r="O262" s="278"/>
      <c r="P262" s="254">
        <f t="shared" si="25"/>
        <v>978534.6614</v>
      </c>
      <c r="Q262" s="254">
        <f t="shared" si="140"/>
        <v>1364509.732</v>
      </c>
      <c r="R262" s="254">
        <f t="shared" si="141"/>
        <v>989315.9325</v>
      </c>
      <c r="S262" s="254">
        <f t="shared" si="28"/>
        <v>0</v>
      </c>
      <c r="T262" s="282"/>
      <c r="U262" s="254">
        <f t="shared" si="18"/>
        <v>1634717.558</v>
      </c>
      <c r="V262" s="254">
        <f t="shared" si="19"/>
        <v>1634717.558</v>
      </c>
      <c r="W262" s="254">
        <f t="shared" si="20"/>
        <v>3332360.326</v>
      </c>
      <c r="X262" s="257">
        <f t="shared" si="21"/>
        <v>3.332360326</v>
      </c>
      <c r="Y262" s="254">
        <f t="shared" si="22"/>
        <v>3332360.326</v>
      </c>
      <c r="Z262" s="257">
        <f t="shared" si="23"/>
        <v>3.332360326</v>
      </c>
      <c r="AA262" s="320"/>
      <c r="AB262" s="299"/>
      <c r="AC262" s="299"/>
      <c r="AD262" s="299"/>
      <c r="AE262" s="299"/>
      <c r="AF262" s="299"/>
      <c r="AG262" s="299"/>
      <c r="AH262" s="299"/>
      <c r="AI262" s="299"/>
      <c r="AJ262" s="299"/>
      <c r="AK262" s="299"/>
      <c r="AL262" s="299"/>
      <c r="AM262" s="299"/>
      <c r="AN262" s="299"/>
      <c r="AO262" s="299"/>
      <c r="AP262" s="299"/>
      <c r="AQ262" s="299"/>
      <c r="AR262" s="299"/>
      <c r="AS262" s="299"/>
      <c r="AT262" s="299"/>
    </row>
    <row r="263" ht="19.5" customHeight="1">
      <c r="A263" s="276" t="s">
        <v>359</v>
      </c>
      <c r="B263" s="277">
        <v>268.0</v>
      </c>
      <c r="C263" s="278">
        <v>296.75</v>
      </c>
      <c r="D263" s="278">
        <v>264.630005</v>
      </c>
      <c r="E263" s="278">
        <v>294.880005</v>
      </c>
      <c r="F263" s="278">
        <v>288.796844</v>
      </c>
      <c r="G263" s="278">
        <v>7.014146E8</v>
      </c>
      <c r="H263" s="283" t="s">
        <v>359</v>
      </c>
      <c r="I263" s="278">
        <v>43.137501</v>
      </c>
      <c r="J263" s="278">
        <v>52.674999</v>
      </c>
      <c r="K263" s="278">
        <v>41.987499</v>
      </c>
      <c r="L263" s="278">
        <v>52.080002</v>
      </c>
      <c r="M263" s="278">
        <v>51.730289</v>
      </c>
      <c r="N263" s="278">
        <v>7.4779E7</v>
      </c>
      <c r="O263" s="278"/>
      <c r="P263" s="254">
        <f t="shared" si="25"/>
        <v>1048039.624</v>
      </c>
      <c r="Q263" s="254">
        <f t="shared" si="140"/>
        <v>1554745.024</v>
      </c>
      <c r="R263" s="254">
        <f t="shared" si="141"/>
        <v>989315.9325</v>
      </c>
      <c r="S263" s="254">
        <f t="shared" si="28"/>
        <v>0</v>
      </c>
      <c r="T263" s="282"/>
      <c r="U263" s="254">
        <f t="shared" si="18"/>
        <v>1683371.032</v>
      </c>
      <c r="V263" s="254">
        <f t="shared" si="19"/>
        <v>1683371.032</v>
      </c>
      <c r="W263" s="254">
        <f t="shared" si="20"/>
        <v>3592100.58</v>
      </c>
      <c r="X263" s="257">
        <f t="shared" si="21"/>
        <v>3.59210058</v>
      </c>
      <c r="Y263" s="254">
        <f t="shared" si="22"/>
        <v>3592100.58</v>
      </c>
      <c r="Z263" s="257">
        <f t="shared" si="23"/>
        <v>3.59210058</v>
      </c>
      <c r="AA263" s="320"/>
      <c r="AB263" s="299"/>
      <c r="AC263" s="299"/>
      <c r="AD263" s="299"/>
      <c r="AE263" s="299"/>
      <c r="AF263" s="299"/>
      <c r="AG263" s="299"/>
      <c r="AH263" s="299"/>
      <c r="AI263" s="299"/>
      <c r="AJ263" s="299"/>
      <c r="AK263" s="299"/>
      <c r="AL263" s="299"/>
      <c r="AM263" s="299"/>
      <c r="AN263" s="299"/>
      <c r="AO263" s="299"/>
      <c r="AP263" s="299"/>
      <c r="AQ263" s="299"/>
      <c r="AR263" s="299"/>
      <c r="AS263" s="299"/>
      <c r="AT263" s="299"/>
    </row>
    <row r="264" ht="19.5" customHeight="1">
      <c r="A264" s="276" t="s">
        <v>360</v>
      </c>
      <c r="B264" s="277">
        <v>297.619995</v>
      </c>
      <c r="C264" s="278">
        <v>303.5</v>
      </c>
      <c r="D264" s="278">
        <v>260.109985</v>
      </c>
      <c r="E264" s="278">
        <v>277.839996</v>
      </c>
      <c r="F264" s="278">
        <v>272.108307</v>
      </c>
      <c r="G264" s="278">
        <v>1.3253743E9</v>
      </c>
      <c r="H264" s="283" t="s">
        <v>360</v>
      </c>
      <c r="I264" s="278">
        <v>52.994999</v>
      </c>
      <c r="J264" s="278">
        <v>55.014999</v>
      </c>
      <c r="K264" s="278">
        <v>40.189999</v>
      </c>
      <c r="L264" s="278">
        <v>45.825001</v>
      </c>
      <c r="M264" s="278">
        <v>45.517292</v>
      </c>
      <c r="N264" s="278">
        <v>1.356276E8</v>
      </c>
      <c r="O264" s="278"/>
      <c r="P264" s="254">
        <f t="shared" si="25"/>
        <v>1030138.554</v>
      </c>
      <c r="Q264" s="254">
        <f t="shared" si="140"/>
        <v>1488185.828</v>
      </c>
      <c r="R264" s="254">
        <f t="shared" si="141"/>
        <v>989315.9325</v>
      </c>
      <c r="S264" s="254">
        <f t="shared" si="28"/>
        <v>0</v>
      </c>
      <c r="T264" s="282"/>
      <c r="U264" s="254">
        <f t="shared" si="18"/>
        <v>1670840.283</v>
      </c>
      <c r="V264" s="254">
        <f t="shared" si="19"/>
        <v>1670840.283</v>
      </c>
      <c r="W264" s="254">
        <f t="shared" si="20"/>
        <v>3507640.315</v>
      </c>
      <c r="X264" s="257">
        <f t="shared" si="21"/>
        <v>3.507640315</v>
      </c>
      <c r="Y264" s="254">
        <f t="shared" si="22"/>
        <v>3507640.315</v>
      </c>
      <c r="Z264" s="257">
        <f t="shared" si="23"/>
        <v>3.507640315</v>
      </c>
      <c r="AA264" s="320"/>
      <c r="AB264" s="299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299"/>
      <c r="AM264" s="299"/>
      <c r="AN264" s="299"/>
      <c r="AO264" s="299"/>
      <c r="AP264" s="299"/>
      <c r="AQ264" s="299"/>
      <c r="AR264" s="299"/>
      <c r="AS264" s="299"/>
      <c r="AT264" s="299"/>
    </row>
    <row r="265" ht="19.5" customHeight="1">
      <c r="A265" s="276" t="s">
        <v>361</v>
      </c>
      <c r="B265" s="277">
        <v>281.790009</v>
      </c>
      <c r="C265" s="278">
        <v>297.459991</v>
      </c>
      <c r="D265" s="278">
        <v>267.070007</v>
      </c>
      <c r="E265" s="278">
        <v>269.380005</v>
      </c>
      <c r="F265" s="278">
        <v>263.822876</v>
      </c>
      <c r="G265" s="278">
        <v>9.368265E8</v>
      </c>
      <c r="H265" s="283" t="s">
        <v>361</v>
      </c>
      <c r="I265" s="278">
        <v>47.055</v>
      </c>
      <c r="J265" s="278">
        <v>52.200001</v>
      </c>
      <c r="K265" s="278">
        <v>41.904999</v>
      </c>
      <c r="L265" s="278">
        <v>42.75</v>
      </c>
      <c r="M265" s="278">
        <v>42.462936</v>
      </c>
      <c r="N265" s="278">
        <v>1.13851E8</v>
      </c>
      <c r="O265" s="278"/>
      <c r="P265" s="254">
        <f t="shared" si="25"/>
        <v>1057702.998</v>
      </c>
      <c r="Q265" s="254">
        <f t="shared" si="140"/>
        <v>1551690.151</v>
      </c>
      <c r="R265" s="254">
        <f t="shared" si="141"/>
        <v>989315.9325</v>
      </c>
      <c r="S265" s="254">
        <f t="shared" si="28"/>
        <v>0</v>
      </c>
      <c r="T265" s="282"/>
      <c r="U265" s="254">
        <f t="shared" si="18"/>
        <v>1690135.394</v>
      </c>
      <c r="V265" s="254">
        <f t="shared" si="19"/>
        <v>1690135.394</v>
      </c>
      <c r="W265" s="254">
        <f t="shared" si="20"/>
        <v>3598709.081</v>
      </c>
      <c r="X265" s="257">
        <f t="shared" si="21"/>
        <v>3.598709081</v>
      </c>
      <c r="Y265" s="254">
        <f t="shared" si="22"/>
        <v>3598709.081</v>
      </c>
      <c r="Z265" s="257">
        <f t="shared" si="23"/>
        <v>3.598709081</v>
      </c>
      <c r="AA265" s="320"/>
      <c r="AB265" s="299"/>
      <c r="AC265" s="299"/>
      <c r="AD265" s="299"/>
      <c r="AE265" s="299"/>
      <c r="AF265" s="299"/>
      <c r="AG265" s="299"/>
      <c r="AH265" s="299"/>
      <c r="AI265" s="299"/>
      <c r="AJ265" s="299"/>
      <c r="AK265" s="299"/>
      <c r="AL265" s="299"/>
      <c r="AM265" s="299"/>
      <c r="AN265" s="299"/>
      <c r="AO265" s="299"/>
      <c r="AP265" s="299"/>
      <c r="AQ265" s="299"/>
      <c r="AR265" s="299"/>
      <c r="AS265" s="299"/>
      <c r="AT265" s="299"/>
    </row>
    <row r="266" ht="19.5" customHeight="1">
      <c r="A266" s="276" t="s">
        <v>362</v>
      </c>
      <c r="B266" s="277">
        <v>271.850006</v>
      </c>
      <c r="C266" s="278">
        <v>300.170013</v>
      </c>
      <c r="D266" s="278">
        <v>266.970001</v>
      </c>
      <c r="E266" s="278">
        <v>299.619995</v>
      </c>
      <c r="F266" s="278">
        <v>293.438995</v>
      </c>
      <c r="G266" s="278">
        <v>7.516458E8</v>
      </c>
      <c r="H266" s="283" t="s">
        <v>362</v>
      </c>
      <c r="I266" s="278">
        <v>43.400002</v>
      </c>
      <c r="J266" s="278">
        <v>52.66</v>
      </c>
      <c r="K266" s="278">
        <v>41.900002</v>
      </c>
      <c r="L266" s="278">
        <v>52.404999</v>
      </c>
      <c r="M266" s="278">
        <v>52.053104</v>
      </c>
      <c r="N266" s="278">
        <v>7.03196E7</v>
      </c>
      <c r="O266" s="278"/>
      <c r="P266" s="254">
        <f t="shared" si="25"/>
        <v>1057306.935</v>
      </c>
      <c r="Q266" s="254">
        <f t="shared" si="140"/>
        <v>1551505.118</v>
      </c>
      <c r="R266" s="254">
        <f t="shared" si="141"/>
        <v>989315.9325</v>
      </c>
      <c r="S266" s="254">
        <f t="shared" si="28"/>
        <v>0</v>
      </c>
      <c r="T266" s="282"/>
      <c r="U266" s="254">
        <f t="shared" si="18"/>
        <v>1689858.149</v>
      </c>
      <c r="V266" s="254">
        <f t="shared" si="19"/>
        <v>1689858.149</v>
      </c>
      <c r="W266" s="254">
        <f t="shared" si="20"/>
        <v>3598127.985</v>
      </c>
      <c r="X266" s="257">
        <f t="shared" si="21"/>
        <v>3.598127985</v>
      </c>
      <c r="Y266" s="254">
        <f t="shared" si="22"/>
        <v>3598127.985</v>
      </c>
      <c r="Z266" s="257">
        <f t="shared" si="23"/>
        <v>3.598127985</v>
      </c>
      <c r="AA266" s="320"/>
      <c r="AB266" s="299"/>
      <c r="AC266" s="299"/>
      <c r="AD266" s="299"/>
      <c r="AE266" s="299"/>
      <c r="AF266" s="299"/>
      <c r="AG266" s="299"/>
      <c r="AH266" s="299"/>
      <c r="AI266" s="299"/>
      <c r="AJ266" s="299"/>
      <c r="AK266" s="299"/>
      <c r="AL266" s="299"/>
      <c r="AM266" s="299"/>
      <c r="AN266" s="299"/>
      <c r="AO266" s="299"/>
      <c r="AP266" s="299"/>
      <c r="AQ266" s="299"/>
      <c r="AR266" s="299"/>
      <c r="AS266" s="299"/>
      <c r="AT266" s="299"/>
    </row>
    <row r="267" ht="19.5" customHeight="1">
      <c r="A267" s="276" t="s">
        <v>363</v>
      </c>
      <c r="B267" s="337">
        <v>301.970001</v>
      </c>
      <c r="C267" s="338">
        <v>314.690002</v>
      </c>
      <c r="D267" s="338">
        <v>298.089996</v>
      </c>
      <c r="E267" s="338">
        <v>313.73999</v>
      </c>
      <c r="F267" s="338">
        <v>307.267731</v>
      </c>
      <c r="G267" s="338">
        <v>5.698706E8</v>
      </c>
      <c r="H267" s="340" t="s">
        <v>363</v>
      </c>
      <c r="I267" s="338">
        <v>53.255001</v>
      </c>
      <c r="J267" s="338">
        <v>57.959999</v>
      </c>
      <c r="K267" s="338">
        <v>51.880001</v>
      </c>
      <c r="L267" s="338">
        <v>57.555</v>
      </c>
      <c r="M267" s="338">
        <v>57.168526</v>
      </c>
      <c r="N267" s="338">
        <v>5.61828E7</v>
      </c>
      <c r="O267" s="338"/>
      <c r="P267" s="254">
        <f t="shared" si="25"/>
        <v>1180554.44</v>
      </c>
      <c r="Q267" s="254">
        <f t="shared" si="140"/>
        <v>1921052.106</v>
      </c>
      <c r="R267" s="254">
        <f t="shared" si="141"/>
        <v>989315.9325</v>
      </c>
      <c r="S267" s="254">
        <f t="shared" si="28"/>
        <v>0</v>
      </c>
      <c r="T267" s="339">
        <f>(P267-P255)/P255</f>
        <v>0.49621042</v>
      </c>
      <c r="U267" s="254">
        <f t="shared" si="18"/>
        <v>1776131.403</v>
      </c>
      <c r="V267" s="254">
        <f t="shared" si="19"/>
        <v>1776131.403</v>
      </c>
      <c r="W267" s="254">
        <f t="shared" si="20"/>
        <v>4090922.478</v>
      </c>
      <c r="X267" s="257">
        <f t="shared" si="21"/>
        <v>4.090922478</v>
      </c>
      <c r="Y267" s="254">
        <f t="shared" si="22"/>
        <v>4090922.478</v>
      </c>
      <c r="Z267" s="257">
        <f t="shared" si="23"/>
        <v>4.090922478</v>
      </c>
      <c r="AA267" s="320"/>
      <c r="AB267" s="299"/>
      <c r="AC267" s="299"/>
      <c r="AD267" s="299"/>
      <c r="AE267" s="299"/>
      <c r="AF267" s="299"/>
      <c r="AG267" s="299"/>
      <c r="AH267" s="299"/>
      <c r="AI267" s="299"/>
      <c r="AJ267" s="299"/>
      <c r="AK267" s="299"/>
      <c r="AL267" s="299"/>
      <c r="AM267" s="299"/>
      <c r="AN267" s="299"/>
      <c r="AO267" s="299"/>
      <c r="AP267" s="299"/>
      <c r="AQ267" s="299"/>
      <c r="AR267" s="299"/>
      <c r="AS267" s="299"/>
      <c r="AT267" s="299"/>
    </row>
    <row r="268" ht="19.5" customHeight="1">
      <c r="A268" s="276" t="s">
        <v>364</v>
      </c>
      <c r="B268" s="277">
        <v>315.109985</v>
      </c>
      <c r="C268" s="278">
        <v>330.320007</v>
      </c>
      <c r="D268" s="278">
        <v>305.179993</v>
      </c>
      <c r="E268" s="278">
        <v>314.559998</v>
      </c>
      <c r="F268" s="278">
        <v>308.629242</v>
      </c>
      <c r="G268" s="278">
        <v>6.55263E8</v>
      </c>
      <c r="H268" s="283" t="s">
        <v>364</v>
      </c>
      <c r="I268" s="278">
        <v>58.110001</v>
      </c>
      <c r="J268" s="278">
        <v>63.605</v>
      </c>
      <c r="K268" s="278">
        <v>54.48</v>
      </c>
      <c r="L268" s="278">
        <v>57.685001</v>
      </c>
      <c r="M268" s="278">
        <v>57.297649</v>
      </c>
      <c r="N268" s="278">
        <v>7.81004E7</v>
      </c>
      <c r="O268" s="278"/>
      <c r="P268" s="254">
        <f t="shared" si="25"/>
        <v>1208633.636</v>
      </c>
      <c r="Q268" s="254">
        <f>((Q267+R267)/2)*K268/K267</f>
        <v>1528111.485</v>
      </c>
      <c r="R268" s="254">
        <f>(Q267+R267)/2</f>
        <v>1455184.019</v>
      </c>
      <c r="S268" s="254">
        <f t="shared" si="28"/>
        <v>0</v>
      </c>
      <c r="T268" s="282"/>
      <c r="U268" s="254">
        <f t="shared" si="18"/>
        <v>2243020.203</v>
      </c>
      <c r="V268" s="254">
        <f t="shared" si="19"/>
        <v>2243020.203</v>
      </c>
      <c r="W268" s="254">
        <f t="shared" si="20"/>
        <v>4191929.14</v>
      </c>
      <c r="X268" s="257">
        <f t="shared" si="21"/>
        <v>4.19192914</v>
      </c>
      <c r="Y268" s="254">
        <f t="shared" si="22"/>
        <v>4191929.14</v>
      </c>
      <c r="Z268" s="257">
        <f t="shared" si="23"/>
        <v>4.19192914</v>
      </c>
      <c r="AA268" s="320"/>
      <c r="AB268" s="299"/>
      <c r="AC268" s="299"/>
      <c r="AD268" s="299"/>
      <c r="AE268" s="299"/>
      <c r="AF268" s="299"/>
      <c r="AG268" s="299"/>
      <c r="AH268" s="299"/>
      <c r="AI268" s="299"/>
      <c r="AJ268" s="299"/>
      <c r="AK268" s="299"/>
      <c r="AL268" s="299"/>
      <c r="AM268" s="299"/>
      <c r="AN268" s="299"/>
      <c r="AO268" s="299"/>
      <c r="AP268" s="299"/>
      <c r="AQ268" s="299"/>
      <c r="AR268" s="299"/>
      <c r="AS268" s="299"/>
      <c r="AT268" s="299"/>
    </row>
    <row r="269" ht="19.5" customHeight="1">
      <c r="A269" s="276" t="s">
        <v>365</v>
      </c>
      <c r="B269" s="277">
        <v>318.109985</v>
      </c>
      <c r="C269" s="278">
        <v>338.190002</v>
      </c>
      <c r="D269" s="278">
        <v>310.880005</v>
      </c>
      <c r="E269" s="278">
        <v>314.140015</v>
      </c>
      <c r="F269" s="278">
        <v>308.217194</v>
      </c>
      <c r="G269" s="278">
        <v>7.954686E8</v>
      </c>
      <c r="H269" s="283" t="s">
        <v>365</v>
      </c>
      <c r="I269" s="278">
        <v>58.939999</v>
      </c>
      <c r="J269" s="278">
        <v>66.480003</v>
      </c>
      <c r="K269" s="278">
        <v>56.044998</v>
      </c>
      <c r="L269" s="278">
        <v>57.27</v>
      </c>
      <c r="M269" s="278">
        <v>56.885437</v>
      </c>
      <c r="N269" s="278">
        <v>7.47164E7</v>
      </c>
      <c r="O269" s="278"/>
      <c r="P269" s="254">
        <f t="shared" si="25"/>
        <v>1231207.941</v>
      </c>
      <c r="Q269" s="254">
        <f t="shared" ref="Q269:Q279" si="142">Q268*K269/K268</f>
        <v>1572008.17</v>
      </c>
      <c r="R269" s="254">
        <f t="shared" ref="R269:R279" si="143">R268</f>
        <v>1455184.019</v>
      </c>
      <c r="S269" s="254">
        <f t="shared" si="28"/>
        <v>0</v>
      </c>
      <c r="T269" s="282"/>
      <c r="U269" s="254">
        <f t="shared" si="18"/>
        <v>2258822.217</v>
      </c>
      <c r="V269" s="254">
        <f t="shared" si="19"/>
        <v>2258822.217</v>
      </c>
      <c r="W269" s="254">
        <f t="shared" si="20"/>
        <v>4258400.13</v>
      </c>
      <c r="X269" s="257">
        <f t="shared" si="21"/>
        <v>4.25840013</v>
      </c>
      <c r="Y269" s="254">
        <f t="shared" si="22"/>
        <v>4258400.13</v>
      </c>
      <c r="Z269" s="257">
        <f t="shared" si="23"/>
        <v>4.25840013</v>
      </c>
      <c r="AA269" s="320"/>
      <c r="AB269" s="299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299"/>
      <c r="AM269" s="299"/>
      <c r="AN269" s="299"/>
      <c r="AO269" s="299"/>
      <c r="AP269" s="299"/>
      <c r="AQ269" s="299"/>
      <c r="AR269" s="299"/>
      <c r="AS269" s="299"/>
      <c r="AT269" s="299"/>
    </row>
    <row r="270" ht="19.5" customHeight="1">
      <c r="A270" s="276" t="s">
        <v>366</v>
      </c>
      <c r="B270" s="277">
        <v>319.269989</v>
      </c>
      <c r="C270" s="278">
        <v>324.329987</v>
      </c>
      <c r="D270" s="278">
        <v>297.450012</v>
      </c>
      <c r="E270" s="278">
        <v>319.130005</v>
      </c>
      <c r="F270" s="278">
        <v>313.113098</v>
      </c>
      <c r="G270" s="278">
        <v>1.6211736E9</v>
      </c>
      <c r="H270" s="283" t="s">
        <v>366</v>
      </c>
      <c r="I270" s="278">
        <v>59.115002</v>
      </c>
      <c r="J270" s="278">
        <v>60.919998</v>
      </c>
      <c r="K270" s="278">
        <v>51.200001</v>
      </c>
      <c r="L270" s="278">
        <v>58.595001</v>
      </c>
      <c r="M270" s="278">
        <v>58.201542</v>
      </c>
      <c r="N270" s="278">
        <v>1.168626E8</v>
      </c>
      <c r="O270" s="278"/>
      <c r="P270" s="254">
        <f t="shared" si="25"/>
        <v>1178019.85</v>
      </c>
      <c r="Q270" s="254">
        <f t="shared" si="142"/>
        <v>1436110.675</v>
      </c>
      <c r="R270" s="254">
        <f t="shared" si="143"/>
        <v>1455184.019</v>
      </c>
      <c r="S270" s="254">
        <f t="shared" si="28"/>
        <v>0</v>
      </c>
      <c r="T270" s="282"/>
      <c r="U270" s="254">
        <f t="shared" si="18"/>
        <v>2221590.553</v>
      </c>
      <c r="V270" s="254">
        <f t="shared" si="19"/>
        <v>2221590.553</v>
      </c>
      <c r="W270" s="254">
        <f t="shared" si="20"/>
        <v>4069314.544</v>
      </c>
      <c r="X270" s="257">
        <f t="shared" si="21"/>
        <v>4.069314544</v>
      </c>
      <c r="Y270" s="254">
        <f t="shared" si="22"/>
        <v>4069314.544</v>
      </c>
      <c r="Z270" s="257">
        <f t="shared" si="23"/>
        <v>4.069314544</v>
      </c>
      <c r="AA270" s="320"/>
      <c r="AB270" s="299"/>
      <c r="AC270" s="299"/>
      <c r="AD270" s="299"/>
      <c r="AE270" s="299"/>
      <c r="AF270" s="299"/>
      <c r="AG270" s="299"/>
      <c r="AH270" s="299"/>
      <c r="AI270" s="299"/>
      <c r="AJ270" s="299"/>
      <c r="AK270" s="299"/>
      <c r="AL270" s="299"/>
      <c r="AM270" s="299"/>
      <c r="AN270" s="299"/>
      <c r="AO270" s="299"/>
      <c r="AP270" s="299"/>
      <c r="AQ270" s="299"/>
      <c r="AR270" s="299"/>
      <c r="AS270" s="299"/>
      <c r="AT270" s="299"/>
    </row>
    <row r="271" ht="19.5" customHeight="1">
      <c r="A271" s="276" t="s">
        <v>367</v>
      </c>
      <c r="B271" s="277">
        <v>323.070007</v>
      </c>
      <c r="C271" s="278">
        <v>342.799988</v>
      </c>
      <c r="D271" s="278">
        <v>322.809998</v>
      </c>
      <c r="E271" s="278">
        <v>337.98999</v>
      </c>
      <c r="F271" s="278">
        <v>332.036346</v>
      </c>
      <c r="G271" s="278">
        <v>7.711398E8</v>
      </c>
      <c r="H271" s="283" t="s">
        <v>367</v>
      </c>
      <c r="I271" s="278">
        <v>60.115002</v>
      </c>
      <c r="J271" s="278">
        <v>67.449997</v>
      </c>
      <c r="K271" s="278">
        <v>60.009998</v>
      </c>
      <c r="L271" s="278">
        <v>65.535004</v>
      </c>
      <c r="M271" s="278">
        <v>65.09494</v>
      </c>
      <c r="N271" s="278">
        <v>5.64114E7</v>
      </c>
      <c r="O271" s="278"/>
      <c r="P271" s="254">
        <f t="shared" si="25"/>
        <v>1278455.438</v>
      </c>
      <c r="Q271" s="254">
        <f t="shared" si="142"/>
        <v>1683222.598</v>
      </c>
      <c r="R271" s="254">
        <f t="shared" si="143"/>
        <v>1455184.019</v>
      </c>
      <c r="S271" s="254">
        <f t="shared" si="28"/>
        <v>0</v>
      </c>
      <c r="T271" s="282"/>
      <c r="U271" s="254">
        <f t="shared" si="18"/>
        <v>2291895.465</v>
      </c>
      <c r="V271" s="254">
        <f t="shared" si="19"/>
        <v>2291895.465</v>
      </c>
      <c r="W271" s="254">
        <f t="shared" si="20"/>
        <v>4416862.055</v>
      </c>
      <c r="X271" s="257">
        <f t="shared" si="21"/>
        <v>4.416862055</v>
      </c>
      <c r="Y271" s="254">
        <f t="shared" si="22"/>
        <v>4416862.055</v>
      </c>
      <c r="Z271" s="257">
        <f t="shared" si="23"/>
        <v>4.416862055</v>
      </c>
      <c r="AA271" s="320"/>
      <c r="AB271" s="299"/>
      <c r="AC271" s="299"/>
      <c r="AD271" s="299"/>
      <c r="AE271" s="299"/>
      <c r="AF271" s="299"/>
      <c r="AG271" s="299"/>
      <c r="AH271" s="299"/>
      <c r="AI271" s="299"/>
      <c r="AJ271" s="299"/>
      <c r="AK271" s="299"/>
      <c r="AL271" s="299"/>
      <c r="AM271" s="299"/>
      <c r="AN271" s="299"/>
      <c r="AO271" s="299"/>
      <c r="AP271" s="299"/>
      <c r="AQ271" s="299"/>
      <c r="AR271" s="299"/>
      <c r="AS271" s="299"/>
      <c r="AT271" s="299"/>
    </row>
    <row r="272" ht="19.5" customHeight="1">
      <c r="A272" s="276" t="s">
        <v>368</v>
      </c>
      <c r="B272" s="277">
        <v>339.230011</v>
      </c>
      <c r="C272" s="278">
        <v>340.0</v>
      </c>
      <c r="D272" s="278">
        <v>316.0</v>
      </c>
      <c r="E272" s="278">
        <v>333.929993</v>
      </c>
      <c r="F272" s="278">
        <v>328.047821</v>
      </c>
      <c r="G272" s="278">
        <v>9.654108E8</v>
      </c>
      <c r="H272" s="283" t="s">
        <v>368</v>
      </c>
      <c r="I272" s="278">
        <v>66.040001</v>
      </c>
      <c r="J272" s="278">
        <v>66.334999</v>
      </c>
      <c r="K272" s="278">
        <v>57.189999</v>
      </c>
      <c r="L272" s="278">
        <v>63.689999</v>
      </c>
      <c r="M272" s="278">
        <v>63.262321</v>
      </c>
      <c r="N272" s="278">
        <v>7.58614E7</v>
      </c>
      <c r="O272" s="278"/>
      <c r="P272" s="254">
        <f t="shared" si="25"/>
        <v>1251485.149</v>
      </c>
      <c r="Q272" s="254">
        <f t="shared" si="142"/>
        <v>1604124.345</v>
      </c>
      <c r="R272" s="254">
        <f t="shared" si="143"/>
        <v>1455184.019</v>
      </c>
      <c r="S272" s="254">
        <f t="shared" si="28"/>
        <v>0</v>
      </c>
      <c r="T272" s="282"/>
      <c r="U272" s="254">
        <f t="shared" si="18"/>
        <v>2273016.262</v>
      </c>
      <c r="V272" s="254">
        <f t="shared" si="19"/>
        <v>2273016.262</v>
      </c>
      <c r="W272" s="254">
        <f t="shared" si="20"/>
        <v>4310793.513</v>
      </c>
      <c r="X272" s="257">
        <f t="shared" si="21"/>
        <v>4.310793513</v>
      </c>
      <c r="Y272" s="254">
        <f t="shared" si="22"/>
        <v>4310793.513</v>
      </c>
      <c r="Z272" s="257">
        <f t="shared" si="23"/>
        <v>4.310793513</v>
      </c>
      <c r="AA272" s="320"/>
      <c r="AB272" s="299"/>
      <c r="AC272" s="299"/>
      <c r="AD272" s="299"/>
      <c r="AE272" s="299"/>
      <c r="AF272" s="299"/>
      <c r="AG272" s="299"/>
      <c r="AH272" s="299"/>
      <c r="AI272" s="299"/>
      <c r="AJ272" s="299"/>
      <c r="AK272" s="299"/>
      <c r="AL272" s="299"/>
      <c r="AM272" s="299"/>
      <c r="AN272" s="299"/>
      <c r="AO272" s="299"/>
      <c r="AP272" s="299"/>
      <c r="AQ272" s="299"/>
      <c r="AR272" s="299"/>
      <c r="AS272" s="299"/>
      <c r="AT272" s="299"/>
    </row>
    <row r="273" ht="19.5" customHeight="1">
      <c r="A273" s="276" t="s">
        <v>369</v>
      </c>
      <c r="B273" s="277">
        <v>335.299988</v>
      </c>
      <c r="C273" s="278">
        <v>355.230011</v>
      </c>
      <c r="D273" s="278">
        <v>328.279999</v>
      </c>
      <c r="E273" s="278">
        <v>354.429993</v>
      </c>
      <c r="F273" s="278">
        <v>348.186798</v>
      </c>
      <c r="G273" s="278">
        <v>7.512885E8</v>
      </c>
      <c r="H273" s="283" t="s">
        <v>369</v>
      </c>
      <c r="I273" s="278">
        <v>64.260002</v>
      </c>
      <c r="J273" s="278">
        <v>72.120003</v>
      </c>
      <c r="K273" s="278">
        <v>61.57</v>
      </c>
      <c r="L273" s="278">
        <v>71.809998</v>
      </c>
      <c r="M273" s="278">
        <v>71.327797</v>
      </c>
      <c r="N273" s="278">
        <v>4.58176E7</v>
      </c>
      <c r="O273" s="278"/>
      <c r="P273" s="254">
        <f t="shared" si="25"/>
        <v>1300118.808</v>
      </c>
      <c r="Q273" s="254">
        <f t="shared" si="142"/>
        <v>1726979.151</v>
      </c>
      <c r="R273" s="254">
        <f t="shared" si="143"/>
        <v>1455184.019</v>
      </c>
      <c r="S273" s="254">
        <f t="shared" si="28"/>
        <v>0</v>
      </c>
      <c r="T273" s="282"/>
      <c r="U273" s="254">
        <f t="shared" si="18"/>
        <v>2307059.824</v>
      </c>
      <c r="V273" s="254">
        <f t="shared" si="19"/>
        <v>2307059.824</v>
      </c>
      <c r="W273" s="254">
        <f t="shared" si="20"/>
        <v>4482281.978</v>
      </c>
      <c r="X273" s="257">
        <f t="shared" si="21"/>
        <v>4.482281978</v>
      </c>
      <c r="Y273" s="254">
        <f t="shared" si="22"/>
        <v>4482281.978</v>
      </c>
      <c r="Z273" s="257">
        <f t="shared" si="23"/>
        <v>4.482281978</v>
      </c>
      <c r="AA273" s="320"/>
      <c r="AB273" s="299"/>
      <c r="AC273" s="299"/>
      <c r="AD273" s="299"/>
      <c r="AE273" s="299"/>
      <c r="AF273" s="299"/>
      <c r="AG273" s="299"/>
      <c r="AH273" s="299"/>
      <c r="AI273" s="299"/>
      <c r="AJ273" s="299"/>
      <c r="AK273" s="299"/>
      <c r="AL273" s="299"/>
      <c r="AM273" s="299"/>
      <c r="AN273" s="299"/>
      <c r="AO273" s="299"/>
      <c r="AP273" s="299"/>
      <c r="AQ273" s="299"/>
      <c r="AR273" s="299"/>
      <c r="AS273" s="299"/>
      <c r="AT273" s="299"/>
    </row>
    <row r="274" ht="19.5" customHeight="1">
      <c r="A274" s="276" t="s">
        <v>370</v>
      </c>
      <c r="B274" s="277">
        <v>354.070007</v>
      </c>
      <c r="C274" s="278">
        <v>368.890015</v>
      </c>
      <c r="D274" s="278">
        <v>352.040009</v>
      </c>
      <c r="E274" s="278">
        <v>364.570007</v>
      </c>
      <c r="F274" s="278">
        <v>358.563568</v>
      </c>
      <c r="G274" s="278">
        <v>8.132857E8</v>
      </c>
      <c r="H274" s="283" t="s">
        <v>370</v>
      </c>
      <c r="I274" s="278">
        <v>71.639999</v>
      </c>
      <c r="J274" s="278">
        <v>77.639999</v>
      </c>
      <c r="K274" s="278">
        <v>70.730003</v>
      </c>
      <c r="L274" s="278">
        <v>75.800003</v>
      </c>
      <c r="M274" s="278">
        <v>75.291016</v>
      </c>
      <c r="N274" s="278">
        <v>5.52846E7</v>
      </c>
      <c r="O274" s="278"/>
      <c r="P274" s="254">
        <f t="shared" si="25"/>
        <v>1394217.857</v>
      </c>
      <c r="Q274" s="254">
        <f t="shared" si="142"/>
        <v>1983908.405</v>
      </c>
      <c r="R274" s="254">
        <f t="shared" si="143"/>
        <v>1455184.019</v>
      </c>
      <c r="S274" s="254">
        <f t="shared" si="28"/>
        <v>0</v>
      </c>
      <c r="T274" s="282"/>
      <c r="U274" s="254">
        <f t="shared" si="18"/>
        <v>2372929.159</v>
      </c>
      <c r="V274" s="254">
        <f t="shared" si="19"/>
        <v>2372929.159</v>
      </c>
      <c r="W274" s="254">
        <f t="shared" si="20"/>
        <v>4833310.282</v>
      </c>
      <c r="X274" s="257">
        <f t="shared" si="21"/>
        <v>4.833310282</v>
      </c>
      <c r="Y274" s="254">
        <f t="shared" si="22"/>
        <v>4833310.282</v>
      </c>
      <c r="Z274" s="257">
        <f t="shared" si="23"/>
        <v>4.833310282</v>
      </c>
      <c r="AA274" s="320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9"/>
      <c r="AT274" s="299"/>
    </row>
    <row r="275" ht="19.5" customHeight="1">
      <c r="A275" s="276" t="s">
        <v>371</v>
      </c>
      <c r="B275" s="277">
        <v>366.279999</v>
      </c>
      <c r="C275" s="278">
        <v>380.76001</v>
      </c>
      <c r="D275" s="278">
        <v>359.959991</v>
      </c>
      <c r="E275" s="278">
        <v>379.950012</v>
      </c>
      <c r="F275" s="278">
        <v>373.690186</v>
      </c>
      <c r="G275" s="278">
        <v>6.834665E8</v>
      </c>
      <c r="H275" s="283" t="s">
        <v>371</v>
      </c>
      <c r="I275" s="278">
        <v>76.510002</v>
      </c>
      <c r="J275" s="278">
        <v>82.510002</v>
      </c>
      <c r="K275" s="278">
        <v>73.800003</v>
      </c>
      <c r="L275" s="278">
        <v>82.160004</v>
      </c>
      <c r="M275" s="278">
        <v>81.608299</v>
      </c>
      <c r="N275" s="278">
        <v>4.73665E7</v>
      </c>
      <c r="O275" s="278"/>
      <c r="P275" s="254">
        <f t="shared" si="25"/>
        <v>1425584.123</v>
      </c>
      <c r="Q275" s="254">
        <f t="shared" si="142"/>
        <v>2070018.946</v>
      </c>
      <c r="R275" s="254">
        <f t="shared" si="143"/>
        <v>1455184.019</v>
      </c>
      <c r="S275" s="254">
        <f t="shared" si="28"/>
        <v>0</v>
      </c>
      <c r="T275" s="282"/>
      <c r="U275" s="254">
        <f t="shared" si="18"/>
        <v>2394885.544</v>
      </c>
      <c r="V275" s="254">
        <f t="shared" si="19"/>
        <v>2394885.544</v>
      </c>
      <c r="W275" s="254">
        <f t="shared" si="20"/>
        <v>4950787.088</v>
      </c>
      <c r="X275" s="257">
        <f t="shared" si="21"/>
        <v>4.950787088</v>
      </c>
      <c r="Y275" s="254">
        <f t="shared" si="22"/>
        <v>4950787.088</v>
      </c>
      <c r="Z275" s="257">
        <f t="shared" si="23"/>
        <v>4.950787088</v>
      </c>
      <c r="AA275" s="320"/>
      <c r="AB275" s="299"/>
      <c r="AC275" s="299"/>
      <c r="AD275" s="299"/>
      <c r="AE275" s="299"/>
      <c r="AF275" s="299"/>
      <c r="AG275" s="299"/>
      <c r="AH275" s="299"/>
      <c r="AI275" s="299"/>
      <c r="AJ275" s="299"/>
      <c r="AK275" s="299"/>
      <c r="AL275" s="299"/>
      <c r="AM275" s="299"/>
      <c r="AN275" s="299"/>
      <c r="AO275" s="299"/>
      <c r="AP275" s="299"/>
      <c r="AQ275" s="299"/>
      <c r="AR275" s="299"/>
      <c r="AS275" s="299"/>
      <c r="AT275" s="299"/>
    </row>
    <row r="276" ht="19.5" customHeight="1">
      <c r="A276" s="276" t="s">
        <v>372</v>
      </c>
      <c r="B276" s="277">
        <v>381.040009</v>
      </c>
      <c r="C276" s="278">
        <v>382.779999</v>
      </c>
      <c r="D276" s="278">
        <v>357.100006</v>
      </c>
      <c r="E276" s="278">
        <v>357.959991</v>
      </c>
      <c r="F276" s="278">
        <v>352.0625</v>
      </c>
      <c r="G276" s="278">
        <v>9.318499E8</v>
      </c>
      <c r="H276" s="283" t="s">
        <v>372</v>
      </c>
      <c r="I276" s="278">
        <v>82.639999</v>
      </c>
      <c r="J276" s="278">
        <v>83.370003</v>
      </c>
      <c r="K276" s="278">
        <v>72.730003</v>
      </c>
      <c r="L276" s="278">
        <v>72.769997</v>
      </c>
      <c r="M276" s="278">
        <v>72.281357</v>
      </c>
      <c r="N276" s="278">
        <v>6.29031E7</v>
      </c>
      <c r="O276" s="278"/>
      <c r="P276" s="254">
        <f t="shared" si="25"/>
        <v>1414257.45</v>
      </c>
      <c r="Q276" s="254">
        <f t="shared" si="142"/>
        <v>2040006.477</v>
      </c>
      <c r="R276" s="254">
        <f t="shared" si="143"/>
        <v>1455184.019</v>
      </c>
      <c r="S276" s="254">
        <f t="shared" si="28"/>
        <v>0</v>
      </c>
      <c r="T276" s="282"/>
      <c r="U276" s="254">
        <f t="shared" si="18"/>
        <v>2386956.873</v>
      </c>
      <c r="V276" s="254">
        <f t="shared" si="19"/>
        <v>2386956.873</v>
      </c>
      <c r="W276" s="254">
        <f t="shared" si="20"/>
        <v>4909447.946</v>
      </c>
      <c r="X276" s="257">
        <f t="shared" si="21"/>
        <v>4.909447946</v>
      </c>
      <c r="Y276" s="254">
        <f t="shared" si="22"/>
        <v>4909447.946</v>
      </c>
      <c r="Z276" s="257">
        <f t="shared" si="23"/>
        <v>4.909447946</v>
      </c>
      <c r="AA276" s="320"/>
      <c r="AB276" s="299"/>
      <c r="AC276" s="299"/>
      <c r="AD276" s="299"/>
      <c r="AE276" s="299"/>
      <c r="AF276" s="299"/>
      <c r="AG276" s="299"/>
      <c r="AH276" s="299"/>
      <c r="AI276" s="299"/>
      <c r="AJ276" s="299"/>
      <c r="AK276" s="299"/>
      <c r="AL276" s="299"/>
      <c r="AM276" s="299"/>
      <c r="AN276" s="299"/>
      <c r="AO276" s="299"/>
      <c r="AP276" s="299"/>
      <c r="AQ276" s="299"/>
      <c r="AR276" s="299"/>
      <c r="AS276" s="299"/>
      <c r="AT276" s="299"/>
    </row>
    <row r="277" ht="19.5" customHeight="1">
      <c r="A277" s="276" t="s">
        <v>373</v>
      </c>
      <c r="B277" s="277">
        <v>358.600006</v>
      </c>
      <c r="C277" s="278">
        <v>386.279999</v>
      </c>
      <c r="D277" s="278">
        <v>350.320007</v>
      </c>
      <c r="E277" s="278">
        <v>386.109985</v>
      </c>
      <c r="F277" s="278">
        <v>380.169678</v>
      </c>
      <c r="G277" s="278">
        <v>8.787479E8</v>
      </c>
      <c r="H277" s="283" t="s">
        <v>373</v>
      </c>
      <c r="I277" s="278">
        <v>73.089996</v>
      </c>
      <c r="J277" s="278">
        <v>84.599998</v>
      </c>
      <c r="K277" s="278">
        <v>69.730003</v>
      </c>
      <c r="L277" s="278">
        <v>84.540001</v>
      </c>
      <c r="M277" s="278">
        <v>83.972328</v>
      </c>
      <c r="N277" s="278">
        <v>5.71178E7</v>
      </c>
      <c r="O277" s="278"/>
      <c r="P277" s="254">
        <f t="shared" si="25"/>
        <v>1387405.968</v>
      </c>
      <c r="Q277" s="254">
        <f t="shared" si="142"/>
        <v>1955859.369</v>
      </c>
      <c r="R277" s="254">
        <f t="shared" si="143"/>
        <v>1455184.019</v>
      </c>
      <c r="S277" s="254">
        <f t="shared" si="28"/>
        <v>0</v>
      </c>
      <c r="T277" s="282"/>
      <c r="U277" s="254">
        <f t="shared" si="18"/>
        <v>2368160.836</v>
      </c>
      <c r="V277" s="254">
        <f t="shared" si="19"/>
        <v>2368160.836</v>
      </c>
      <c r="W277" s="254">
        <f t="shared" si="20"/>
        <v>4798449.357</v>
      </c>
      <c r="X277" s="257">
        <f t="shared" si="21"/>
        <v>4.798449357</v>
      </c>
      <c r="Y277" s="254">
        <f t="shared" si="22"/>
        <v>4798449.357</v>
      </c>
      <c r="Z277" s="257">
        <f t="shared" si="23"/>
        <v>4.798449357</v>
      </c>
      <c r="AA277" s="320"/>
      <c r="AB277" s="299"/>
      <c r="AC277" s="299"/>
      <c r="AD277" s="299"/>
      <c r="AE277" s="299"/>
      <c r="AF277" s="299"/>
      <c r="AG277" s="299"/>
      <c r="AH277" s="299"/>
      <c r="AI277" s="299"/>
      <c r="AJ277" s="299"/>
      <c r="AK277" s="299"/>
      <c r="AL277" s="299"/>
      <c r="AM277" s="299"/>
      <c r="AN277" s="299"/>
      <c r="AO277" s="299"/>
      <c r="AP277" s="299"/>
      <c r="AQ277" s="299"/>
      <c r="AR277" s="299"/>
      <c r="AS277" s="299"/>
      <c r="AT277" s="299"/>
    </row>
    <row r="278" ht="19.5" customHeight="1">
      <c r="A278" s="276" t="s">
        <v>374</v>
      </c>
      <c r="B278" s="277">
        <v>386.559998</v>
      </c>
      <c r="C278" s="278">
        <v>408.709991</v>
      </c>
      <c r="D278" s="278">
        <v>384.420013</v>
      </c>
      <c r="E278" s="278">
        <v>393.820007</v>
      </c>
      <c r="F278" s="278">
        <v>387.761139</v>
      </c>
      <c r="G278" s="278">
        <v>9.222445E8</v>
      </c>
      <c r="H278" s="283" t="s">
        <v>374</v>
      </c>
      <c r="I278" s="278">
        <v>84.739998</v>
      </c>
      <c r="J278" s="278">
        <v>94.540001</v>
      </c>
      <c r="K278" s="278">
        <v>83.790001</v>
      </c>
      <c r="L278" s="278">
        <v>87.610001</v>
      </c>
      <c r="M278" s="278">
        <v>87.021706</v>
      </c>
      <c r="N278" s="278">
        <v>6.23369E7</v>
      </c>
      <c r="O278" s="278"/>
      <c r="P278" s="254">
        <f t="shared" si="25"/>
        <v>1522455.497</v>
      </c>
      <c r="Q278" s="254">
        <f t="shared" si="142"/>
        <v>2350228.76</v>
      </c>
      <c r="R278" s="254">
        <f t="shared" si="143"/>
        <v>1455184.019</v>
      </c>
      <c r="S278" s="254">
        <f t="shared" si="28"/>
        <v>0</v>
      </c>
      <c r="T278" s="282"/>
      <c r="U278" s="254">
        <f t="shared" si="18"/>
        <v>2462695.506</v>
      </c>
      <c r="V278" s="254">
        <f t="shared" si="19"/>
        <v>2462695.506</v>
      </c>
      <c r="W278" s="254">
        <f t="shared" si="20"/>
        <v>5327868.277</v>
      </c>
      <c r="X278" s="257">
        <f t="shared" si="21"/>
        <v>5.327868277</v>
      </c>
      <c r="Y278" s="254">
        <f t="shared" si="22"/>
        <v>5327868.277</v>
      </c>
      <c r="Z278" s="257">
        <f t="shared" si="23"/>
        <v>5.327868277</v>
      </c>
      <c r="AA278" s="320"/>
      <c r="AB278" s="299"/>
      <c r="AC278" s="299"/>
      <c r="AD278" s="299"/>
      <c r="AE278" s="299"/>
      <c r="AF278" s="299"/>
      <c r="AG278" s="299"/>
      <c r="AH278" s="299"/>
      <c r="AI278" s="299"/>
      <c r="AJ278" s="299"/>
      <c r="AK278" s="299"/>
      <c r="AL278" s="299"/>
      <c r="AM278" s="299"/>
      <c r="AN278" s="299"/>
      <c r="AO278" s="299"/>
      <c r="AP278" s="299"/>
      <c r="AQ278" s="299"/>
      <c r="AR278" s="299"/>
      <c r="AS278" s="299"/>
      <c r="AT278" s="299"/>
    </row>
    <row r="279" ht="19.5" customHeight="1">
      <c r="A279" s="276" t="s">
        <v>375</v>
      </c>
      <c r="B279" s="337">
        <v>398.279999</v>
      </c>
      <c r="C279" s="338">
        <v>404.579987</v>
      </c>
      <c r="D279" s="338">
        <v>377.470001</v>
      </c>
      <c r="E279" s="338">
        <v>397.850006</v>
      </c>
      <c r="F279" s="338">
        <v>391.729095</v>
      </c>
      <c r="G279" s="338">
        <v>1.2328172E9</v>
      </c>
      <c r="H279" s="340" t="s">
        <v>375</v>
      </c>
      <c r="I279" s="338">
        <v>89.650002</v>
      </c>
      <c r="J279" s="338">
        <v>92.25</v>
      </c>
      <c r="K279" s="338">
        <v>80.330002</v>
      </c>
      <c r="L279" s="338">
        <v>89.019997</v>
      </c>
      <c r="M279" s="338">
        <v>88.422226</v>
      </c>
      <c r="N279" s="338">
        <v>1.017614E8</v>
      </c>
      <c r="O279" s="338"/>
      <c r="P279" s="254">
        <f t="shared" si="25"/>
        <v>1494930.697</v>
      </c>
      <c r="Q279" s="254">
        <f t="shared" si="142"/>
        <v>2253179.123</v>
      </c>
      <c r="R279" s="254">
        <f t="shared" si="143"/>
        <v>1455184.019</v>
      </c>
      <c r="S279" s="254">
        <f t="shared" si="28"/>
        <v>0</v>
      </c>
      <c r="T279" s="339">
        <f>(P279-P267)/P267</f>
        <v>0.2662954345</v>
      </c>
      <c r="U279" s="254">
        <f t="shared" si="18"/>
        <v>2443428.146</v>
      </c>
      <c r="V279" s="254">
        <f t="shared" si="19"/>
        <v>2443428.146</v>
      </c>
      <c r="W279" s="254">
        <f t="shared" si="20"/>
        <v>5203293.84</v>
      </c>
      <c r="X279" s="257">
        <f t="shared" si="21"/>
        <v>5.20329384</v>
      </c>
      <c r="Y279" s="254">
        <f t="shared" si="22"/>
        <v>5203293.84</v>
      </c>
      <c r="Z279" s="257">
        <f t="shared" si="23"/>
        <v>5.20329384</v>
      </c>
      <c r="AA279" s="320"/>
      <c r="AB279" s="299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299"/>
      <c r="AM279" s="299"/>
      <c r="AN279" s="299"/>
      <c r="AO279" s="299"/>
      <c r="AP279" s="299"/>
      <c r="AQ279" s="299"/>
      <c r="AR279" s="299"/>
      <c r="AS279" s="299"/>
      <c r="AT279" s="299"/>
    </row>
    <row r="280" ht="19.5" customHeight="1">
      <c r="A280" s="276" t="s">
        <v>376</v>
      </c>
      <c r="B280" s="277">
        <v>399.049988</v>
      </c>
      <c r="C280" s="278">
        <v>402.279999</v>
      </c>
      <c r="D280" s="278">
        <v>334.149994</v>
      </c>
      <c r="E280" s="278">
        <v>363.049988</v>
      </c>
      <c r="F280" s="278">
        <v>357.921021</v>
      </c>
      <c r="G280" s="278">
        <v>1.847203E9</v>
      </c>
      <c r="H280" s="283" t="s">
        <v>376</v>
      </c>
      <c r="I280" s="278">
        <v>89.650002</v>
      </c>
      <c r="J280" s="278">
        <v>91.099998</v>
      </c>
      <c r="K280" s="278">
        <v>62.369999</v>
      </c>
      <c r="L280" s="278">
        <v>73.709999</v>
      </c>
      <c r="M280" s="278">
        <v>73.21505</v>
      </c>
      <c r="N280" s="278">
        <v>2.354233E8</v>
      </c>
      <c r="O280" s="278"/>
      <c r="P280" s="254">
        <f t="shared" si="25"/>
        <v>1323366.313</v>
      </c>
      <c r="Q280" s="254">
        <f>((Q279+R279)/2)*K280/K279</f>
        <v>1439627.784</v>
      </c>
      <c r="R280" s="254">
        <f>(Q279+R279)/2</f>
        <v>1854181.571</v>
      </c>
      <c r="S280" s="254">
        <f t="shared" si="28"/>
        <v>0</v>
      </c>
      <c r="T280" s="282"/>
      <c r="U280" s="254">
        <f t="shared" si="18"/>
        <v>2706370.728</v>
      </c>
      <c r="V280" s="254">
        <f t="shared" si="19"/>
        <v>2706370.728</v>
      </c>
      <c r="W280" s="254">
        <f t="shared" si="20"/>
        <v>4617175.668</v>
      </c>
      <c r="X280" s="257">
        <f t="shared" si="21"/>
        <v>4.617175668</v>
      </c>
      <c r="Y280" s="254">
        <f t="shared" si="22"/>
        <v>4617175.668</v>
      </c>
      <c r="Z280" s="257">
        <f t="shared" si="23"/>
        <v>4.617175668</v>
      </c>
      <c r="AA280" s="320"/>
      <c r="AB280" s="299"/>
      <c r="AC280" s="299"/>
      <c r="AD280" s="299"/>
      <c r="AE280" s="299"/>
      <c r="AF280" s="299"/>
      <c r="AG280" s="299"/>
      <c r="AH280" s="299"/>
      <c r="AI280" s="299"/>
      <c r="AJ280" s="299"/>
      <c r="AK280" s="299"/>
      <c r="AL280" s="299"/>
      <c r="AM280" s="299"/>
      <c r="AN280" s="299"/>
      <c r="AO280" s="299"/>
      <c r="AP280" s="299"/>
      <c r="AQ280" s="299"/>
      <c r="AR280" s="299"/>
      <c r="AS280" s="299"/>
      <c r="AT280" s="299"/>
    </row>
    <row r="281" ht="19.5" customHeight="1">
      <c r="A281" s="276" t="s">
        <v>377</v>
      </c>
      <c r="B281" s="277">
        <v>364.429993</v>
      </c>
      <c r="C281" s="278">
        <v>370.100006</v>
      </c>
      <c r="D281" s="278">
        <v>318.26001</v>
      </c>
      <c r="E281" s="278">
        <v>346.799988</v>
      </c>
      <c r="F281" s="278">
        <v>341.900604</v>
      </c>
      <c r="G281" s="278">
        <v>1.5229236E9</v>
      </c>
      <c r="H281" s="283" t="s">
        <v>377</v>
      </c>
      <c r="I281" s="278">
        <v>74.139999</v>
      </c>
      <c r="J281" s="278">
        <v>76.449997</v>
      </c>
      <c r="K281" s="278">
        <v>56.119999</v>
      </c>
      <c r="L281" s="278">
        <v>66.669998</v>
      </c>
      <c r="M281" s="278">
        <v>66.222313</v>
      </c>
      <c r="N281" s="278">
        <v>1.590101E8</v>
      </c>
      <c r="O281" s="278"/>
      <c r="P281" s="254">
        <f t="shared" si="25"/>
        <v>1260435.683</v>
      </c>
      <c r="Q281" s="254">
        <f t="shared" ref="Q281:Q291" si="144">Q280*K281/K280</f>
        <v>1295364.936</v>
      </c>
      <c r="R281" s="254">
        <f t="shared" ref="R281:R291" si="145">R280</f>
        <v>1854181.571</v>
      </c>
      <c r="S281" s="254">
        <f t="shared" si="28"/>
        <v>0</v>
      </c>
      <c r="T281" s="282"/>
      <c r="U281" s="254">
        <f t="shared" si="18"/>
        <v>2662319.287</v>
      </c>
      <c r="V281" s="254">
        <f t="shared" si="19"/>
        <v>2662319.287</v>
      </c>
      <c r="W281" s="254">
        <f t="shared" si="20"/>
        <v>4409982.191</v>
      </c>
      <c r="X281" s="257">
        <f t="shared" si="21"/>
        <v>4.409982191</v>
      </c>
      <c r="Y281" s="254">
        <f t="shared" si="22"/>
        <v>4409982.191</v>
      </c>
      <c r="Z281" s="257">
        <f t="shared" si="23"/>
        <v>4.409982191</v>
      </c>
      <c r="AA281" s="320"/>
      <c r="AB281" s="299"/>
      <c r="AC281" s="299"/>
      <c r="AD281" s="299"/>
      <c r="AE281" s="299"/>
      <c r="AF281" s="299"/>
      <c r="AG281" s="299"/>
      <c r="AH281" s="299"/>
      <c r="AI281" s="299"/>
      <c r="AJ281" s="299"/>
      <c r="AK281" s="299"/>
      <c r="AL281" s="299"/>
      <c r="AM281" s="299"/>
      <c r="AN281" s="299"/>
      <c r="AO281" s="299"/>
      <c r="AP281" s="299"/>
      <c r="AQ281" s="299"/>
      <c r="AR281" s="299"/>
      <c r="AS281" s="299"/>
      <c r="AT281" s="299"/>
    </row>
    <row r="282" ht="19.5" customHeight="1">
      <c r="A282" s="276" t="s">
        <v>378</v>
      </c>
      <c r="B282" s="277">
        <v>345.75</v>
      </c>
      <c r="C282" s="278">
        <v>371.829987</v>
      </c>
      <c r="D282" s="278">
        <v>317.450012</v>
      </c>
      <c r="E282" s="278">
        <v>362.540009</v>
      </c>
      <c r="F282" s="278">
        <v>357.418304</v>
      </c>
      <c r="G282" s="278">
        <v>1.6867928E9</v>
      </c>
      <c r="H282" s="283" t="s">
        <v>378</v>
      </c>
      <c r="I282" s="278">
        <v>66.120003</v>
      </c>
      <c r="J282" s="278">
        <v>75.860001</v>
      </c>
      <c r="K282" s="278">
        <v>55.43</v>
      </c>
      <c r="L282" s="278">
        <v>71.919998</v>
      </c>
      <c r="M282" s="278">
        <v>71.437057</v>
      </c>
      <c r="N282" s="278">
        <v>1.740802E8</v>
      </c>
      <c r="O282" s="278"/>
      <c r="P282" s="254">
        <f t="shared" si="25"/>
        <v>1257227.77</v>
      </c>
      <c r="Q282" s="254">
        <f t="shared" si="144"/>
        <v>1279438.341</v>
      </c>
      <c r="R282" s="254">
        <f t="shared" si="145"/>
        <v>1854181.571</v>
      </c>
      <c r="S282" s="254">
        <f t="shared" si="28"/>
        <v>0</v>
      </c>
      <c r="T282" s="282"/>
      <c r="U282" s="254">
        <f t="shared" si="18"/>
        <v>2660073.748</v>
      </c>
      <c r="V282" s="254">
        <f t="shared" si="19"/>
        <v>2660073.748</v>
      </c>
      <c r="W282" s="254">
        <f t="shared" si="20"/>
        <v>4390847.683</v>
      </c>
      <c r="X282" s="257">
        <f t="shared" si="21"/>
        <v>4.390847683</v>
      </c>
      <c r="Y282" s="254">
        <f t="shared" si="22"/>
        <v>4390847.683</v>
      </c>
      <c r="Z282" s="257">
        <f t="shared" si="23"/>
        <v>4.390847683</v>
      </c>
      <c r="AA282" s="320"/>
      <c r="AB282" s="299"/>
      <c r="AC282" s="299"/>
      <c r="AD282" s="299"/>
      <c r="AE282" s="299"/>
      <c r="AF282" s="299"/>
      <c r="AG282" s="299"/>
      <c r="AH282" s="299"/>
      <c r="AI282" s="299"/>
      <c r="AJ282" s="299"/>
      <c r="AK282" s="299"/>
      <c r="AL282" s="299"/>
      <c r="AM282" s="299"/>
      <c r="AN282" s="299"/>
      <c r="AO282" s="299"/>
      <c r="AP282" s="299"/>
      <c r="AQ282" s="299"/>
      <c r="AR282" s="299"/>
      <c r="AS282" s="299"/>
      <c r="AT282" s="299"/>
    </row>
    <row r="283" ht="19.5" customHeight="1">
      <c r="A283" s="276" t="s">
        <v>379</v>
      </c>
      <c r="B283" s="277">
        <v>362.809998</v>
      </c>
      <c r="C283" s="278">
        <v>369.309998</v>
      </c>
      <c r="D283" s="278">
        <v>312.600006</v>
      </c>
      <c r="E283" s="278">
        <v>313.25</v>
      </c>
      <c r="F283" s="278">
        <v>309.20636</v>
      </c>
      <c r="G283" s="278">
        <v>1.5019591E9</v>
      </c>
      <c r="H283" s="283" t="s">
        <v>379</v>
      </c>
      <c r="I283" s="278">
        <v>72.220001</v>
      </c>
      <c r="J283" s="278">
        <v>74.769997</v>
      </c>
      <c r="K283" s="278">
        <v>53.009998</v>
      </c>
      <c r="L283" s="278">
        <v>53.200001</v>
      </c>
      <c r="M283" s="278">
        <v>52.842766</v>
      </c>
      <c r="N283" s="278">
        <v>1.590007E8</v>
      </c>
      <c r="O283" s="278"/>
      <c r="P283" s="254">
        <f t="shared" si="25"/>
        <v>1238019.826</v>
      </c>
      <c r="Q283" s="254">
        <f t="shared" si="144"/>
        <v>1223579.72</v>
      </c>
      <c r="R283" s="254">
        <f t="shared" si="145"/>
        <v>1854181.571</v>
      </c>
      <c r="S283" s="254">
        <f t="shared" si="28"/>
        <v>0</v>
      </c>
      <c r="T283" s="282"/>
      <c r="U283" s="254">
        <f t="shared" si="18"/>
        <v>2646628.187</v>
      </c>
      <c r="V283" s="254">
        <f t="shared" si="19"/>
        <v>2646628.187</v>
      </c>
      <c r="W283" s="254">
        <f t="shared" si="20"/>
        <v>4315781.118</v>
      </c>
      <c r="X283" s="257">
        <f t="shared" si="21"/>
        <v>4.315781118</v>
      </c>
      <c r="Y283" s="254">
        <f t="shared" si="22"/>
        <v>4315781.118</v>
      </c>
      <c r="Z283" s="257">
        <f t="shared" si="23"/>
        <v>4.315781118</v>
      </c>
      <c r="AA283" s="320"/>
      <c r="AB283" s="299"/>
      <c r="AC283" s="299"/>
      <c r="AD283" s="299"/>
      <c r="AE283" s="299"/>
      <c r="AF283" s="299"/>
      <c r="AG283" s="299"/>
      <c r="AH283" s="299"/>
      <c r="AI283" s="299"/>
      <c r="AJ283" s="299"/>
      <c r="AK283" s="299"/>
      <c r="AL283" s="299"/>
      <c r="AM283" s="299"/>
      <c r="AN283" s="299"/>
      <c r="AO283" s="299"/>
      <c r="AP283" s="299"/>
      <c r="AQ283" s="299"/>
      <c r="AR283" s="299"/>
      <c r="AS283" s="299"/>
      <c r="AT283" s="299"/>
    </row>
    <row r="284" ht="19.5" customHeight="1">
      <c r="A284" s="276" t="s">
        <v>380</v>
      </c>
      <c r="B284" s="277">
        <v>312.829987</v>
      </c>
      <c r="C284" s="278">
        <v>330.290009</v>
      </c>
      <c r="D284" s="278">
        <v>280.209991</v>
      </c>
      <c r="E284" s="278">
        <v>308.279999</v>
      </c>
      <c r="F284" s="278">
        <v>304.300568</v>
      </c>
      <c r="G284" s="278">
        <v>1.9511625E9</v>
      </c>
      <c r="H284" s="283" t="s">
        <v>380</v>
      </c>
      <c r="I284" s="278">
        <v>53.060001</v>
      </c>
      <c r="J284" s="278">
        <v>59.060001</v>
      </c>
      <c r="K284" s="278">
        <v>41.959999</v>
      </c>
      <c r="L284" s="278">
        <v>50.669998</v>
      </c>
      <c r="M284" s="278">
        <v>50.329754</v>
      </c>
      <c r="N284" s="278">
        <v>1.978816E8</v>
      </c>
      <c r="O284" s="278"/>
      <c r="P284" s="254">
        <f t="shared" si="25"/>
        <v>1109742.539</v>
      </c>
      <c r="Q284" s="254">
        <f t="shared" si="144"/>
        <v>968523.0293</v>
      </c>
      <c r="R284" s="254">
        <f t="shared" si="145"/>
        <v>1854181.571</v>
      </c>
      <c r="S284" s="254">
        <f t="shared" si="28"/>
        <v>0</v>
      </c>
      <c r="T284" s="282"/>
      <c r="U284" s="254">
        <f t="shared" si="18"/>
        <v>2556834.086</v>
      </c>
      <c r="V284" s="254">
        <f t="shared" si="19"/>
        <v>2556834.086</v>
      </c>
      <c r="W284" s="254">
        <f t="shared" si="20"/>
        <v>3932447.139</v>
      </c>
      <c r="X284" s="257">
        <f t="shared" si="21"/>
        <v>3.932447139</v>
      </c>
      <c r="Y284" s="254">
        <f t="shared" si="22"/>
        <v>3932447.139</v>
      </c>
      <c r="Z284" s="257">
        <f t="shared" si="23"/>
        <v>3.932447139</v>
      </c>
      <c r="AA284" s="320"/>
      <c r="AB284" s="299"/>
      <c r="AC284" s="299"/>
      <c r="AD284" s="299"/>
      <c r="AE284" s="299"/>
      <c r="AF284" s="299"/>
      <c r="AG284" s="299"/>
      <c r="AH284" s="299"/>
      <c r="AI284" s="299"/>
      <c r="AJ284" s="299"/>
      <c r="AK284" s="299"/>
      <c r="AL284" s="299"/>
      <c r="AM284" s="299"/>
      <c r="AN284" s="299"/>
      <c r="AO284" s="299"/>
      <c r="AP284" s="299"/>
      <c r="AQ284" s="299"/>
      <c r="AR284" s="299"/>
      <c r="AS284" s="299"/>
      <c r="AT284" s="299"/>
    </row>
    <row r="285" ht="19.5" customHeight="1">
      <c r="A285" s="276" t="s">
        <v>381</v>
      </c>
      <c r="B285" s="277">
        <v>310.470001</v>
      </c>
      <c r="C285" s="278">
        <v>314.559998</v>
      </c>
      <c r="D285" s="278">
        <v>269.279999</v>
      </c>
      <c r="E285" s="278">
        <v>280.279999</v>
      </c>
      <c r="F285" s="278">
        <v>276.661987</v>
      </c>
      <c r="G285" s="278">
        <v>1.359608E9</v>
      </c>
      <c r="H285" s="283" t="s">
        <v>381</v>
      </c>
      <c r="I285" s="278">
        <v>51.41</v>
      </c>
      <c r="J285" s="278">
        <v>52.700001</v>
      </c>
      <c r="K285" s="278">
        <v>38.240002</v>
      </c>
      <c r="L285" s="278">
        <v>41.41</v>
      </c>
      <c r="M285" s="278">
        <v>41.131935</v>
      </c>
      <c r="N285" s="278">
        <v>1.292261E8</v>
      </c>
      <c r="O285" s="278"/>
      <c r="P285" s="254">
        <f t="shared" si="25"/>
        <v>1066455.442</v>
      </c>
      <c r="Q285" s="254">
        <f t="shared" si="144"/>
        <v>882657.8518</v>
      </c>
      <c r="R285" s="254">
        <f t="shared" si="145"/>
        <v>1854181.571</v>
      </c>
      <c r="S285" s="254">
        <f t="shared" si="28"/>
        <v>0</v>
      </c>
      <c r="T285" s="282"/>
      <c r="U285" s="254">
        <f t="shared" si="18"/>
        <v>2526533.118</v>
      </c>
      <c r="V285" s="254">
        <f t="shared" si="19"/>
        <v>2526533.118</v>
      </c>
      <c r="W285" s="254">
        <f t="shared" si="20"/>
        <v>3803294.865</v>
      </c>
      <c r="X285" s="257">
        <f t="shared" si="21"/>
        <v>3.803294865</v>
      </c>
      <c r="Y285" s="254">
        <f t="shared" si="22"/>
        <v>3803294.865</v>
      </c>
      <c r="Z285" s="257">
        <f t="shared" si="23"/>
        <v>3.803294865</v>
      </c>
      <c r="AA285" s="320"/>
      <c r="AB285" s="299"/>
      <c r="AC285" s="299"/>
      <c r="AD285" s="299"/>
      <c r="AE285" s="299"/>
      <c r="AF285" s="299"/>
      <c r="AG285" s="299"/>
      <c r="AH285" s="299"/>
      <c r="AI285" s="299"/>
      <c r="AJ285" s="299"/>
      <c r="AK285" s="299"/>
      <c r="AL285" s="299"/>
      <c r="AM285" s="299"/>
      <c r="AN285" s="299"/>
      <c r="AO285" s="299"/>
      <c r="AP285" s="299"/>
      <c r="AQ285" s="299"/>
      <c r="AR285" s="299"/>
      <c r="AS285" s="299"/>
      <c r="AT285" s="299"/>
    </row>
    <row r="286" ht="19.5" customHeight="1">
      <c r="A286" s="276" t="s">
        <v>382</v>
      </c>
      <c r="B286" s="277">
        <v>278.950012</v>
      </c>
      <c r="C286" s="278">
        <v>316.390015</v>
      </c>
      <c r="D286" s="278">
        <v>276.75</v>
      </c>
      <c r="E286" s="278">
        <v>315.459991</v>
      </c>
      <c r="F286" s="278">
        <v>311.98645</v>
      </c>
      <c r="G286" s="278">
        <v>1.1780255E9</v>
      </c>
      <c r="H286" s="283" t="s">
        <v>382</v>
      </c>
      <c r="I286" s="278">
        <v>40.98</v>
      </c>
      <c r="J286" s="278">
        <v>52.299999</v>
      </c>
      <c r="K286" s="278">
        <v>40.34</v>
      </c>
      <c r="L286" s="278">
        <v>52.02</v>
      </c>
      <c r="M286" s="278">
        <v>51.670692</v>
      </c>
      <c r="N286" s="278">
        <v>8.72705E7</v>
      </c>
      <c r="O286" s="278"/>
      <c r="P286" s="254">
        <f t="shared" si="25"/>
        <v>1096039.604</v>
      </c>
      <c r="Q286" s="254">
        <f t="shared" si="144"/>
        <v>931130.1223</v>
      </c>
      <c r="R286" s="254">
        <f t="shared" si="145"/>
        <v>1854181.571</v>
      </c>
      <c r="S286" s="254">
        <f t="shared" si="28"/>
        <v>0</v>
      </c>
      <c r="T286" s="282"/>
      <c r="U286" s="254">
        <f t="shared" si="18"/>
        <v>2547242.031</v>
      </c>
      <c r="V286" s="254">
        <f t="shared" si="19"/>
        <v>2547242.031</v>
      </c>
      <c r="W286" s="254">
        <f t="shared" si="20"/>
        <v>3881351.298</v>
      </c>
      <c r="X286" s="257">
        <f t="shared" si="21"/>
        <v>3.881351298</v>
      </c>
      <c r="Y286" s="254">
        <f t="shared" si="22"/>
        <v>3881351.298</v>
      </c>
      <c r="Z286" s="257">
        <f t="shared" si="23"/>
        <v>3.881351298</v>
      </c>
      <c r="AA286" s="320"/>
      <c r="AB286" s="299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299"/>
      <c r="AM286" s="299"/>
      <c r="AN286" s="299"/>
      <c r="AO286" s="299"/>
      <c r="AP286" s="299"/>
      <c r="AQ286" s="299"/>
      <c r="AR286" s="299"/>
      <c r="AS286" s="299"/>
      <c r="AT286" s="299"/>
    </row>
    <row r="287" ht="19.5" customHeight="1">
      <c r="A287" s="276" t="s">
        <v>383</v>
      </c>
      <c r="B287" s="277">
        <v>313.649994</v>
      </c>
      <c r="C287" s="278">
        <v>334.420013</v>
      </c>
      <c r="D287" s="278">
        <v>298.440002</v>
      </c>
      <c r="E287" s="278">
        <v>299.269989</v>
      </c>
      <c r="F287" s="278">
        <v>295.974701</v>
      </c>
      <c r="G287" s="278">
        <v>1.0699201E9</v>
      </c>
      <c r="H287" s="283" t="s">
        <v>383</v>
      </c>
      <c r="I287" s="278">
        <v>51.419998</v>
      </c>
      <c r="J287" s="278">
        <v>58.220001</v>
      </c>
      <c r="K287" s="278">
        <v>46.099998</v>
      </c>
      <c r="L287" s="278">
        <v>46.369999</v>
      </c>
      <c r="M287" s="278">
        <v>46.058628</v>
      </c>
      <c r="N287" s="278">
        <v>9.09502E7</v>
      </c>
      <c r="O287" s="278"/>
      <c r="P287" s="254">
        <f t="shared" si="25"/>
        <v>1181940.602</v>
      </c>
      <c r="Q287" s="254">
        <f t="shared" si="144"/>
        <v>1064082.716</v>
      </c>
      <c r="R287" s="254">
        <f t="shared" si="145"/>
        <v>1854181.571</v>
      </c>
      <c r="S287" s="254">
        <f t="shared" si="28"/>
        <v>0</v>
      </c>
      <c r="T287" s="282"/>
      <c r="U287" s="254">
        <f t="shared" si="18"/>
        <v>2607372.73</v>
      </c>
      <c r="V287" s="254">
        <f t="shared" si="19"/>
        <v>2607372.73</v>
      </c>
      <c r="W287" s="254">
        <f t="shared" si="20"/>
        <v>4100204.89</v>
      </c>
      <c r="X287" s="257">
        <f t="shared" si="21"/>
        <v>4.10020489</v>
      </c>
      <c r="Y287" s="254">
        <f t="shared" si="22"/>
        <v>4100204.89</v>
      </c>
      <c r="Z287" s="257">
        <f t="shared" si="23"/>
        <v>4.10020489</v>
      </c>
      <c r="AA287" s="320"/>
      <c r="AB287" s="299"/>
      <c r="AC287" s="299"/>
      <c r="AD287" s="299"/>
      <c r="AE287" s="299"/>
      <c r="AF287" s="299"/>
      <c r="AG287" s="299"/>
      <c r="AH287" s="299"/>
      <c r="AI287" s="299"/>
      <c r="AJ287" s="299"/>
      <c r="AK287" s="299"/>
      <c r="AL287" s="299"/>
      <c r="AM287" s="299"/>
      <c r="AN287" s="299"/>
      <c r="AO287" s="299"/>
      <c r="AP287" s="299"/>
      <c r="AQ287" s="299"/>
      <c r="AR287" s="299"/>
      <c r="AS287" s="299"/>
      <c r="AT287" s="299"/>
    </row>
    <row r="288" ht="19.5" customHeight="1">
      <c r="A288" s="276" t="s">
        <v>384</v>
      </c>
      <c r="B288" s="277">
        <v>296.720001</v>
      </c>
      <c r="C288" s="278">
        <v>311.079987</v>
      </c>
      <c r="D288" s="278">
        <v>267.100006</v>
      </c>
      <c r="E288" s="278">
        <v>267.26001</v>
      </c>
      <c r="F288" s="278">
        <v>264.3172</v>
      </c>
      <c r="G288" s="278">
        <v>1.3709887E9</v>
      </c>
      <c r="H288" s="283" t="s">
        <v>384</v>
      </c>
      <c r="I288" s="278">
        <v>45.549999</v>
      </c>
      <c r="J288" s="278">
        <v>49.959999</v>
      </c>
      <c r="K288" s="278">
        <v>36.630001</v>
      </c>
      <c r="L288" s="278">
        <v>36.66</v>
      </c>
      <c r="M288" s="278">
        <v>36.413834</v>
      </c>
      <c r="N288" s="278">
        <v>1.142396E8</v>
      </c>
      <c r="O288" s="278"/>
      <c r="P288" s="254">
        <f t="shared" si="25"/>
        <v>1057821.806</v>
      </c>
      <c r="Q288" s="254">
        <f t="shared" si="144"/>
        <v>845495.7192</v>
      </c>
      <c r="R288" s="254">
        <f t="shared" si="145"/>
        <v>1854181.571</v>
      </c>
      <c r="S288" s="254">
        <f t="shared" si="28"/>
        <v>0</v>
      </c>
      <c r="T288" s="282"/>
      <c r="U288" s="254">
        <f t="shared" si="18"/>
        <v>2520489.573</v>
      </c>
      <c r="V288" s="254">
        <f t="shared" si="19"/>
        <v>2520489.573</v>
      </c>
      <c r="W288" s="254">
        <f t="shared" si="20"/>
        <v>3757499.097</v>
      </c>
      <c r="X288" s="257">
        <f t="shared" si="21"/>
        <v>3.757499097</v>
      </c>
      <c r="Y288" s="254">
        <f t="shared" si="22"/>
        <v>3757499.097</v>
      </c>
      <c r="Z288" s="257">
        <f t="shared" si="23"/>
        <v>3.757499097</v>
      </c>
      <c r="AA288" s="320"/>
      <c r="AB288" s="299"/>
      <c r="AC288" s="299"/>
      <c r="AD288" s="299"/>
      <c r="AE288" s="299"/>
      <c r="AF288" s="299"/>
      <c r="AG288" s="299"/>
      <c r="AH288" s="299"/>
      <c r="AI288" s="299"/>
      <c r="AJ288" s="299"/>
      <c r="AK288" s="299"/>
      <c r="AL288" s="299"/>
      <c r="AM288" s="299"/>
      <c r="AN288" s="299"/>
      <c r="AO288" s="299"/>
      <c r="AP288" s="299"/>
      <c r="AQ288" s="299"/>
      <c r="AR288" s="299"/>
      <c r="AS288" s="299"/>
      <c r="AT288" s="299"/>
    </row>
    <row r="289" ht="19.5" customHeight="1">
      <c r="A289" s="276" t="s">
        <v>385</v>
      </c>
      <c r="B289" s="277">
        <v>269.070007</v>
      </c>
      <c r="C289" s="278">
        <v>284.600006</v>
      </c>
      <c r="D289" s="278">
        <v>254.259995</v>
      </c>
      <c r="E289" s="278">
        <v>277.950012</v>
      </c>
      <c r="F289" s="278">
        <v>275.383514</v>
      </c>
      <c r="G289" s="278">
        <v>1.356809E9</v>
      </c>
      <c r="H289" s="283" t="s">
        <v>385</v>
      </c>
      <c r="I289" s="278">
        <v>37.139999</v>
      </c>
      <c r="J289" s="278">
        <v>41.349998</v>
      </c>
      <c r="K289" s="278">
        <v>32.98</v>
      </c>
      <c r="L289" s="278">
        <v>39.080002</v>
      </c>
      <c r="M289" s="278">
        <v>38.817581</v>
      </c>
      <c r="N289" s="278">
        <v>1.28472E8</v>
      </c>
      <c r="O289" s="278"/>
      <c r="P289" s="254">
        <f t="shared" si="25"/>
        <v>1006970.277</v>
      </c>
      <c r="Q289" s="254">
        <f t="shared" si="144"/>
        <v>761246.1932</v>
      </c>
      <c r="R289" s="254">
        <f t="shared" si="145"/>
        <v>1854181.571</v>
      </c>
      <c r="S289" s="254">
        <f t="shared" si="28"/>
        <v>0</v>
      </c>
      <c r="T289" s="282"/>
      <c r="U289" s="254">
        <f t="shared" si="18"/>
        <v>2484893.503</v>
      </c>
      <c r="V289" s="254">
        <f t="shared" si="19"/>
        <v>2484893.503</v>
      </c>
      <c r="W289" s="254">
        <f t="shared" si="20"/>
        <v>3622398.042</v>
      </c>
      <c r="X289" s="257">
        <f t="shared" si="21"/>
        <v>3.622398042</v>
      </c>
      <c r="Y289" s="254">
        <f t="shared" si="22"/>
        <v>3622398.042</v>
      </c>
      <c r="Z289" s="257">
        <f t="shared" si="23"/>
        <v>3.622398042</v>
      </c>
      <c r="AA289" s="320"/>
      <c r="AB289" s="299"/>
      <c r="AC289" s="299"/>
      <c r="AD289" s="299"/>
      <c r="AE289" s="299"/>
      <c r="AF289" s="299"/>
      <c r="AG289" s="299"/>
      <c r="AH289" s="299"/>
      <c r="AI289" s="299"/>
      <c r="AJ289" s="299"/>
      <c r="AK289" s="299"/>
      <c r="AL289" s="299"/>
      <c r="AM289" s="299"/>
      <c r="AN289" s="299"/>
      <c r="AO289" s="299"/>
      <c r="AP289" s="299"/>
      <c r="AQ289" s="299"/>
      <c r="AR289" s="299"/>
      <c r="AS289" s="299"/>
      <c r="AT289" s="299"/>
    </row>
    <row r="290" ht="19.5" customHeight="1">
      <c r="A290" s="276" t="s">
        <v>386</v>
      </c>
      <c r="B290" s="277">
        <v>281.5</v>
      </c>
      <c r="C290" s="278">
        <v>293.470001</v>
      </c>
      <c r="D290" s="278">
        <v>259.079987</v>
      </c>
      <c r="E290" s="278">
        <v>293.359985</v>
      </c>
      <c r="F290" s="278">
        <v>290.651154</v>
      </c>
      <c r="G290" s="278">
        <v>1.1957628E9</v>
      </c>
      <c r="H290" s="283" t="s">
        <v>386</v>
      </c>
      <c r="I290" s="278">
        <v>40.110001</v>
      </c>
      <c r="J290" s="278">
        <v>43.049999</v>
      </c>
      <c r="K290" s="278">
        <v>33.900002</v>
      </c>
      <c r="L290" s="278">
        <v>42.900002</v>
      </c>
      <c r="M290" s="278">
        <v>42.611935</v>
      </c>
      <c r="N290" s="278">
        <v>1.058583E8</v>
      </c>
      <c r="O290" s="278"/>
      <c r="P290" s="254">
        <f t="shared" si="25"/>
        <v>1026059.354</v>
      </c>
      <c r="Q290" s="254">
        <f t="shared" si="144"/>
        <v>782481.7305</v>
      </c>
      <c r="R290" s="254">
        <f t="shared" si="145"/>
        <v>1854181.571</v>
      </c>
      <c r="S290" s="254">
        <f t="shared" si="28"/>
        <v>0</v>
      </c>
      <c r="T290" s="282"/>
      <c r="U290" s="254">
        <f t="shared" si="18"/>
        <v>2498255.857</v>
      </c>
      <c r="V290" s="254">
        <f t="shared" si="19"/>
        <v>2498255.857</v>
      </c>
      <c r="W290" s="254">
        <f t="shared" si="20"/>
        <v>3662722.656</v>
      </c>
      <c r="X290" s="257">
        <f t="shared" si="21"/>
        <v>3.662722656</v>
      </c>
      <c r="Y290" s="254">
        <f t="shared" si="22"/>
        <v>3662722.656</v>
      </c>
      <c r="Z290" s="257">
        <f t="shared" si="23"/>
        <v>3.662722656</v>
      </c>
      <c r="AA290" s="320"/>
      <c r="AB290" s="299"/>
      <c r="AC290" s="299"/>
      <c r="AD290" s="299"/>
      <c r="AE290" s="299"/>
      <c r="AF290" s="299"/>
      <c r="AG290" s="299"/>
      <c r="AH290" s="299"/>
      <c r="AI290" s="299"/>
      <c r="AJ290" s="299"/>
      <c r="AK290" s="299"/>
      <c r="AL290" s="299"/>
      <c r="AM290" s="299"/>
      <c r="AN290" s="299"/>
      <c r="AO290" s="299"/>
      <c r="AP290" s="299"/>
      <c r="AQ290" s="299"/>
      <c r="AR290" s="299"/>
      <c r="AS290" s="299"/>
      <c r="AT290" s="299"/>
    </row>
    <row r="291" ht="19.5" customHeight="1">
      <c r="A291" s="276" t="s">
        <v>387</v>
      </c>
      <c r="B291" s="337">
        <v>293.690002</v>
      </c>
      <c r="C291" s="338">
        <v>296.880005</v>
      </c>
      <c r="D291" s="338">
        <v>259.730011</v>
      </c>
      <c r="E291" s="338">
        <v>266.279999</v>
      </c>
      <c r="F291" s="338">
        <v>263.821228</v>
      </c>
      <c r="G291" s="338">
        <v>1.0570377E9</v>
      </c>
      <c r="H291" s="340" t="s">
        <v>387</v>
      </c>
      <c r="I291" s="338">
        <v>42.970001</v>
      </c>
      <c r="J291" s="338">
        <v>43.720001</v>
      </c>
      <c r="K291" s="338">
        <v>33.380001</v>
      </c>
      <c r="L291" s="338">
        <v>35.040001</v>
      </c>
      <c r="M291" s="338">
        <v>34.80471</v>
      </c>
      <c r="N291" s="338">
        <v>9.87134E7</v>
      </c>
      <c r="O291" s="338"/>
      <c r="P291" s="254">
        <f t="shared" si="25"/>
        <v>1028633.707</v>
      </c>
      <c r="Q291" s="254">
        <f t="shared" si="144"/>
        <v>770479.0385</v>
      </c>
      <c r="R291" s="254">
        <f t="shared" si="145"/>
        <v>1854181.571</v>
      </c>
      <c r="S291" s="254">
        <f t="shared" si="28"/>
        <v>0</v>
      </c>
      <c r="T291" s="339">
        <f>(P291-P279)/P279</f>
        <v>-0.3119188007</v>
      </c>
      <c r="U291" s="254">
        <f t="shared" si="18"/>
        <v>2500057.903</v>
      </c>
      <c r="V291" s="254">
        <f t="shared" si="19"/>
        <v>2500057.903</v>
      </c>
      <c r="W291" s="254">
        <f t="shared" si="20"/>
        <v>3653294.317</v>
      </c>
      <c r="X291" s="257">
        <f t="shared" si="21"/>
        <v>3.653294317</v>
      </c>
      <c r="Y291" s="254">
        <f t="shared" si="22"/>
        <v>3653294.317</v>
      </c>
      <c r="Z291" s="257">
        <f t="shared" si="23"/>
        <v>3.653294317</v>
      </c>
      <c r="AA291" s="320"/>
      <c r="AB291" s="299"/>
      <c r="AC291" s="299"/>
      <c r="AD291" s="299"/>
      <c r="AE291" s="299"/>
      <c r="AF291" s="299"/>
      <c r="AG291" s="299"/>
      <c r="AH291" s="299"/>
      <c r="AI291" s="299"/>
      <c r="AJ291" s="299"/>
      <c r="AK291" s="299"/>
      <c r="AL291" s="299"/>
      <c r="AM291" s="299"/>
      <c r="AN291" s="299"/>
      <c r="AO291" s="299"/>
      <c r="AP291" s="299"/>
      <c r="AQ291" s="299"/>
      <c r="AR291" s="299"/>
      <c r="AS291" s="299"/>
      <c r="AT291" s="299"/>
    </row>
    <row r="292" ht="19.5" customHeight="1">
      <c r="A292" s="276" t="s">
        <v>388</v>
      </c>
      <c r="B292" s="277">
        <v>268.649994</v>
      </c>
      <c r="C292" s="278">
        <v>298.26001</v>
      </c>
      <c r="D292" s="278">
        <v>260.339996</v>
      </c>
      <c r="E292" s="278">
        <v>294.619995</v>
      </c>
      <c r="F292" s="278">
        <v>292.598358</v>
      </c>
      <c r="G292" s="278">
        <v>9.619273E8</v>
      </c>
      <c r="H292" s="283" t="s">
        <v>388</v>
      </c>
      <c r="I292" s="278">
        <v>35.639999</v>
      </c>
      <c r="J292" s="278">
        <v>43.560001</v>
      </c>
      <c r="K292" s="278">
        <v>33.419998</v>
      </c>
      <c r="L292" s="278">
        <v>42.470001</v>
      </c>
      <c r="M292" s="278">
        <v>42.308758</v>
      </c>
      <c r="N292" s="278">
        <v>9.56641E7</v>
      </c>
      <c r="O292" s="278"/>
      <c r="P292" s="254">
        <f t="shared" si="25"/>
        <v>1031049.489</v>
      </c>
      <c r="Q292" s="254">
        <f>((Q291+R291)/2)*K292/K291</f>
        <v>1313902.782</v>
      </c>
      <c r="R292" s="254">
        <f>(Q291+R291)/2</f>
        <v>1312330.305</v>
      </c>
      <c r="S292" s="254">
        <f t="shared" si="28"/>
        <v>0</v>
      </c>
      <c r="T292" s="282"/>
      <c r="U292" s="254">
        <f t="shared" si="18"/>
        <v>1981571.735</v>
      </c>
      <c r="V292" s="254">
        <f t="shared" si="19"/>
        <v>1981571.735</v>
      </c>
      <c r="W292" s="254">
        <f t="shared" si="20"/>
        <v>3657282.576</v>
      </c>
      <c r="X292" s="257">
        <f t="shared" si="21"/>
        <v>3.657282576</v>
      </c>
      <c r="Y292" s="254">
        <f t="shared" si="22"/>
        <v>3657282.576</v>
      </c>
      <c r="Z292" s="257">
        <f t="shared" si="23"/>
        <v>3.657282576</v>
      </c>
      <c r="AA292" s="320"/>
      <c r="AB292" s="299"/>
      <c r="AC292" s="299"/>
      <c r="AD292" s="299"/>
      <c r="AE292" s="299"/>
      <c r="AF292" s="299"/>
      <c r="AG292" s="299"/>
      <c r="AH292" s="299"/>
      <c r="AI292" s="299"/>
      <c r="AJ292" s="299"/>
      <c r="AK292" s="299"/>
      <c r="AL292" s="299"/>
      <c r="AM292" s="299"/>
      <c r="AN292" s="299"/>
      <c r="AO292" s="299"/>
      <c r="AP292" s="299"/>
      <c r="AQ292" s="299"/>
      <c r="AR292" s="299"/>
      <c r="AS292" s="299"/>
      <c r="AT292" s="299"/>
    </row>
    <row r="293" ht="19.5" customHeight="1">
      <c r="A293" s="276" t="s">
        <v>389</v>
      </c>
      <c r="B293" s="277">
        <v>294.410004</v>
      </c>
      <c r="C293" s="278">
        <v>313.679993</v>
      </c>
      <c r="D293" s="278">
        <v>290.049988</v>
      </c>
      <c r="E293" s="278">
        <v>293.559998</v>
      </c>
      <c r="F293" s="278">
        <v>291.545685</v>
      </c>
      <c r="G293" s="278">
        <v>1.0944248E9</v>
      </c>
      <c r="H293" s="283" t="s">
        <v>389</v>
      </c>
      <c r="I293" s="278">
        <v>42.400002</v>
      </c>
      <c r="J293" s="278">
        <v>48.009998</v>
      </c>
      <c r="K293" s="278">
        <v>40.75</v>
      </c>
      <c r="L293" s="278">
        <v>41.73</v>
      </c>
      <c r="M293" s="278">
        <v>41.57156</v>
      </c>
      <c r="N293" s="278">
        <v>1.067048E8</v>
      </c>
      <c r="O293" s="278"/>
      <c r="P293" s="254">
        <f t="shared" si="25"/>
        <v>1148712.824</v>
      </c>
      <c r="Q293" s="254">
        <f t="shared" ref="Q293:Q303" si="146">Q292*K293/K292</f>
        <v>1602080.837</v>
      </c>
      <c r="R293" s="254">
        <f t="shared" ref="R293:R303" si="147">R292</f>
        <v>1312330.305</v>
      </c>
      <c r="S293" s="254">
        <f t="shared" si="28"/>
        <v>0</v>
      </c>
      <c r="T293" s="282"/>
      <c r="U293" s="254">
        <f t="shared" si="18"/>
        <v>2063936.069</v>
      </c>
      <c r="V293" s="254">
        <f t="shared" si="19"/>
        <v>2063936.069</v>
      </c>
      <c r="W293" s="254">
        <f t="shared" si="20"/>
        <v>4063123.965</v>
      </c>
      <c r="X293" s="257">
        <f t="shared" si="21"/>
        <v>4.063123965</v>
      </c>
      <c r="Y293" s="254">
        <f t="shared" si="22"/>
        <v>4063123.965</v>
      </c>
      <c r="Z293" s="257">
        <f t="shared" si="23"/>
        <v>4.063123965</v>
      </c>
      <c r="AA293" s="320"/>
      <c r="AB293" s="299"/>
      <c r="AC293" s="299"/>
      <c r="AD293" s="299"/>
      <c r="AE293" s="299"/>
      <c r="AF293" s="299"/>
      <c r="AG293" s="299"/>
      <c r="AH293" s="299"/>
      <c r="AI293" s="299"/>
      <c r="AJ293" s="299"/>
      <c r="AK293" s="299"/>
      <c r="AL293" s="299"/>
      <c r="AM293" s="299"/>
      <c r="AN293" s="299"/>
      <c r="AO293" s="299"/>
      <c r="AP293" s="299"/>
      <c r="AQ293" s="299"/>
      <c r="AR293" s="299"/>
      <c r="AS293" s="299"/>
      <c r="AT293" s="299"/>
    </row>
    <row r="294" ht="19.5" customHeight="1">
      <c r="A294" s="276" t="s">
        <v>390</v>
      </c>
      <c r="B294" s="277">
        <v>293.26001</v>
      </c>
      <c r="C294" s="278">
        <v>321.170013</v>
      </c>
      <c r="D294" s="278">
        <v>285.190002</v>
      </c>
      <c r="E294" s="278">
        <v>320.929993</v>
      </c>
      <c r="F294" s="278">
        <v>318.727844</v>
      </c>
      <c r="G294" s="278">
        <v>1.5447826E9</v>
      </c>
      <c r="H294" s="283" t="s">
        <v>390</v>
      </c>
      <c r="I294" s="278">
        <v>41.639999</v>
      </c>
      <c r="J294" s="278">
        <v>49.630001</v>
      </c>
      <c r="K294" s="278">
        <v>39.240002</v>
      </c>
      <c r="L294" s="278">
        <v>49.57</v>
      </c>
      <c r="M294" s="278">
        <v>49.381794</v>
      </c>
      <c r="N294" s="278">
        <v>1.41906E8</v>
      </c>
      <c r="O294" s="278"/>
      <c r="P294" s="254">
        <f t="shared" si="25"/>
        <v>1129465.354</v>
      </c>
      <c r="Q294" s="254">
        <f t="shared" si="146"/>
        <v>1542715.466</v>
      </c>
      <c r="R294" s="254">
        <f t="shared" si="147"/>
        <v>1312330.305</v>
      </c>
      <c r="S294" s="254">
        <f t="shared" si="28"/>
        <v>0</v>
      </c>
      <c r="T294" s="282"/>
      <c r="U294" s="254">
        <f t="shared" si="18"/>
        <v>2050462.841</v>
      </c>
      <c r="V294" s="254">
        <f t="shared" si="19"/>
        <v>2050462.841</v>
      </c>
      <c r="W294" s="254">
        <f t="shared" si="20"/>
        <v>3984511.125</v>
      </c>
      <c r="X294" s="257">
        <f t="shared" si="21"/>
        <v>3.984511125</v>
      </c>
      <c r="Y294" s="254">
        <f t="shared" si="22"/>
        <v>3984511.125</v>
      </c>
      <c r="Z294" s="257">
        <f t="shared" si="23"/>
        <v>3.984511125</v>
      </c>
      <c r="AA294" s="320"/>
      <c r="AB294" s="299"/>
      <c r="AC294" s="299"/>
      <c r="AD294" s="299"/>
      <c r="AE294" s="299"/>
      <c r="AF294" s="299"/>
      <c r="AG294" s="299"/>
      <c r="AH294" s="299"/>
      <c r="AI294" s="299"/>
      <c r="AJ294" s="299"/>
      <c r="AK294" s="299"/>
      <c r="AL294" s="299"/>
      <c r="AM294" s="299"/>
      <c r="AN294" s="299"/>
      <c r="AO294" s="299"/>
      <c r="AP294" s="299"/>
      <c r="AQ294" s="299"/>
      <c r="AR294" s="299"/>
      <c r="AS294" s="299"/>
      <c r="AT294" s="299"/>
    </row>
    <row r="295" ht="19.5" customHeight="1">
      <c r="A295" s="276" t="s">
        <v>391</v>
      </c>
      <c r="B295" s="277">
        <v>318.769989</v>
      </c>
      <c r="C295" s="278">
        <v>322.649994</v>
      </c>
      <c r="D295" s="278">
        <v>309.890015</v>
      </c>
      <c r="E295" s="278">
        <v>322.559998</v>
      </c>
      <c r="F295" s="278">
        <v>320.84256</v>
      </c>
      <c r="G295" s="278">
        <v>9.934946E8</v>
      </c>
      <c r="H295" s="283" t="s">
        <v>391</v>
      </c>
      <c r="I295" s="278">
        <v>48.889999</v>
      </c>
      <c r="J295" s="278">
        <v>49.759998</v>
      </c>
      <c r="K295" s="278">
        <v>45.98</v>
      </c>
      <c r="L295" s="278">
        <v>49.740002</v>
      </c>
      <c r="M295" s="278">
        <v>49.551155</v>
      </c>
      <c r="N295" s="278">
        <v>7.41259E7</v>
      </c>
      <c r="O295" s="278"/>
      <c r="P295" s="254">
        <f t="shared" si="25"/>
        <v>1227287.188</v>
      </c>
      <c r="Q295" s="254">
        <f t="shared" si="146"/>
        <v>1807697.592</v>
      </c>
      <c r="R295" s="254">
        <f t="shared" si="147"/>
        <v>1312330.305</v>
      </c>
      <c r="S295" s="254">
        <f t="shared" si="28"/>
        <v>0</v>
      </c>
      <c r="T295" s="282"/>
      <c r="U295" s="254">
        <f t="shared" si="18"/>
        <v>2118938.124</v>
      </c>
      <c r="V295" s="254">
        <f t="shared" si="19"/>
        <v>2118938.124</v>
      </c>
      <c r="W295" s="254">
        <f t="shared" si="20"/>
        <v>4347315.085</v>
      </c>
      <c r="X295" s="257">
        <f t="shared" si="21"/>
        <v>4.347315085</v>
      </c>
      <c r="Y295" s="254">
        <f t="shared" si="22"/>
        <v>4347315.085</v>
      </c>
      <c r="Z295" s="257">
        <f t="shared" si="23"/>
        <v>4.347315085</v>
      </c>
      <c r="AA295" s="320"/>
      <c r="AB295" s="299"/>
      <c r="AC295" s="299"/>
      <c r="AD295" s="299"/>
      <c r="AE295" s="299"/>
      <c r="AF295" s="299"/>
      <c r="AG295" s="299"/>
      <c r="AH295" s="299"/>
      <c r="AI295" s="299"/>
      <c r="AJ295" s="299"/>
      <c r="AK295" s="299"/>
      <c r="AL295" s="299"/>
      <c r="AM295" s="299"/>
      <c r="AN295" s="299"/>
      <c r="AO295" s="299"/>
      <c r="AP295" s="299"/>
      <c r="AQ295" s="299"/>
      <c r="AR295" s="299"/>
      <c r="AS295" s="299"/>
      <c r="AT295" s="299"/>
    </row>
    <row r="296" ht="19.5" customHeight="1">
      <c r="A296" s="276" t="s">
        <v>392</v>
      </c>
      <c r="B296" s="277">
        <v>322.089996</v>
      </c>
      <c r="C296" s="278">
        <v>353.929993</v>
      </c>
      <c r="D296" s="278">
        <v>315.119995</v>
      </c>
      <c r="E296" s="278">
        <v>347.98999</v>
      </c>
      <c r="F296" s="278">
        <v>346.137146</v>
      </c>
      <c r="G296" s="278">
        <v>1.1490793E9</v>
      </c>
      <c r="H296" s="283" t="s">
        <v>392</v>
      </c>
      <c r="I296" s="278">
        <v>49.599998</v>
      </c>
      <c r="J296" s="278">
        <v>59.389999</v>
      </c>
      <c r="K296" s="278">
        <v>47.41</v>
      </c>
      <c r="L296" s="278">
        <v>57.32</v>
      </c>
      <c r="M296" s="278">
        <v>57.102371</v>
      </c>
      <c r="N296" s="278">
        <v>8.46147E7</v>
      </c>
      <c r="O296" s="278"/>
      <c r="P296" s="254">
        <f t="shared" si="25"/>
        <v>1247999.98</v>
      </c>
      <c r="Q296" s="254">
        <f t="shared" si="146"/>
        <v>1863917.852</v>
      </c>
      <c r="R296" s="254">
        <f t="shared" si="147"/>
        <v>1312330.305</v>
      </c>
      <c r="S296" s="254">
        <f t="shared" si="28"/>
        <v>0</v>
      </c>
      <c r="T296" s="282"/>
      <c r="U296" s="254">
        <f t="shared" si="18"/>
        <v>2133437.079</v>
      </c>
      <c r="V296" s="254">
        <f t="shared" si="19"/>
        <v>2133437.079</v>
      </c>
      <c r="W296" s="254">
        <f t="shared" si="20"/>
        <v>4424248.137</v>
      </c>
      <c r="X296" s="257">
        <f t="shared" si="21"/>
        <v>4.424248137</v>
      </c>
      <c r="Y296" s="254">
        <f t="shared" si="22"/>
        <v>4424248.137</v>
      </c>
      <c r="Z296" s="257">
        <f t="shared" si="23"/>
        <v>4.424248137</v>
      </c>
      <c r="AA296" s="320"/>
      <c r="AB296" s="299"/>
      <c r="AC296" s="299"/>
      <c r="AD296" s="299"/>
      <c r="AE296" s="299"/>
      <c r="AF296" s="299"/>
      <c r="AG296" s="299"/>
      <c r="AH296" s="299"/>
      <c r="AI296" s="299"/>
      <c r="AJ296" s="299"/>
      <c r="AK296" s="299"/>
      <c r="AL296" s="299"/>
      <c r="AM296" s="299"/>
      <c r="AN296" s="299"/>
      <c r="AO296" s="299"/>
      <c r="AP296" s="299"/>
      <c r="AQ296" s="299"/>
      <c r="AR296" s="299"/>
      <c r="AS296" s="299"/>
      <c r="AT296" s="299"/>
    </row>
    <row r="297" ht="19.5" customHeight="1">
      <c r="A297" s="276" t="s">
        <v>393</v>
      </c>
      <c r="B297" s="277">
        <v>347.730011</v>
      </c>
      <c r="C297" s="278">
        <v>372.850006</v>
      </c>
      <c r="D297" s="278">
        <v>346.660004</v>
      </c>
      <c r="E297" s="278">
        <v>369.420013</v>
      </c>
      <c r="F297" s="278">
        <v>367.453094</v>
      </c>
      <c r="G297" s="278">
        <v>1.1377103E9</v>
      </c>
      <c r="H297" s="283" t="s">
        <v>393</v>
      </c>
      <c r="I297" s="278">
        <v>57.290001</v>
      </c>
      <c r="J297" s="278">
        <v>65.620003</v>
      </c>
      <c r="K297" s="278">
        <v>56.950001</v>
      </c>
      <c r="L297" s="278">
        <v>64.379997</v>
      </c>
      <c r="M297" s="278">
        <v>64.135559</v>
      </c>
      <c r="N297" s="278">
        <v>7.68441E7</v>
      </c>
      <c r="O297" s="278"/>
      <c r="P297" s="254">
        <f t="shared" si="25"/>
        <v>1372910.907</v>
      </c>
      <c r="Q297" s="254">
        <f t="shared" si="146"/>
        <v>2238981.724</v>
      </c>
      <c r="R297" s="254">
        <f t="shared" si="147"/>
        <v>1312330.305</v>
      </c>
      <c r="S297" s="254">
        <f t="shared" si="28"/>
        <v>0</v>
      </c>
      <c r="T297" s="282"/>
      <c r="U297" s="254">
        <f t="shared" si="18"/>
        <v>2220874.728</v>
      </c>
      <c r="V297" s="254">
        <f t="shared" si="19"/>
        <v>2220874.728</v>
      </c>
      <c r="W297" s="254">
        <f t="shared" si="20"/>
        <v>4924222.936</v>
      </c>
      <c r="X297" s="257">
        <f t="shared" si="21"/>
        <v>4.924222936</v>
      </c>
      <c r="Y297" s="254">
        <f t="shared" si="22"/>
        <v>4924222.936</v>
      </c>
      <c r="Z297" s="257">
        <f t="shared" si="23"/>
        <v>4.924222936</v>
      </c>
      <c r="AA297" s="320"/>
      <c r="AB297" s="299"/>
      <c r="AC297" s="299"/>
      <c r="AD297" s="299"/>
      <c r="AE297" s="299"/>
      <c r="AF297" s="299"/>
      <c r="AG297" s="299"/>
      <c r="AH297" s="299"/>
      <c r="AI297" s="299"/>
      <c r="AJ297" s="299"/>
      <c r="AK297" s="299"/>
      <c r="AL297" s="299"/>
      <c r="AM297" s="299"/>
      <c r="AN297" s="299"/>
      <c r="AO297" s="299"/>
      <c r="AP297" s="299"/>
      <c r="AQ297" s="299"/>
      <c r="AR297" s="299"/>
      <c r="AS297" s="299"/>
      <c r="AT297" s="299"/>
    </row>
    <row r="298" ht="19.5" customHeight="1">
      <c r="A298" s="276" t="s">
        <v>394</v>
      </c>
      <c r="B298" s="277">
        <v>370.070007</v>
      </c>
      <c r="C298" s="278">
        <v>387.980011</v>
      </c>
      <c r="D298" s="278">
        <v>363.410004</v>
      </c>
      <c r="E298" s="278">
        <v>383.679993</v>
      </c>
      <c r="F298" s="278">
        <v>382.160675</v>
      </c>
      <c r="G298" s="278">
        <v>9.749974E8</v>
      </c>
      <c r="H298" s="283" t="s">
        <v>394</v>
      </c>
      <c r="I298" s="278">
        <v>64.580002</v>
      </c>
      <c r="J298" s="278">
        <v>70.739998</v>
      </c>
      <c r="K298" s="278">
        <v>62.200001</v>
      </c>
      <c r="L298" s="278">
        <v>69.029999</v>
      </c>
      <c r="M298" s="278">
        <v>68.767914</v>
      </c>
      <c r="N298" s="278">
        <v>8.75018E7</v>
      </c>
      <c r="O298" s="278"/>
      <c r="P298" s="254">
        <f t="shared" si="25"/>
        <v>1439247.541</v>
      </c>
      <c r="Q298" s="254">
        <f t="shared" si="146"/>
        <v>2445384.776</v>
      </c>
      <c r="R298" s="254">
        <f t="shared" si="147"/>
        <v>1312330.305</v>
      </c>
      <c r="S298" s="254">
        <f t="shared" si="28"/>
        <v>0</v>
      </c>
      <c r="T298" s="282"/>
      <c r="U298" s="254">
        <f t="shared" si="18"/>
        <v>2267310.371</v>
      </c>
      <c r="V298" s="254">
        <f t="shared" si="19"/>
        <v>2267310.371</v>
      </c>
      <c r="W298" s="254">
        <f t="shared" si="20"/>
        <v>5196962.622</v>
      </c>
      <c r="X298" s="257">
        <f t="shared" si="21"/>
        <v>5.196962622</v>
      </c>
      <c r="Y298" s="254">
        <f t="shared" si="22"/>
        <v>5196962.622</v>
      </c>
      <c r="Z298" s="257">
        <f t="shared" si="23"/>
        <v>5.196962622</v>
      </c>
      <c r="AA298" s="320"/>
      <c r="AB298" s="299"/>
      <c r="AC298" s="299"/>
      <c r="AD298" s="299"/>
      <c r="AE298" s="299"/>
      <c r="AF298" s="299"/>
      <c r="AG298" s="299"/>
      <c r="AH298" s="299"/>
      <c r="AI298" s="299"/>
      <c r="AJ298" s="299"/>
      <c r="AK298" s="299"/>
      <c r="AL298" s="299"/>
      <c r="AM298" s="299"/>
      <c r="AN298" s="299"/>
      <c r="AO298" s="299"/>
      <c r="AP298" s="299"/>
      <c r="AQ298" s="299"/>
      <c r="AR298" s="299"/>
      <c r="AS298" s="299"/>
      <c r="AT298" s="299"/>
    </row>
    <row r="299" ht="19.5" customHeight="1">
      <c r="A299" s="276" t="s">
        <v>395</v>
      </c>
      <c r="B299" s="277">
        <v>382.309998</v>
      </c>
      <c r="C299" s="278">
        <v>383.559998</v>
      </c>
      <c r="D299" s="278">
        <v>354.709991</v>
      </c>
      <c r="E299" s="278">
        <v>377.98999</v>
      </c>
      <c r="F299" s="278">
        <v>376.493195</v>
      </c>
      <c r="G299" s="278">
        <v>1.2022204E9</v>
      </c>
      <c r="H299" s="283" t="s">
        <v>395</v>
      </c>
      <c r="I299" s="278">
        <v>68.470001</v>
      </c>
      <c r="J299" s="278">
        <v>68.900002</v>
      </c>
      <c r="K299" s="278">
        <v>58.639999</v>
      </c>
      <c r="L299" s="278">
        <v>66.279999</v>
      </c>
      <c r="M299" s="278">
        <v>66.028351</v>
      </c>
      <c r="N299" s="278">
        <v>9.8946E7</v>
      </c>
      <c r="O299" s="278"/>
      <c r="P299" s="254">
        <f t="shared" si="25"/>
        <v>1404792.044</v>
      </c>
      <c r="Q299" s="254">
        <f t="shared" si="146"/>
        <v>2305423.771</v>
      </c>
      <c r="R299" s="254">
        <f t="shared" si="147"/>
        <v>1312330.305</v>
      </c>
      <c r="S299" s="254">
        <f t="shared" si="28"/>
        <v>0</v>
      </c>
      <c r="T299" s="282"/>
      <c r="U299" s="254">
        <f t="shared" si="18"/>
        <v>2243191.523</v>
      </c>
      <c r="V299" s="254">
        <f t="shared" si="19"/>
        <v>2243191.523</v>
      </c>
      <c r="W299" s="254">
        <f t="shared" si="20"/>
        <v>5022546.119</v>
      </c>
      <c r="X299" s="257">
        <f t="shared" si="21"/>
        <v>5.022546119</v>
      </c>
      <c r="Y299" s="254">
        <f t="shared" si="22"/>
        <v>5022546.119</v>
      </c>
      <c r="Z299" s="257">
        <f t="shared" si="23"/>
        <v>5.022546119</v>
      </c>
      <c r="AA299" s="320"/>
      <c r="AB299" s="299"/>
      <c r="AC299" s="299"/>
      <c r="AD299" s="299"/>
      <c r="AE299" s="299"/>
      <c r="AF299" s="299"/>
      <c r="AG299" s="299"/>
      <c r="AH299" s="299"/>
      <c r="AI299" s="299"/>
      <c r="AJ299" s="299"/>
      <c r="AK299" s="299"/>
      <c r="AL299" s="299"/>
      <c r="AM299" s="299"/>
      <c r="AN299" s="299"/>
      <c r="AO299" s="299"/>
      <c r="AP299" s="299"/>
      <c r="AQ299" s="299"/>
      <c r="AR299" s="299"/>
      <c r="AS299" s="299"/>
      <c r="AT299" s="299"/>
    </row>
    <row r="300" ht="19.5" customHeight="1">
      <c r="A300" s="276" t="s">
        <v>396</v>
      </c>
      <c r="B300" s="277">
        <v>380.399994</v>
      </c>
      <c r="C300" s="278">
        <v>380.829987</v>
      </c>
      <c r="D300" s="278">
        <v>351.359985</v>
      </c>
      <c r="E300" s="278">
        <v>358.269989</v>
      </c>
      <c r="F300" s="278">
        <v>356.851288</v>
      </c>
      <c r="G300" s="278">
        <v>9.597146E8</v>
      </c>
      <c r="H300" s="283" t="s">
        <v>396</v>
      </c>
      <c r="I300" s="278">
        <v>67.169998</v>
      </c>
      <c r="J300" s="278">
        <v>67.290001</v>
      </c>
      <c r="K300" s="278">
        <v>57.099998</v>
      </c>
      <c r="L300" s="278">
        <v>59.349998</v>
      </c>
      <c r="M300" s="278">
        <v>59.124664</v>
      </c>
      <c r="N300" s="278">
        <v>7.61258E7</v>
      </c>
      <c r="O300" s="278"/>
      <c r="P300" s="254">
        <f t="shared" si="25"/>
        <v>1391524.693</v>
      </c>
      <c r="Q300" s="254">
        <f t="shared" si="146"/>
        <v>2244878.836</v>
      </c>
      <c r="R300" s="254">
        <f t="shared" si="147"/>
        <v>1312330.305</v>
      </c>
      <c r="S300" s="254">
        <f t="shared" si="28"/>
        <v>0</v>
      </c>
      <c r="T300" s="282"/>
      <c r="U300" s="254">
        <f t="shared" si="18"/>
        <v>2233904.378</v>
      </c>
      <c r="V300" s="254">
        <f t="shared" si="19"/>
        <v>2233904.378</v>
      </c>
      <c r="W300" s="254">
        <f t="shared" si="20"/>
        <v>4948733.834</v>
      </c>
      <c r="X300" s="257">
        <f t="shared" si="21"/>
        <v>4.948733834</v>
      </c>
      <c r="Y300" s="254">
        <f t="shared" si="22"/>
        <v>4948733.834</v>
      </c>
      <c r="Z300" s="257">
        <f t="shared" si="23"/>
        <v>4.948733834</v>
      </c>
      <c r="AA300" s="320"/>
      <c r="AB300" s="299"/>
      <c r="AC300" s="299"/>
      <c r="AD300" s="299"/>
      <c r="AE300" s="299"/>
      <c r="AF300" s="299"/>
      <c r="AG300" s="299"/>
      <c r="AH300" s="299"/>
      <c r="AI300" s="299"/>
      <c r="AJ300" s="299"/>
      <c r="AK300" s="299"/>
      <c r="AL300" s="299"/>
      <c r="AM300" s="299"/>
      <c r="AN300" s="299"/>
      <c r="AO300" s="299"/>
      <c r="AP300" s="299"/>
      <c r="AQ300" s="299"/>
      <c r="AR300" s="299"/>
      <c r="AS300" s="299"/>
      <c r="AT300" s="299"/>
    </row>
    <row r="301" ht="19.5" customHeight="1">
      <c r="A301" s="276" t="s">
        <v>397</v>
      </c>
      <c r="B301" s="277">
        <v>358.540009</v>
      </c>
      <c r="C301" s="278">
        <v>373.73999</v>
      </c>
      <c r="D301" s="278">
        <v>342.350006</v>
      </c>
      <c r="E301" s="278">
        <v>350.869995</v>
      </c>
      <c r="F301" s="278">
        <v>349.986481</v>
      </c>
      <c r="G301" s="278">
        <v>1.2384244E9</v>
      </c>
      <c r="H301" s="283" t="s">
        <v>397</v>
      </c>
      <c r="I301" s="278">
        <v>59.389999</v>
      </c>
      <c r="J301" s="278">
        <v>64.260002</v>
      </c>
      <c r="K301" s="278">
        <v>53.720001</v>
      </c>
      <c r="L301" s="278">
        <v>56.419998</v>
      </c>
      <c r="M301" s="278">
        <v>56.362152</v>
      </c>
      <c r="N301" s="278">
        <v>1.272724E8</v>
      </c>
      <c r="O301" s="278"/>
      <c r="P301" s="254">
        <f t="shared" si="25"/>
        <v>1355841.608</v>
      </c>
      <c r="Q301" s="254">
        <f t="shared" si="146"/>
        <v>2111994.703</v>
      </c>
      <c r="R301" s="254">
        <f t="shared" si="147"/>
        <v>1312330.305</v>
      </c>
      <c r="S301" s="254">
        <f t="shared" si="28"/>
        <v>0</v>
      </c>
      <c r="T301" s="282"/>
      <c r="U301" s="254">
        <f t="shared" si="18"/>
        <v>2208926.218</v>
      </c>
      <c r="V301" s="254">
        <f t="shared" si="19"/>
        <v>2208926.218</v>
      </c>
      <c r="W301" s="254">
        <f t="shared" si="20"/>
        <v>4780166.616</v>
      </c>
      <c r="X301" s="257">
        <f t="shared" si="21"/>
        <v>4.780166616</v>
      </c>
      <c r="Y301" s="254">
        <f t="shared" si="22"/>
        <v>4780166.616</v>
      </c>
      <c r="Z301" s="257">
        <f t="shared" si="23"/>
        <v>4.780166616</v>
      </c>
      <c r="AA301" s="320"/>
      <c r="AB301" s="299"/>
      <c r="AC301" s="299"/>
      <c r="AD301" s="299"/>
      <c r="AE301" s="299"/>
      <c r="AF301" s="299"/>
      <c r="AG301" s="299"/>
      <c r="AH301" s="299"/>
      <c r="AI301" s="299"/>
      <c r="AJ301" s="299"/>
      <c r="AK301" s="299"/>
      <c r="AL301" s="299"/>
      <c r="AM301" s="299"/>
      <c r="AN301" s="299"/>
      <c r="AO301" s="299"/>
      <c r="AP301" s="299"/>
      <c r="AQ301" s="299"/>
      <c r="AR301" s="299"/>
      <c r="AS301" s="299"/>
      <c r="AT301" s="299"/>
    </row>
    <row r="302" ht="19.5" customHeight="1">
      <c r="A302" s="276" t="s">
        <v>398</v>
      </c>
      <c r="B302" s="277">
        <v>351.720001</v>
      </c>
      <c r="C302" s="278">
        <v>394.140015</v>
      </c>
      <c r="D302" s="278">
        <v>351.619995</v>
      </c>
      <c r="E302" s="278">
        <v>388.829987</v>
      </c>
      <c r="F302" s="278">
        <v>387.850891</v>
      </c>
      <c r="G302" s="278">
        <v>9.713191E8</v>
      </c>
      <c r="H302" s="283" t="s">
        <v>398</v>
      </c>
      <c r="I302" s="278">
        <v>56.66</v>
      </c>
      <c r="J302" s="278">
        <v>70.629997</v>
      </c>
      <c r="K302" s="278">
        <v>56.639999</v>
      </c>
      <c r="L302" s="278">
        <v>68.709999</v>
      </c>
      <c r="M302" s="278">
        <v>68.639557</v>
      </c>
      <c r="N302" s="278">
        <v>9.37581E7</v>
      </c>
      <c r="O302" s="278"/>
      <c r="P302" s="254">
        <f t="shared" si="25"/>
        <v>1392554.436</v>
      </c>
      <c r="Q302" s="254">
        <f t="shared" si="146"/>
        <v>2226794.036</v>
      </c>
      <c r="R302" s="254">
        <f t="shared" si="147"/>
        <v>1312330.305</v>
      </c>
      <c r="S302" s="254">
        <f t="shared" si="28"/>
        <v>0</v>
      </c>
      <c r="T302" s="282"/>
      <c r="U302" s="254">
        <f t="shared" si="18"/>
        <v>2234625.198</v>
      </c>
      <c r="V302" s="254">
        <f t="shared" si="19"/>
        <v>2234625.198</v>
      </c>
      <c r="W302" s="254">
        <f t="shared" si="20"/>
        <v>4931678.777</v>
      </c>
      <c r="X302" s="257">
        <f t="shared" si="21"/>
        <v>4.931678777</v>
      </c>
      <c r="Y302" s="254">
        <f t="shared" si="22"/>
        <v>4931678.777</v>
      </c>
      <c r="Z302" s="257">
        <f t="shared" si="23"/>
        <v>4.931678777</v>
      </c>
      <c r="AA302" s="320"/>
      <c r="AB302" s="299"/>
      <c r="AC302" s="299"/>
      <c r="AD302" s="299"/>
      <c r="AE302" s="299"/>
      <c r="AF302" s="299"/>
      <c r="AG302" s="299"/>
      <c r="AH302" s="299"/>
      <c r="AI302" s="299"/>
      <c r="AJ302" s="299"/>
      <c r="AK302" s="299"/>
      <c r="AL302" s="299"/>
      <c r="AM302" s="299"/>
      <c r="AN302" s="299"/>
      <c r="AO302" s="299"/>
      <c r="AP302" s="299"/>
      <c r="AQ302" s="299"/>
      <c r="AR302" s="299"/>
      <c r="AS302" s="299"/>
      <c r="AT302" s="299"/>
    </row>
    <row r="303" ht="19.5" customHeight="1">
      <c r="A303" s="276" t="s">
        <v>399</v>
      </c>
      <c r="B303" s="337">
        <v>387.75</v>
      </c>
      <c r="C303" s="338">
        <v>412.920013</v>
      </c>
      <c r="D303" s="338">
        <v>382.660004</v>
      </c>
      <c r="E303" s="338">
        <v>409.519989</v>
      </c>
      <c r="F303" s="338">
        <v>408.48877</v>
      </c>
      <c r="G303" s="338">
        <v>8.672359E8</v>
      </c>
      <c r="H303" s="340" t="s">
        <v>399</v>
      </c>
      <c r="I303" s="338">
        <v>68.300003</v>
      </c>
      <c r="J303" s="338">
        <v>77.290001</v>
      </c>
      <c r="K303" s="338">
        <v>66.489998</v>
      </c>
      <c r="L303" s="338">
        <v>76.0</v>
      </c>
      <c r="M303" s="338">
        <v>75.922081</v>
      </c>
      <c r="N303" s="338">
        <v>6.67206E7</v>
      </c>
      <c r="O303" s="338"/>
      <c r="P303" s="254">
        <f t="shared" si="25"/>
        <v>1515485.164</v>
      </c>
      <c r="Q303" s="254">
        <f t="shared" si="146"/>
        <v>2614045.439</v>
      </c>
      <c r="R303" s="254">
        <f t="shared" si="147"/>
        <v>1312330.305</v>
      </c>
      <c r="S303" s="254">
        <f t="shared" si="28"/>
        <v>0</v>
      </c>
      <c r="T303" s="339">
        <f>(P303-P291)/P291</f>
        <v>0.4732991483</v>
      </c>
      <c r="U303" s="254">
        <f t="shared" si="18"/>
        <v>2320676.708</v>
      </c>
      <c r="V303" s="254">
        <f t="shared" si="19"/>
        <v>2320676.708</v>
      </c>
      <c r="W303" s="254">
        <f t="shared" si="20"/>
        <v>5441860.908</v>
      </c>
      <c r="X303" s="257">
        <f t="shared" si="21"/>
        <v>5.441860908</v>
      </c>
      <c r="Y303" s="254">
        <f t="shared" si="22"/>
        <v>5441860.908</v>
      </c>
      <c r="Z303" s="257">
        <f t="shared" si="23"/>
        <v>5.441860908</v>
      </c>
      <c r="AA303" s="320"/>
      <c r="AB303" s="299"/>
      <c r="AC303" s="299"/>
      <c r="AD303" s="299"/>
      <c r="AE303" s="299"/>
      <c r="AF303" s="299"/>
      <c r="AG303" s="299"/>
      <c r="AH303" s="299"/>
      <c r="AI303" s="299"/>
      <c r="AJ303" s="299"/>
      <c r="AK303" s="299"/>
      <c r="AL303" s="299"/>
      <c r="AM303" s="299"/>
      <c r="AN303" s="299"/>
      <c r="AO303" s="299"/>
      <c r="AP303" s="299"/>
      <c r="AQ303" s="299"/>
      <c r="AR303" s="299"/>
      <c r="AS303" s="299"/>
      <c r="AT303" s="299"/>
    </row>
    <row r="304" ht="19.5" customHeight="1">
      <c r="A304" s="276" t="s">
        <v>400</v>
      </c>
      <c r="B304" s="277">
        <v>405.839996</v>
      </c>
      <c r="C304" s="278">
        <v>411.25</v>
      </c>
      <c r="D304" s="278">
        <v>395.339996</v>
      </c>
      <c r="E304" s="278">
        <v>409.559998</v>
      </c>
      <c r="F304" s="278">
        <v>409.559998</v>
      </c>
      <c r="G304" s="278">
        <v>3.990175E8</v>
      </c>
      <c r="H304" s="283" t="s">
        <v>400</v>
      </c>
      <c r="I304" s="278">
        <v>74.639999</v>
      </c>
      <c r="J304" s="278">
        <v>76.389999</v>
      </c>
      <c r="K304" s="278">
        <v>70.739998</v>
      </c>
      <c r="L304" s="278">
        <v>75.779999</v>
      </c>
      <c r="M304" s="278">
        <v>75.779999</v>
      </c>
      <c r="N304" s="278">
        <v>3.32369E7</v>
      </c>
      <c r="O304" s="278"/>
      <c r="P304" s="254">
        <f t="shared" si="25"/>
        <v>1565702.954</v>
      </c>
      <c r="Q304" s="254">
        <f>((Q303+R303)/2)*K304/K303</f>
        <v>2088673.64</v>
      </c>
      <c r="R304" s="254">
        <f>(Q303+R303)/2</f>
        <v>1963187.872</v>
      </c>
      <c r="S304" s="254">
        <f t="shared" si="28"/>
        <v>0</v>
      </c>
      <c r="T304" s="282"/>
      <c r="U304" s="254">
        <f t="shared" si="18"/>
        <v>2980652.425</v>
      </c>
      <c r="V304" s="254">
        <f t="shared" si="19"/>
        <v>2980652.425</v>
      </c>
      <c r="W304" s="254">
        <f t="shared" si="20"/>
        <v>5617564.466</v>
      </c>
      <c r="X304" s="257">
        <f t="shared" si="21"/>
        <v>5.617564466</v>
      </c>
      <c r="Y304" s="254">
        <f t="shared" si="22"/>
        <v>5617564.466</v>
      </c>
      <c r="Z304" s="257">
        <f t="shared" si="23"/>
        <v>5.617564466</v>
      </c>
      <c r="AA304" s="320"/>
      <c r="AB304" s="299"/>
      <c r="AC304" s="299"/>
      <c r="AD304" s="299"/>
      <c r="AE304" s="299"/>
      <c r="AF304" s="299"/>
      <c r="AG304" s="299"/>
      <c r="AH304" s="299"/>
      <c r="AI304" s="299"/>
      <c r="AJ304" s="299"/>
      <c r="AK304" s="299"/>
      <c r="AL304" s="299"/>
      <c r="AM304" s="299"/>
      <c r="AN304" s="299"/>
      <c r="AO304" s="299"/>
      <c r="AP304" s="299"/>
      <c r="AQ304" s="299"/>
      <c r="AR304" s="299"/>
      <c r="AS304" s="299"/>
      <c r="AT304" s="299"/>
    </row>
    <row r="305" ht="19.5" customHeight="1">
      <c r="A305" s="276" t="s">
        <v>401</v>
      </c>
      <c r="B305" s="277">
        <v>410.399994</v>
      </c>
      <c r="C305" s="278">
        <v>411.25</v>
      </c>
      <c r="D305" s="278">
        <v>408.149994</v>
      </c>
      <c r="E305" s="278">
        <v>409.559998</v>
      </c>
      <c r="F305" s="278">
        <v>409.559998</v>
      </c>
      <c r="G305" s="278">
        <v>3.5848964E7</v>
      </c>
      <c r="H305" s="283" t="s">
        <v>401</v>
      </c>
      <c r="I305" s="278">
        <v>76.089996</v>
      </c>
      <c r="J305" s="278">
        <v>76.389</v>
      </c>
      <c r="K305" s="278">
        <v>75.254997</v>
      </c>
      <c r="L305" s="278">
        <v>75.779999</v>
      </c>
      <c r="M305" s="278">
        <v>75.779999</v>
      </c>
      <c r="N305" s="278">
        <v>3132173.0</v>
      </c>
      <c r="O305" s="278"/>
      <c r="P305" s="254">
        <f t="shared" si="25"/>
        <v>1616435.62</v>
      </c>
      <c r="Q305" s="254">
        <f>Q304*K305/K304</f>
        <v>2221983.785</v>
      </c>
      <c r="R305" s="254">
        <f>R304</f>
        <v>1963187.872</v>
      </c>
      <c r="S305" s="254">
        <f t="shared" si="28"/>
        <v>0</v>
      </c>
      <c r="T305" s="282"/>
      <c r="U305" s="254">
        <f t="shared" si="18"/>
        <v>3016165.291</v>
      </c>
      <c r="V305" s="254">
        <f t="shared" si="19"/>
        <v>3016165.291</v>
      </c>
      <c r="W305" s="254">
        <f t="shared" si="20"/>
        <v>5801607.276</v>
      </c>
      <c r="X305" s="257">
        <f t="shared" si="21"/>
        <v>5.801607276</v>
      </c>
      <c r="Y305" s="254">
        <f t="shared" si="22"/>
        <v>5801607.276</v>
      </c>
      <c r="Z305" s="257">
        <f t="shared" si="23"/>
        <v>5.801607276</v>
      </c>
      <c r="AA305" s="320"/>
      <c r="AB305" s="299"/>
      <c r="AC305" s="299"/>
      <c r="AD305" s="299"/>
      <c r="AE305" s="299"/>
      <c r="AF305" s="299"/>
      <c r="AG305" s="299"/>
      <c r="AH305" s="299"/>
      <c r="AI305" s="299"/>
      <c r="AJ305" s="299"/>
      <c r="AK305" s="299"/>
      <c r="AL305" s="299"/>
      <c r="AM305" s="299"/>
      <c r="AN305" s="299"/>
      <c r="AO305" s="299"/>
      <c r="AP305" s="299"/>
      <c r="AQ305" s="299"/>
      <c r="AR305" s="299"/>
      <c r="AS305" s="299"/>
      <c r="AT305" s="299"/>
    </row>
    <row r="306" ht="19.5" customHeight="1">
      <c r="A306" s="291"/>
      <c r="B306" s="292"/>
      <c r="C306" s="292"/>
      <c r="D306" s="292"/>
      <c r="E306" s="292"/>
      <c r="F306" s="292"/>
      <c r="G306" s="292"/>
      <c r="H306" s="292"/>
      <c r="I306" s="292"/>
      <c r="J306" s="292"/>
      <c r="K306" s="292"/>
      <c r="L306" s="292"/>
      <c r="M306" s="292"/>
      <c r="N306" s="292"/>
      <c r="O306" s="292"/>
      <c r="P306" s="292"/>
      <c r="Q306" s="292"/>
      <c r="R306" s="292"/>
      <c r="S306" s="292"/>
      <c r="T306" s="292"/>
      <c r="U306" s="293"/>
      <c r="V306" s="293"/>
      <c r="W306" s="293"/>
      <c r="X306" s="292"/>
      <c r="Y306" s="292"/>
      <c r="Z306" s="292"/>
      <c r="AA306" s="299"/>
      <c r="AB306" s="299"/>
      <c r="AC306" s="299"/>
      <c r="AD306" s="299"/>
      <c r="AE306" s="299"/>
      <c r="AF306" s="299"/>
      <c r="AG306" s="299"/>
      <c r="AH306" s="299"/>
      <c r="AI306" s="299"/>
      <c r="AJ306" s="299"/>
      <c r="AK306" s="299"/>
      <c r="AL306" s="299"/>
      <c r="AM306" s="299"/>
      <c r="AN306" s="299"/>
      <c r="AO306" s="299"/>
      <c r="AP306" s="299"/>
      <c r="AQ306" s="299"/>
      <c r="AR306" s="299"/>
      <c r="AS306" s="299"/>
      <c r="AT306" s="299"/>
    </row>
    <row r="307" ht="19.5" customHeight="1">
      <c r="A307" s="298"/>
      <c r="B307" s="299"/>
      <c r="C307" s="299"/>
      <c r="D307" s="299"/>
      <c r="E307" s="299"/>
      <c r="F307" s="299"/>
      <c r="G307" s="299"/>
      <c r="H307" s="299"/>
      <c r="I307" s="299"/>
      <c r="J307" s="299"/>
      <c r="K307" s="299"/>
      <c r="L307" s="299"/>
      <c r="M307" s="299"/>
      <c r="N307" s="299"/>
      <c r="O307" s="299"/>
      <c r="P307" s="299"/>
      <c r="Q307" s="299"/>
      <c r="R307" s="299"/>
      <c r="S307" s="299"/>
      <c r="T307" s="299"/>
      <c r="U307" s="300"/>
      <c r="V307" s="300"/>
      <c r="W307" s="300"/>
      <c r="X307" s="299"/>
      <c r="Y307" s="299"/>
      <c r="Z307" s="299"/>
      <c r="AA307" s="299"/>
      <c r="AB307" s="299"/>
      <c r="AC307" s="299"/>
      <c r="AD307" s="299"/>
      <c r="AE307" s="299"/>
      <c r="AF307" s="299"/>
      <c r="AG307" s="299"/>
      <c r="AH307" s="299"/>
      <c r="AI307" s="299"/>
      <c r="AJ307" s="299"/>
      <c r="AK307" s="299"/>
      <c r="AL307" s="299"/>
      <c r="AM307" s="299"/>
      <c r="AN307" s="299"/>
      <c r="AO307" s="299"/>
      <c r="AP307" s="299"/>
      <c r="AQ307" s="299"/>
      <c r="AR307" s="299"/>
      <c r="AS307" s="299"/>
      <c r="AT307" s="299"/>
    </row>
    <row r="308" ht="19.5" customHeight="1">
      <c r="A308" s="298"/>
      <c r="B308" s="299"/>
      <c r="C308" s="299"/>
      <c r="D308" s="299"/>
      <c r="E308" s="299"/>
      <c r="F308" s="299"/>
      <c r="G308" s="299"/>
      <c r="H308" s="299"/>
      <c r="I308" s="299"/>
      <c r="J308" s="299"/>
      <c r="K308" s="299"/>
      <c r="L308" s="299"/>
      <c r="M308" s="299"/>
      <c r="N308" s="299"/>
      <c r="O308" s="299"/>
      <c r="P308" s="299"/>
      <c r="Q308" s="299"/>
      <c r="R308" s="299"/>
      <c r="S308" s="299"/>
      <c r="T308" s="299"/>
      <c r="U308" s="300"/>
      <c r="V308" s="300"/>
      <c r="W308" s="300"/>
      <c r="X308" s="299"/>
      <c r="Y308" s="299"/>
      <c r="Z308" s="299"/>
      <c r="AA308" s="299"/>
      <c r="AB308" s="299"/>
      <c r="AC308" s="299"/>
      <c r="AD308" s="299"/>
      <c r="AE308" s="299"/>
      <c r="AF308" s="299"/>
      <c r="AG308" s="299"/>
      <c r="AH308" s="299"/>
      <c r="AI308" s="299"/>
      <c r="AJ308" s="299"/>
      <c r="AK308" s="299"/>
      <c r="AL308" s="299"/>
      <c r="AM308" s="299"/>
      <c r="AN308" s="299"/>
      <c r="AO308" s="299"/>
      <c r="AP308" s="299"/>
      <c r="AQ308" s="299"/>
      <c r="AR308" s="299"/>
      <c r="AS308" s="299"/>
      <c r="AT308" s="299"/>
    </row>
    <row r="309" ht="19.5" customHeight="1">
      <c r="A309" s="298"/>
      <c r="B309" s="299"/>
      <c r="C309" s="299"/>
      <c r="D309" s="299"/>
      <c r="E309" s="299"/>
      <c r="F309" s="299"/>
      <c r="G309" s="299"/>
      <c r="H309" s="299"/>
      <c r="I309" s="299"/>
      <c r="J309" s="299"/>
      <c r="K309" s="299"/>
      <c r="L309" s="299"/>
      <c r="M309" s="299"/>
      <c r="N309" s="299"/>
      <c r="O309" s="299"/>
      <c r="P309" s="299"/>
      <c r="Q309" s="299"/>
      <c r="R309" s="299"/>
      <c r="S309" s="299"/>
      <c r="T309" s="299"/>
      <c r="U309" s="300"/>
      <c r="V309" s="300"/>
      <c r="W309" s="300"/>
      <c r="X309" s="299"/>
      <c r="Y309" s="299"/>
      <c r="Z309" s="299"/>
      <c r="AA309" s="299"/>
      <c r="AB309" s="299"/>
      <c r="AC309" s="299"/>
      <c r="AD309" s="299"/>
      <c r="AE309" s="299"/>
      <c r="AF309" s="299"/>
      <c r="AG309" s="299"/>
      <c r="AH309" s="299"/>
      <c r="AI309" s="299"/>
      <c r="AJ309" s="299"/>
      <c r="AK309" s="299"/>
      <c r="AL309" s="299"/>
      <c r="AM309" s="299"/>
      <c r="AN309" s="299"/>
      <c r="AO309" s="299"/>
      <c r="AP309" s="299"/>
      <c r="AQ309" s="299"/>
      <c r="AR309" s="299"/>
      <c r="AS309" s="299"/>
      <c r="AT309" s="299"/>
    </row>
    <row r="310" ht="19.5" customHeight="1">
      <c r="A310" s="298"/>
      <c r="B310" s="299"/>
      <c r="C310" s="299"/>
      <c r="D310" s="299"/>
      <c r="E310" s="299"/>
      <c r="F310" s="299"/>
      <c r="G310" s="299"/>
      <c r="H310" s="299"/>
      <c r="I310" s="299"/>
      <c r="J310" s="299"/>
      <c r="K310" s="299"/>
      <c r="L310" s="299"/>
      <c r="M310" s="299"/>
      <c r="N310" s="299"/>
      <c r="O310" s="299"/>
      <c r="P310" s="299"/>
      <c r="Q310" s="299"/>
      <c r="R310" s="299"/>
      <c r="S310" s="299"/>
      <c r="T310" s="299"/>
      <c r="U310" s="300"/>
      <c r="V310" s="300"/>
      <c r="W310" s="300"/>
      <c r="X310" s="299"/>
      <c r="Y310" s="299"/>
      <c r="Z310" s="299"/>
      <c r="AA310" s="299"/>
      <c r="AB310" s="299"/>
      <c r="AC310" s="299"/>
      <c r="AD310" s="299"/>
      <c r="AE310" s="299"/>
      <c r="AF310" s="299"/>
      <c r="AG310" s="299"/>
      <c r="AH310" s="299"/>
      <c r="AI310" s="299"/>
      <c r="AJ310" s="299"/>
      <c r="AK310" s="299"/>
      <c r="AL310" s="299"/>
      <c r="AM310" s="299"/>
      <c r="AN310" s="299"/>
      <c r="AO310" s="299"/>
      <c r="AP310" s="299"/>
      <c r="AQ310" s="299"/>
      <c r="AR310" s="299"/>
      <c r="AS310" s="299"/>
      <c r="AT310" s="299"/>
    </row>
    <row r="311" ht="19.5" customHeight="1">
      <c r="A311" s="298"/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300"/>
      <c r="V311" s="300"/>
      <c r="W311" s="300"/>
      <c r="X311" s="299"/>
      <c r="Y311" s="299"/>
      <c r="Z311" s="299"/>
      <c r="AA311" s="299"/>
      <c r="AB311" s="299"/>
      <c r="AC311" s="299"/>
      <c r="AD311" s="299"/>
      <c r="AE311" s="299"/>
      <c r="AF311" s="299"/>
      <c r="AG311" s="299"/>
      <c r="AH311" s="299"/>
      <c r="AI311" s="299"/>
      <c r="AJ311" s="299"/>
      <c r="AK311" s="299"/>
      <c r="AL311" s="299"/>
      <c r="AM311" s="299"/>
      <c r="AN311" s="299"/>
      <c r="AO311" s="299"/>
      <c r="AP311" s="299"/>
      <c r="AQ311" s="299"/>
      <c r="AR311" s="299"/>
      <c r="AS311" s="299"/>
      <c r="AT311" s="299"/>
    </row>
    <row r="312" ht="19.5" customHeight="1">
      <c r="A312" s="298"/>
      <c r="B312" s="299"/>
      <c r="C312" s="299"/>
      <c r="D312" s="299"/>
      <c r="E312" s="299"/>
      <c r="F312" s="299"/>
      <c r="G312" s="299"/>
      <c r="H312" s="299"/>
      <c r="I312" s="299"/>
      <c r="J312" s="299"/>
      <c r="K312" s="299"/>
      <c r="L312" s="299"/>
      <c r="M312" s="299"/>
      <c r="N312" s="299"/>
      <c r="O312" s="299"/>
      <c r="P312" s="299"/>
      <c r="Q312" s="299"/>
      <c r="R312" s="299"/>
      <c r="S312" s="299"/>
      <c r="T312" s="299"/>
      <c r="U312" s="300"/>
      <c r="V312" s="300"/>
      <c r="W312" s="300"/>
      <c r="X312" s="299"/>
      <c r="Y312" s="299"/>
      <c r="Z312" s="299"/>
      <c r="AA312" s="299"/>
      <c r="AB312" s="299"/>
      <c r="AC312" s="299"/>
      <c r="AD312" s="299"/>
      <c r="AE312" s="299"/>
      <c r="AF312" s="299"/>
      <c r="AG312" s="299"/>
      <c r="AH312" s="299"/>
      <c r="AI312" s="299"/>
      <c r="AJ312" s="299"/>
      <c r="AK312" s="299"/>
      <c r="AL312" s="299"/>
      <c r="AM312" s="299"/>
      <c r="AN312" s="299"/>
      <c r="AO312" s="299"/>
      <c r="AP312" s="299"/>
      <c r="AQ312" s="299"/>
      <c r="AR312" s="299"/>
      <c r="AS312" s="299"/>
      <c r="AT312" s="299"/>
    </row>
    <row r="313" ht="19.5" customHeight="1">
      <c r="A313" s="298"/>
      <c r="B313" s="299"/>
      <c r="C313" s="299"/>
      <c r="D313" s="299"/>
      <c r="E313" s="299"/>
      <c r="F313" s="299"/>
      <c r="G313" s="299"/>
      <c r="H313" s="299"/>
      <c r="I313" s="299"/>
      <c r="J313" s="299"/>
      <c r="K313" s="299"/>
      <c r="L313" s="299"/>
      <c r="M313" s="299"/>
      <c r="N313" s="299"/>
      <c r="O313" s="299"/>
      <c r="P313" s="299"/>
      <c r="Q313" s="299"/>
      <c r="R313" s="299"/>
      <c r="S313" s="299"/>
      <c r="T313" s="299"/>
      <c r="U313" s="300"/>
      <c r="V313" s="300"/>
      <c r="W313" s="300"/>
      <c r="X313" s="299"/>
      <c r="Y313" s="299"/>
      <c r="Z313" s="299"/>
      <c r="AA313" s="299"/>
      <c r="AB313" s="299"/>
      <c r="AC313" s="299"/>
      <c r="AD313" s="299"/>
      <c r="AE313" s="299"/>
      <c r="AF313" s="299"/>
      <c r="AG313" s="299"/>
      <c r="AH313" s="299"/>
      <c r="AI313" s="299"/>
      <c r="AJ313" s="299"/>
      <c r="AK313" s="299"/>
      <c r="AL313" s="299"/>
      <c r="AM313" s="299"/>
      <c r="AN313" s="299"/>
      <c r="AO313" s="299"/>
      <c r="AP313" s="299"/>
      <c r="AQ313" s="299"/>
      <c r="AR313" s="299"/>
      <c r="AS313" s="299"/>
      <c r="AT313" s="299"/>
    </row>
    <row r="314" ht="19.5" customHeight="1">
      <c r="A314" s="298"/>
      <c r="B314" s="299"/>
      <c r="C314" s="299"/>
      <c r="D314" s="299"/>
      <c r="E314" s="299"/>
      <c r="F314" s="299"/>
      <c r="G314" s="299"/>
      <c r="H314" s="299"/>
      <c r="I314" s="299"/>
      <c r="J314" s="299"/>
      <c r="K314" s="299"/>
      <c r="L314" s="299"/>
      <c r="M314" s="299"/>
      <c r="N314" s="299"/>
      <c r="O314" s="299"/>
      <c r="P314" s="299"/>
      <c r="Q314" s="299"/>
      <c r="R314" s="299"/>
      <c r="S314" s="299"/>
      <c r="T314" s="299"/>
      <c r="U314" s="300"/>
      <c r="V314" s="300"/>
      <c r="W314" s="300"/>
      <c r="X314" s="299"/>
      <c r="Y314" s="299"/>
      <c r="Z314" s="299"/>
      <c r="AA314" s="299"/>
      <c r="AB314" s="299"/>
      <c r="AC314" s="299"/>
      <c r="AD314" s="299"/>
      <c r="AE314" s="299"/>
      <c r="AF314" s="299"/>
      <c r="AG314" s="299"/>
      <c r="AH314" s="299"/>
      <c r="AI314" s="299"/>
      <c r="AJ314" s="299"/>
      <c r="AK314" s="299"/>
      <c r="AL314" s="299"/>
      <c r="AM314" s="299"/>
      <c r="AN314" s="299"/>
      <c r="AO314" s="299"/>
      <c r="AP314" s="299"/>
      <c r="AQ314" s="299"/>
      <c r="AR314" s="299"/>
      <c r="AS314" s="299"/>
      <c r="AT314" s="299"/>
    </row>
    <row r="315" ht="19.5" customHeight="1">
      <c r="A315" s="298"/>
      <c r="B315" s="299"/>
      <c r="C315" s="299"/>
      <c r="D315" s="299"/>
      <c r="E315" s="299"/>
      <c r="F315" s="299"/>
      <c r="G315" s="299"/>
      <c r="H315" s="299"/>
      <c r="I315" s="299"/>
      <c r="J315" s="299"/>
      <c r="K315" s="299"/>
      <c r="L315" s="299"/>
      <c r="M315" s="299"/>
      <c r="N315" s="299"/>
      <c r="O315" s="299"/>
      <c r="P315" s="299"/>
      <c r="Q315" s="299"/>
      <c r="R315" s="299"/>
      <c r="S315" s="299"/>
      <c r="T315" s="299"/>
      <c r="U315" s="300"/>
      <c r="V315" s="300"/>
      <c r="W315" s="300"/>
      <c r="X315" s="299"/>
      <c r="Y315" s="299"/>
      <c r="Z315" s="299"/>
      <c r="AA315" s="299"/>
      <c r="AB315" s="299"/>
      <c r="AC315" s="299"/>
      <c r="AD315" s="299"/>
      <c r="AE315" s="299"/>
      <c r="AF315" s="299"/>
      <c r="AG315" s="299"/>
      <c r="AH315" s="299"/>
      <c r="AI315" s="299"/>
      <c r="AJ315" s="299"/>
      <c r="AK315" s="299"/>
      <c r="AL315" s="299"/>
      <c r="AM315" s="299"/>
      <c r="AN315" s="299"/>
      <c r="AO315" s="299"/>
      <c r="AP315" s="299"/>
      <c r="AQ315" s="299"/>
      <c r="AR315" s="299"/>
      <c r="AS315" s="299"/>
      <c r="AT315" s="299"/>
    </row>
    <row r="316" ht="19.5" customHeight="1">
      <c r="A316" s="298"/>
      <c r="B316" s="299"/>
      <c r="C316" s="299"/>
      <c r="D316" s="299"/>
      <c r="E316" s="299"/>
      <c r="F316" s="299"/>
      <c r="G316" s="299"/>
      <c r="H316" s="299"/>
      <c r="I316" s="299"/>
      <c r="J316" s="299"/>
      <c r="K316" s="299"/>
      <c r="L316" s="299"/>
      <c r="M316" s="299"/>
      <c r="N316" s="299"/>
      <c r="O316" s="299"/>
      <c r="P316" s="299"/>
      <c r="Q316" s="299"/>
      <c r="R316" s="299"/>
      <c r="S316" s="299"/>
      <c r="T316" s="299"/>
      <c r="U316" s="300"/>
      <c r="V316" s="300"/>
      <c r="W316" s="300"/>
      <c r="X316" s="299"/>
      <c r="Y316" s="299"/>
      <c r="Z316" s="299"/>
      <c r="AA316" s="299"/>
      <c r="AB316" s="299"/>
      <c r="AC316" s="299"/>
      <c r="AD316" s="299"/>
      <c r="AE316" s="299"/>
      <c r="AF316" s="299"/>
      <c r="AG316" s="299"/>
      <c r="AH316" s="299"/>
      <c r="AI316" s="299"/>
      <c r="AJ316" s="299"/>
      <c r="AK316" s="299"/>
      <c r="AL316" s="299"/>
      <c r="AM316" s="299"/>
      <c r="AN316" s="299"/>
      <c r="AO316" s="299"/>
      <c r="AP316" s="299"/>
      <c r="AQ316" s="299"/>
      <c r="AR316" s="299"/>
      <c r="AS316" s="299"/>
      <c r="AT316" s="299"/>
    </row>
    <row r="317" ht="19.5" customHeight="1">
      <c r="A317" s="298"/>
      <c r="B317" s="299"/>
      <c r="C317" s="299"/>
      <c r="D317" s="299"/>
      <c r="E317" s="299"/>
      <c r="F317" s="299"/>
      <c r="G317" s="299"/>
      <c r="H317" s="299"/>
      <c r="I317" s="299"/>
      <c r="J317" s="299"/>
      <c r="K317" s="299"/>
      <c r="L317" s="299"/>
      <c r="M317" s="299"/>
      <c r="N317" s="299"/>
      <c r="O317" s="299"/>
      <c r="P317" s="299"/>
      <c r="Q317" s="299"/>
      <c r="R317" s="299"/>
      <c r="S317" s="299"/>
      <c r="T317" s="299"/>
      <c r="U317" s="300"/>
      <c r="V317" s="300"/>
      <c r="W317" s="300"/>
      <c r="X317" s="299"/>
      <c r="Y317" s="299"/>
      <c r="Z317" s="299"/>
      <c r="AA317" s="299"/>
      <c r="AB317" s="299"/>
      <c r="AC317" s="299"/>
      <c r="AD317" s="299"/>
      <c r="AE317" s="299"/>
      <c r="AF317" s="299"/>
      <c r="AG317" s="299"/>
      <c r="AH317" s="299"/>
      <c r="AI317" s="299"/>
      <c r="AJ317" s="299"/>
      <c r="AK317" s="299"/>
      <c r="AL317" s="299"/>
      <c r="AM317" s="299"/>
      <c r="AN317" s="299"/>
      <c r="AO317" s="299"/>
      <c r="AP317" s="299"/>
      <c r="AQ317" s="299"/>
      <c r="AR317" s="299"/>
      <c r="AS317" s="299"/>
      <c r="AT317" s="299"/>
    </row>
    <row r="318" ht="19.5" customHeight="1">
      <c r="A318" s="298"/>
      <c r="B318" s="299"/>
      <c r="C318" s="299"/>
      <c r="D318" s="299"/>
      <c r="E318" s="299"/>
      <c r="F318" s="299"/>
      <c r="G318" s="299"/>
      <c r="H318" s="299"/>
      <c r="I318" s="299"/>
      <c r="J318" s="299"/>
      <c r="K318" s="299"/>
      <c r="L318" s="299"/>
      <c r="M318" s="299"/>
      <c r="N318" s="299"/>
      <c r="O318" s="299"/>
      <c r="P318" s="299"/>
      <c r="Q318" s="299"/>
      <c r="R318" s="299"/>
      <c r="S318" s="299"/>
      <c r="T318" s="299"/>
      <c r="U318" s="300"/>
      <c r="V318" s="300"/>
      <c r="W318" s="300"/>
      <c r="X318" s="299"/>
      <c r="Y318" s="299"/>
      <c r="Z318" s="299"/>
      <c r="AA318" s="299"/>
      <c r="AB318" s="299"/>
      <c r="AC318" s="299"/>
      <c r="AD318" s="299"/>
      <c r="AE318" s="299"/>
      <c r="AF318" s="299"/>
      <c r="AG318" s="299"/>
      <c r="AH318" s="299"/>
      <c r="AI318" s="299"/>
      <c r="AJ318" s="299"/>
      <c r="AK318" s="299"/>
      <c r="AL318" s="299"/>
      <c r="AM318" s="299"/>
      <c r="AN318" s="299"/>
      <c r="AO318" s="299"/>
      <c r="AP318" s="299"/>
      <c r="AQ318" s="299"/>
      <c r="AR318" s="299"/>
      <c r="AS318" s="299"/>
      <c r="AT318" s="299"/>
    </row>
    <row r="319" ht="19.5" customHeight="1">
      <c r="A319" s="298"/>
      <c r="B319" s="299"/>
      <c r="C319" s="299"/>
      <c r="D319" s="299"/>
      <c r="E319" s="299"/>
      <c r="F319" s="299"/>
      <c r="G319" s="299"/>
      <c r="H319" s="299"/>
      <c r="I319" s="299"/>
      <c r="J319" s="299"/>
      <c r="K319" s="299"/>
      <c r="L319" s="299"/>
      <c r="M319" s="299"/>
      <c r="N319" s="299"/>
      <c r="O319" s="299"/>
      <c r="P319" s="299"/>
      <c r="Q319" s="299"/>
      <c r="R319" s="299"/>
      <c r="S319" s="299"/>
      <c r="T319" s="299"/>
      <c r="U319" s="300"/>
      <c r="V319" s="300"/>
      <c r="W319" s="300"/>
      <c r="X319" s="299"/>
      <c r="Y319" s="299"/>
      <c r="Z319" s="299"/>
      <c r="AA319" s="299"/>
      <c r="AB319" s="299"/>
      <c r="AC319" s="299"/>
      <c r="AD319" s="299"/>
      <c r="AE319" s="299"/>
      <c r="AF319" s="299"/>
      <c r="AG319" s="299"/>
      <c r="AH319" s="299"/>
      <c r="AI319" s="299"/>
      <c r="AJ319" s="299"/>
      <c r="AK319" s="299"/>
      <c r="AL319" s="299"/>
      <c r="AM319" s="299"/>
      <c r="AN319" s="299"/>
      <c r="AO319" s="299"/>
      <c r="AP319" s="299"/>
      <c r="AQ319" s="299"/>
      <c r="AR319" s="299"/>
      <c r="AS319" s="299"/>
      <c r="AT319" s="299"/>
    </row>
    <row r="320" ht="19.5" customHeight="1">
      <c r="A320" s="298"/>
      <c r="B320" s="299"/>
      <c r="C320" s="299"/>
      <c r="D320" s="299"/>
      <c r="E320" s="299"/>
      <c r="F320" s="299"/>
      <c r="G320" s="299"/>
      <c r="H320" s="299"/>
      <c r="I320" s="299"/>
      <c r="J320" s="299"/>
      <c r="K320" s="299"/>
      <c r="L320" s="299"/>
      <c r="M320" s="299"/>
      <c r="N320" s="299"/>
      <c r="O320" s="299"/>
      <c r="P320" s="299"/>
      <c r="Q320" s="299"/>
      <c r="R320" s="299"/>
      <c r="S320" s="299"/>
      <c r="T320" s="299"/>
      <c r="U320" s="300"/>
      <c r="V320" s="300"/>
      <c r="W320" s="300"/>
      <c r="X320" s="299"/>
      <c r="Y320" s="299"/>
      <c r="Z320" s="299"/>
      <c r="AA320" s="299"/>
      <c r="AB320" s="299"/>
      <c r="AC320" s="299"/>
      <c r="AD320" s="299"/>
      <c r="AE320" s="299"/>
      <c r="AF320" s="299"/>
      <c r="AG320" s="299"/>
      <c r="AH320" s="299"/>
      <c r="AI320" s="299"/>
      <c r="AJ320" s="299"/>
      <c r="AK320" s="299"/>
      <c r="AL320" s="299"/>
      <c r="AM320" s="299"/>
      <c r="AN320" s="299"/>
      <c r="AO320" s="299"/>
      <c r="AP320" s="299"/>
      <c r="AQ320" s="299"/>
      <c r="AR320" s="299"/>
      <c r="AS320" s="299"/>
      <c r="AT320" s="299"/>
    </row>
    <row r="321" ht="19.5" customHeight="1">
      <c r="A321" s="298"/>
      <c r="B321" s="299"/>
      <c r="C321" s="299"/>
      <c r="D321" s="299"/>
      <c r="E321" s="299"/>
      <c r="F321" s="299"/>
      <c r="G321" s="299"/>
      <c r="H321" s="299"/>
      <c r="I321" s="299"/>
      <c r="J321" s="299"/>
      <c r="K321" s="299"/>
      <c r="L321" s="299"/>
      <c r="M321" s="299"/>
      <c r="N321" s="299"/>
      <c r="O321" s="299"/>
      <c r="P321" s="299"/>
      <c r="Q321" s="299"/>
      <c r="R321" s="299"/>
      <c r="S321" s="299"/>
      <c r="T321" s="299"/>
      <c r="U321" s="300"/>
      <c r="V321" s="300"/>
      <c r="W321" s="300"/>
      <c r="X321" s="299"/>
      <c r="Y321" s="299"/>
      <c r="Z321" s="299"/>
      <c r="AA321" s="299"/>
      <c r="AB321" s="299"/>
      <c r="AC321" s="299"/>
      <c r="AD321" s="299"/>
      <c r="AE321" s="299"/>
      <c r="AF321" s="299"/>
      <c r="AG321" s="299"/>
      <c r="AH321" s="299"/>
      <c r="AI321" s="299"/>
      <c r="AJ321" s="299"/>
      <c r="AK321" s="299"/>
      <c r="AL321" s="299"/>
      <c r="AM321" s="299"/>
      <c r="AN321" s="299"/>
      <c r="AO321" s="299"/>
      <c r="AP321" s="299"/>
      <c r="AQ321" s="299"/>
      <c r="AR321" s="299"/>
      <c r="AS321" s="299"/>
      <c r="AT321" s="299"/>
    </row>
    <row r="322" ht="19.5" customHeight="1">
      <c r="A322" s="298"/>
      <c r="B322" s="299"/>
      <c r="C322" s="299"/>
      <c r="D322" s="299"/>
      <c r="E322" s="299"/>
      <c r="F322" s="299"/>
      <c r="G322" s="299"/>
      <c r="H322" s="299"/>
      <c r="I322" s="299"/>
      <c r="J322" s="299"/>
      <c r="K322" s="299"/>
      <c r="L322" s="299"/>
      <c r="M322" s="299"/>
      <c r="N322" s="299"/>
      <c r="O322" s="299"/>
      <c r="P322" s="299"/>
      <c r="Q322" s="299"/>
      <c r="R322" s="299"/>
      <c r="S322" s="299"/>
      <c r="T322" s="299"/>
      <c r="U322" s="300"/>
      <c r="V322" s="300"/>
      <c r="W322" s="300"/>
      <c r="X322" s="299"/>
      <c r="Y322" s="299"/>
      <c r="Z322" s="299"/>
      <c r="AA322" s="299"/>
      <c r="AB322" s="299"/>
      <c r="AC322" s="299"/>
      <c r="AD322" s="299"/>
      <c r="AE322" s="299"/>
      <c r="AF322" s="299"/>
      <c r="AG322" s="299"/>
      <c r="AH322" s="299"/>
      <c r="AI322" s="299"/>
      <c r="AJ322" s="299"/>
      <c r="AK322" s="299"/>
      <c r="AL322" s="299"/>
      <c r="AM322" s="299"/>
      <c r="AN322" s="299"/>
      <c r="AO322" s="299"/>
      <c r="AP322" s="299"/>
      <c r="AQ322" s="299"/>
      <c r="AR322" s="299"/>
      <c r="AS322" s="299"/>
      <c r="AT322" s="299"/>
    </row>
    <row r="323" ht="19.5" customHeight="1">
      <c r="A323" s="298"/>
      <c r="B323" s="299"/>
      <c r="C323" s="299"/>
      <c r="D323" s="299"/>
      <c r="E323" s="299"/>
      <c r="F323" s="299"/>
      <c r="G323" s="299"/>
      <c r="H323" s="299"/>
      <c r="I323" s="299"/>
      <c r="J323" s="299"/>
      <c r="K323" s="299"/>
      <c r="L323" s="299"/>
      <c r="M323" s="299"/>
      <c r="N323" s="299"/>
      <c r="O323" s="299"/>
      <c r="P323" s="299"/>
      <c r="Q323" s="299"/>
      <c r="R323" s="299"/>
      <c r="S323" s="299"/>
      <c r="T323" s="299"/>
      <c r="U323" s="300"/>
      <c r="V323" s="300"/>
      <c r="W323" s="300"/>
      <c r="X323" s="299"/>
      <c r="Y323" s="299"/>
      <c r="Z323" s="299"/>
      <c r="AA323" s="299"/>
      <c r="AB323" s="299"/>
      <c r="AC323" s="299"/>
      <c r="AD323" s="299"/>
      <c r="AE323" s="299"/>
      <c r="AF323" s="299"/>
      <c r="AG323" s="299"/>
      <c r="AH323" s="299"/>
      <c r="AI323" s="299"/>
      <c r="AJ323" s="299"/>
      <c r="AK323" s="299"/>
      <c r="AL323" s="299"/>
      <c r="AM323" s="299"/>
      <c r="AN323" s="299"/>
      <c r="AO323" s="299"/>
      <c r="AP323" s="299"/>
      <c r="AQ323" s="299"/>
      <c r="AR323" s="299"/>
      <c r="AS323" s="299"/>
      <c r="AT323" s="299"/>
    </row>
    <row r="324" ht="19.5" customHeight="1">
      <c r="A324" s="298"/>
      <c r="B324" s="299"/>
      <c r="C324" s="299"/>
      <c r="D324" s="299"/>
      <c r="E324" s="299"/>
      <c r="F324" s="299"/>
      <c r="G324" s="299"/>
      <c r="H324" s="299"/>
      <c r="I324" s="299"/>
      <c r="J324" s="299"/>
      <c r="K324" s="299"/>
      <c r="L324" s="299"/>
      <c r="M324" s="299"/>
      <c r="N324" s="299"/>
      <c r="O324" s="299"/>
      <c r="P324" s="299"/>
      <c r="Q324" s="299"/>
      <c r="R324" s="299"/>
      <c r="S324" s="299"/>
      <c r="T324" s="299"/>
      <c r="U324" s="300"/>
      <c r="V324" s="300"/>
      <c r="W324" s="300"/>
      <c r="X324" s="299"/>
      <c r="Y324" s="299"/>
      <c r="Z324" s="299"/>
      <c r="AA324" s="299"/>
      <c r="AB324" s="299"/>
      <c r="AC324" s="299"/>
      <c r="AD324" s="299"/>
      <c r="AE324" s="299"/>
      <c r="AF324" s="299"/>
      <c r="AG324" s="299"/>
      <c r="AH324" s="299"/>
      <c r="AI324" s="299"/>
      <c r="AJ324" s="299"/>
      <c r="AK324" s="299"/>
      <c r="AL324" s="299"/>
      <c r="AM324" s="299"/>
      <c r="AN324" s="299"/>
      <c r="AO324" s="299"/>
      <c r="AP324" s="299"/>
      <c r="AQ324" s="299"/>
      <c r="AR324" s="299"/>
      <c r="AS324" s="299"/>
      <c r="AT324" s="299"/>
    </row>
    <row r="325" ht="19.5" customHeight="1">
      <c r="A325" s="298"/>
      <c r="B325" s="299"/>
      <c r="C325" s="299"/>
      <c r="D325" s="299"/>
      <c r="E325" s="299"/>
      <c r="F325" s="299"/>
      <c r="G325" s="299"/>
      <c r="H325" s="299"/>
      <c r="I325" s="299"/>
      <c r="J325" s="299"/>
      <c r="K325" s="299"/>
      <c r="L325" s="299"/>
      <c r="M325" s="299"/>
      <c r="N325" s="299"/>
      <c r="O325" s="299"/>
      <c r="P325" s="299"/>
      <c r="Q325" s="299"/>
      <c r="R325" s="299"/>
      <c r="S325" s="299"/>
      <c r="T325" s="299"/>
      <c r="U325" s="300"/>
      <c r="V325" s="300"/>
      <c r="W325" s="300"/>
      <c r="X325" s="299"/>
      <c r="Y325" s="299"/>
      <c r="Z325" s="299"/>
      <c r="AA325" s="299"/>
      <c r="AB325" s="299"/>
      <c r="AC325" s="299"/>
      <c r="AD325" s="299"/>
      <c r="AE325" s="299"/>
      <c r="AF325" s="299"/>
      <c r="AG325" s="299"/>
      <c r="AH325" s="299"/>
      <c r="AI325" s="299"/>
      <c r="AJ325" s="299"/>
      <c r="AK325" s="299"/>
      <c r="AL325" s="299"/>
      <c r="AM325" s="299"/>
      <c r="AN325" s="299"/>
      <c r="AO325" s="299"/>
      <c r="AP325" s="299"/>
      <c r="AQ325" s="299"/>
      <c r="AR325" s="299"/>
      <c r="AS325" s="299"/>
      <c r="AT325" s="299"/>
    </row>
    <row r="326" ht="19.5" customHeight="1">
      <c r="A326" s="298"/>
      <c r="B326" s="299"/>
      <c r="C326" s="299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300"/>
      <c r="V326" s="300"/>
      <c r="W326" s="300"/>
      <c r="X326" s="299"/>
      <c r="Y326" s="299"/>
      <c r="Z326" s="299"/>
      <c r="AA326" s="299"/>
      <c r="AB326" s="299"/>
      <c r="AC326" s="299"/>
      <c r="AD326" s="299"/>
      <c r="AE326" s="299"/>
      <c r="AF326" s="299"/>
      <c r="AG326" s="299"/>
      <c r="AH326" s="299"/>
      <c r="AI326" s="299"/>
      <c r="AJ326" s="299"/>
      <c r="AK326" s="299"/>
      <c r="AL326" s="299"/>
      <c r="AM326" s="299"/>
      <c r="AN326" s="299"/>
      <c r="AO326" s="299"/>
      <c r="AP326" s="299"/>
      <c r="AQ326" s="299"/>
      <c r="AR326" s="299"/>
      <c r="AS326" s="299"/>
      <c r="AT326" s="299"/>
    </row>
    <row r="327" ht="19.5" customHeight="1">
      <c r="A327" s="298"/>
      <c r="B327" s="299"/>
      <c r="C327" s="299"/>
      <c r="D327" s="299"/>
      <c r="E327" s="299"/>
      <c r="F327" s="299"/>
      <c r="G327" s="299"/>
      <c r="H327" s="299"/>
      <c r="I327" s="299"/>
      <c r="J327" s="299"/>
      <c r="K327" s="299"/>
      <c r="L327" s="299"/>
      <c r="M327" s="299"/>
      <c r="N327" s="299"/>
      <c r="O327" s="299"/>
      <c r="P327" s="299"/>
      <c r="Q327" s="299"/>
      <c r="R327" s="299"/>
      <c r="S327" s="299"/>
      <c r="T327" s="299"/>
      <c r="U327" s="300"/>
      <c r="V327" s="300"/>
      <c r="W327" s="300"/>
      <c r="X327" s="299"/>
      <c r="Y327" s="299"/>
      <c r="Z327" s="299"/>
      <c r="AA327" s="299"/>
      <c r="AB327" s="299"/>
      <c r="AC327" s="299"/>
      <c r="AD327" s="299"/>
      <c r="AE327" s="299"/>
      <c r="AF327" s="299"/>
      <c r="AG327" s="299"/>
      <c r="AH327" s="299"/>
      <c r="AI327" s="299"/>
      <c r="AJ327" s="299"/>
      <c r="AK327" s="299"/>
      <c r="AL327" s="299"/>
      <c r="AM327" s="299"/>
      <c r="AN327" s="299"/>
      <c r="AO327" s="299"/>
      <c r="AP327" s="299"/>
      <c r="AQ327" s="299"/>
      <c r="AR327" s="299"/>
      <c r="AS327" s="299"/>
      <c r="AT327" s="299"/>
    </row>
    <row r="328" ht="19.5" customHeight="1">
      <c r="A328" s="298"/>
      <c r="B328" s="299"/>
      <c r="C328" s="299"/>
      <c r="D328" s="299"/>
      <c r="E328" s="299"/>
      <c r="F328" s="299"/>
      <c r="G328" s="299"/>
      <c r="H328" s="299"/>
      <c r="I328" s="299"/>
      <c r="J328" s="299"/>
      <c r="K328" s="299"/>
      <c r="L328" s="299"/>
      <c r="M328" s="299"/>
      <c r="N328" s="299"/>
      <c r="O328" s="299"/>
      <c r="P328" s="299"/>
      <c r="Q328" s="299"/>
      <c r="R328" s="299"/>
      <c r="S328" s="299"/>
      <c r="T328" s="299"/>
      <c r="U328" s="300"/>
      <c r="V328" s="300"/>
      <c r="W328" s="300"/>
      <c r="X328" s="299"/>
      <c r="Y328" s="299"/>
      <c r="Z328" s="299"/>
      <c r="AA328" s="299"/>
      <c r="AB328" s="299"/>
      <c r="AC328" s="299"/>
      <c r="AD328" s="299"/>
      <c r="AE328" s="299"/>
      <c r="AF328" s="299"/>
      <c r="AG328" s="299"/>
      <c r="AH328" s="299"/>
      <c r="AI328" s="299"/>
      <c r="AJ328" s="299"/>
      <c r="AK328" s="299"/>
      <c r="AL328" s="299"/>
      <c r="AM328" s="299"/>
      <c r="AN328" s="299"/>
      <c r="AO328" s="299"/>
      <c r="AP328" s="299"/>
      <c r="AQ328" s="299"/>
      <c r="AR328" s="299"/>
      <c r="AS328" s="299"/>
      <c r="AT328" s="299"/>
    </row>
    <row r="329" ht="19.5" customHeight="1">
      <c r="A329" s="298"/>
      <c r="B329" s="299"/>
      <c r="C329" s="299"/>
      <c r="D329" s="299"/>
      <c r="E329" s="299"/>
      <c r="F329" s="299"/>
      <c r="G329" s="299"/>
      <c r="H329" s="299"/>
      <c r="I329" s="299"/>
      <c r="J329" s="299"/>
      <c r="K329" s="299"/>
      <c r="L329" s="299"/>
      <c r="M329" s="299"/>
      <c r="N329" s="299"/>
      <c r="O329" s="299"/>
      <c r="P329" s="299"/>
      <c r="Q329" s="299"/>
      <c r="R329" s="299"/>
      <c r="S329" s="299"/>
      <c r="T329" s="299"/>
      <c r="U329" s="300"/>
      <c r="V329" s="300"/>
      <c r="W329" s="300"/>
      <c r="X329" s="299"/>
      <c r="Y329" s="299"/>
      <c r="Z329" s="299"/>
      <c r="AA329" s="299"/>
      <c r="AB329" s="299"/>
      <c r="AC329" s="299"/>
      <c r="AD329" s="299"/>
      <c r="AE329" s="299"/>
      <c r="AF329" s="299"/>
      <c r="AG329" s="299"/>
      <c r="AH329" s="299"/>
      <c r="AI329" s="299"/>
      <c r="AJ329" s="299"/>
      <c r="AK329" s="299"/>
      <c r="AL329" s="299"/>
      <c r="AM329" s="299"/>
      <c r="AN329" s="299"/>
      <c r="AO329" s="299"/>
      <c r="AP329" s="299"/>
      <c r="AQ329" s="299"/>
      <c r="AR329" s="299"/>
      <c r="AS329" s="299"/>
      <c r="AT329" s="299"/>
    </row>
    <row r="330" ht="19.5" customHeight="1">
      <c r="A330" s="298"/>
      <c r="B330" s="299"/>
      <c r="C330" s="299"/>
      <c r="D330" s="299"/>
      <c r="E330" s="299"/>
      <c r="F330" s="299"/>
      <c r="G330" s="299"/>
      <c r="H330" s="299"/>
      <c r="I330" s="299"/>
      <c r="J330" s="299"/>
      <c r="K330" s="299"/>
      <c r="L330" s="299"/>
      <c r="M330" s="299"/>
      <c r="N330" s="299"/>
      <c r="O330" s="299"/>
      <c r="P330" s="299"/>
      <c r="Q330" s="299"/>
      <c r="R330" s="299"/>
      <c r="S330" s="299"/>
      <c r="T330" s="299"/>
      <c r="U330" s="300"/>
      <c r="V330" s="300"/>
      <c r="W330" s="300"/>
      <c r="X330" s="299"/>
      <c r="Y330" s="299"/>
      <c r="Z330" s="299"/>
      <c r="AA330" s="299"/>
      <c r="AB330" s="299"/>
      <c r="AC330" s="299"/>
      <c r="AD330" s="299"/>
      <c r="AE330" s="299"/>
      <c r="AF330" s="299"/>
      <c r="AG330" s="299"/>
      <c r="AH330" s="299"/>
      <c r="AI330" s="299"/>
      <c r="AJ330" s="299"/>
      <c r="AK330" s="299"/>
      <c r="AL330" s="299"/>
      <c r="AM330" s="299"/>
      <c r="AN330" s="299"/>
      <c r="AO330" s="299"/>
      <c r="AP330" s="299"/>
      <c r="AQ330" s="299"/>
      <c r="AR330" s="299"/>
      <c r="AS330" s="299"/>
      <c r="AT330" s="299"/>
    </row>
    <row r="331" ht="19.5" customHeight="1">
      <c r="A331" s="298"/>
      <c r="B331" s="299"/>
      <c r="C331" s="299"/>
      <c r="D331" s="299"/>
      <c r="E331" s="299"/>
      <c r="F331" s="299"/>
      <c r="G331" s="299"/>
      <c r="H331" s="299"/>
      <c r="I331" s="299"/>
      <c r="J331" s="299"/>
      <c r="K331" s="299"/>
      <c r="L331" s="299"/>
      <c r="M331" s="299"/>
      <c r="N331" s="299"/>
      <c r="O331" s="299"/>
      <c r="P331" s="299"/>
      <c r="Q331" s="299"/>
      <c r="R331" s="299"/>
      <c r="S331" s="299"/>
      <c r="T331" s="299"/>
      <c r="U331" s="300"/>
      <c r="V331" s="300"/>
      <c r="W331" s="300"/>
      <c r="X331" s="299"/>
      <c r="Y331" s="299"/>
      <c r="Z331" s="299"/>
      <c r="AA331" s="299"/>
      <c r="AB331" s="299"/>
      <c r="AC331" s="299"/>
      <c r="AD331" s="299"/>
      <c r="AE331" s="299"/>
      <c r="AF331" s="299"/>
      <c r="AG331" s="299"/>
      <c r="AH331" s="299"/>
      <c r="AI331" s="299"/>
      <c r="AJ331" s="299"/>
      <c r="AK331" s="299"/>
      <c r="AL331" s="299"/>
      <c r="AM331" s="299"/>
      <c r="AN331" s="299"/>
      <c r="AO331" s="299"/>
      <c r="AP331" s="299"/>
      <c r="AQ331" s="299"/>
      <c r="AR331" s="299"/>
      <c r="AS331" s="299"/>
      <c r="AT331" s="299"/>
    </row>
    <row r="332" ht="19.5" customHeight="1">
      <c r="A332" s="298"/>
      <c r="B332" s="299"/>
      <c r="C332" s="299"/>
      <c r="D332" s="299"/>
      <c r="E332" s="299"/>
      <c r="F332" s="299"/>
      <c r="G332" s="299"/>
      <c r="H332" s="299"/>
      <c r="I332" s="299"/>
      <c r="J332" s="299"/>
      <c r="K332" s="299"/>
      <c r="L332" s="299"/>
      <c r="M332" s="299"/>
      <c r="N332" s="299"/>
      <c r="O332" s="299"/>
      <c r="P332" s="299"/>
      <c r="Q332" s="299"/>
      <c r="R332" s="299"/>
      <c r="S332" s="299"/>
      <c r="T332" s="299"/>
      <c r="U332" s="300"/>
      <c r="V332" s="300"/>
      <c r="W332" s="300"/>
      <c r="X332" s="299"/>
      <c r="Y332" s="299"/>
      <c r="Z332" s="299"/>
      <c r="AA332" s="299"/>
      <c r="AB332" s="299"/>
      <c r="AC332" s="299"/>
      <c r="AD332" s="299"/>
      <c r="AE332" s="299"/>
      <c r="AF332" s="299"/>
      <c r="AG332" s="299"/>
      <c r="AH332" s="299"/>
      <c r="AI332" s="299"/>
      <c r="AJ332" s="299"/>
      <c r="AK332" s="299"/>
      <c r="AL332" s="299"/>
      <c r="AM332" s="299"/>
      <c r="AN332" s="299"/>
      <c r="AO332" s="299"/>
      <c r="AP332" s="299"/>
      <c r="AQ332" s="299"/>
      <c r="AR332" s="299"/>
      <c r="AS332" s="299"/>
      <c r="AT332" s="299"/>
    </row>
    <row r="333" ht="19.5" customHeight="1">
      <c r="A333" s="298"/>
      <c r="B333" s="299"/>
      <c r="C333" s="299"/>
      <c r="D333" s="299"/>
      <c r="E333" s="299"/>
      <c r="F333" s="299"/>
      <c r="G333" s="299"/>
      <c r="H333" s="299"/>
      <c r="I333" s="299"/>
      <c r="J333" s="299"/>
      <c r="K333" s="299"/>
      <c r="L333" s="299"/>
      <c r="M333" s="299"/>
      <c r="N333" s="299"/>
      <c r="O333" s="299"/>
      <c r="P333" s="299"/>
      <c r="Q333" s="299"/>
      <c r="R333" s="299"/>
      <c r="S333" s="299"/>
      <c r="T333" s="299"/>
      <c r="U333" s="300"/>
      <c r="V333" s="300"/>
      <c r="W333" s="300"/>
      <c r="X333" s="299"/>
      <c r="Y333" s="299"/>
      <c r="Z333" s="299"/>
      <c r="AA333" s="299"/>
      <c r="AB333" s="299"/>
      <c r="AC333" s="299"/>
      <c r="AD333" s="299"/>
      <c r="AE333" s="299"/>
      <c r="AF333" s="299"/>
      <c r="AG333" s="299"/>
      <c r="AH333" s="299"/>
      <c r="AI333" s="299"/>
      <c r="AJ333" s="299"/>
      <c r="AK333" s="299"/>
      <c r="AL333" s="299"/>
      <c r="AM333" s="299"/>
      <c r="AN333" s="299"/>
      <c r="AO333" s="299"/>
      <c r="AP333" s="299"/>
      <c r="AQ333" s="299"/>
      <c r="AR333" s="299"/>
      <c r="AS333" s="299"/>
      <c r="AT333" s="299"/>
    </row>
    <row r="334" ht="19.5" customHeight="1">
      <c r="A334" s="298"/>
      <c r="B334" s="299"/>
      <c r="C334" s="299"/>
      <c r="D334" s="299"/>
      <c r="E334" s="299"/>
      <c r="F334" s="299"/>
      <c r="G334" s="299"/>
      <c r="H334" s="299"/>
      <c r="I334" s="299"/>
      <c r="J334" s="299"/>
      <c r="K334" s="299"/>
      <c r="L334" s="299"/>
      <c r="M334" s="299"/>
      <c r="N334" s="299"/>
      <c r="O334" s="299"/>
      <c r="P334" s="299"/>
      <c r="Q334" s="299"/>
      <c r="R334" s="299"/>
      <c r="S334" s="299"/>
      <c r="T334" s="299"/>
      <c r="U334" s="300"/>
      <c r="V334" s="300"/>
      <c r="W334" s="300"/>
      <c r="X334" s="299"/>
      <c r="Y334" s="299"/>
      <c r="Z334" s="299"/>
      <c r="AA334" s="299"/>
      <c r="AB334" s="299"/>
      <c r="AC334" s="299"/>
      <c r="AD334" s="299"/>
      <c r="AE334" s="299"/>
      <c r="AF334" s="299"/>
      <c r="AG334" s="299"/>
      <c r="AH334" s="299"/>
      <c r="AI334" s="299"/>
      <c r="AJ334" s="299"/>
      <c r="AK334" s="299"/>
      <c r="AL334" s="299"/>
      <c r="AM334" s="299"/>
      <c r="AN334" s="299"/>
      <c r="AO334" s="299"/>
      <c r="AP334" s="299"/>
      <c r="AQ334" s="299"/>
      <c r="AR334" s="299"/>
      <c r="AS334" s="299"/>
      <c r="AT334" s="299"/>
    </row>
    <row r="335" ht="19.5" customHeight="1">
      <c r="A335" s="298"/>
      <c r="B335" s="299"/>
      <c r="C335" s="299"/>
      <c r="D335" s="299"/>
      <c r="E335" s="299"/>
      <c r="F335" s="299"/>
      <c r="G335" s="299"/>
      <c r="H335" s="299"/>
      <c r="I335" s="299"/>
      <c r="J335" s="299"/>
      <c r="K335" s="299"/>
      <c r="L335" s="299"/>
      <c r="M335" s="299"/>
      <c r="N335" s="299"/>
      <c r="O335" s="299"/>
      <c r="P335" s="299"/>
      <c r="Q335" s="299"/>
      <c r="R335" s="299"/>
      <c r="S335" s="299"/>
      <c r="T335" s="299"/>
      <c r="U335" s="300"/>
      <c r="V335" s="300"/>
      <c r="W335" s="300"/>
      <c r="X335" s="299"/>
      <c r="Y335" s="299"/>
      <c r="Z335" s="299"/>
      <c r="AA335" s="299"/>
      <c r="AB335" s="299"/>
      <c r="AC335" s="299"/>
      <c r="AD335" s="299"/>
      <c r="AE335" s="299"/>
      <c r="AF335" s="299"/>
      <c r="AG335" s="299"/>
      <c r="AH335" s="299"/>
      <c r="AI335" s="299"/>
      <c r="AJ335" s="299"/>
      <c r="AK335" s="299"/>
      <c r="AL335" s="299"/>
      <c r="AM335" s="299"/>
      <c r="AN335" s="299"/>
      <c r="AO335" s="299"/>
      <c r="AP335" s="299"/>
      <c r="AQ335" s="299"/>
      <c r="AR335" s="299"/>
      <c r="AS335" s="299"/>
      <c r="AT335" s="299"/>
    </row>
    <row r="336" ht="19.5" customHeight="1">
      <c r="A336" s="298"/>
      <c r="B336" s="299"/>
      <c r="C336" s="299"/>
      <c r="D336" s="299"/>
      <c r="E336" s="299"/>
      <c r="F336" s="299"/>
      <c r="G336" s="299"/>
      <c r="H336" s="299"/>
      <c r="I336" s="299"/>
      <c r="J336" s="299"/>
      <c r="K336" s="299"/>
      <c r="L336" s="299"/>
      <c r="M336" s="299"/>
      <c r="N336" s="299"/>
      <c r="O336" s="299"/>
      <c r="P336" s="299"/>
      <c r="Q336" s="299"/>
      <c r="R336" s="299"/>
      <c r="S336" s="299"/>
      <c r="T336" s="299"/>
      <c r="U336" s="300"/>
      <c r="V336" s="300"/>
      <c r="W336" s="300"/>
      <c r="X336" s="299"/>
      <c r="Y336" s="299"/>
      <c r="Z336" s="299"/>
      <c r="AA336" s="299"/>
      <c r="AB336" s="299"/>
      <c r="AC336" s="299"/>
      <c r="AD336" s="299"/>
      <c r="AE336" s="299"/>
      <c r="AF336" s="299"/>
      <c r="AG336" s="299"/>
      <c r="AH336" s="299"/>
      <c r="AI336" s="299"/>
      <c r="AJ336" s="299"/>
      <c r="AK336" s="299"/>
      <c r="AL336" s="299"/>
      <c r="AM336" s="299"/>
      <c r="AN336" s="299"/>
      <c r="AO336" s="299"/>
      <c r="AP336" s="299"/>
      <c r="AQ336" s="299"/>
      <c r="AR336" s="299"/>
      <c r="AS336" s="299"/>
      <c r="AT336" s="299"/>
    </row>
    <row r="337" ht="19.5" customHeight="1">
      <c r="A337" s="298"/>
      <c r="B337" s="299"/>
      <c r="C337" s="299"/>
      <c r="D337" s="299"/>
      <c r="E337" s="299"/>
      <c r="F337" s="299"/>
      <c r="G337" s="299"/>
      <c r="H337" s="299"/>
      <c r="I337" s="299"/>
      <c r="J337" s="299"/>
      <c r="K337" s="299"/>
      <c r="L337" s="299"/>
      <c r="M337" s="299"/>
      <c r="N337" s="299"/>
      <c r="O337" s="299"/>
      <c r="P337" s="299"/>
      <c r="Q337" s="299"/>
      <c r="R337" s="299"/>
      <c r="S337" s="299"/>
      <c r="T337" s="299"/>
      <c r="U337" s="300"/>
      <c r="V337" s="300"/>
      <c r="W337" s="300"/>
      <c r="X337" s="299"/>
      <c r="Y337" s="299"/>
      <c r="Z337" s="299"/>
      <c r="AA337" s="299"/>
      <c r="AB337" s="299"/>
      <c r="AC337" s="299"/>
      <c r="AD337" s="299"/>
      <c r="AE337" s="299"/>
      <c r="AF337" s="299"/>
      <c r="AG337" s="299"/>
      <c r="AH337" s="299"/>
      <c r="AI337" s="299"/>
      <c r="AJ337" s="299"/>
      <c r="AK337" s="299"/>
      <c r="AL337" s="299"/>
      <c r="AM337" s="299"/>
      <c r="AN337" s="299"/>
      <c r="AO337" s="299"/>
      <c r="AP337" s="299"/>
      <c r="AQ337" s="299"/>
      <c r="AR337" s="299"/>
      <c r="AS337" s="299"/>
      <c r="AT337" s="299"/>
    </row>
    <row r="338" ht="19.5" customHeight="1">
      <c r="A338" s="298"/>
      <c r="B338" s="299"/>
      <c r="C338" s="299"/>
      <c r="D338" s="299"/>
      <c r="E338" s="299"/>
      <c r="F338" s="299"/>
      <c r="G338" s="299"/>
      <c r="H338" s="299"/>
      <c r="I338" s="299"/>
      <c r="J338" s="299"/>
      <c r="K338" s="299"/>
      <c r="L338" s="299"/>
      <c r="M338" s="299"/>
      <c r="N338" s="299"/>
      <c r="O338" s="299"/>
      <c r="P338" s="299"/>
      <c r="Q338" s="299"/>
      <c r="R338" s="299"/>
      <c r="S338" s="299"/>
      <c r="T338" s="299"/>
      <c r="U338" s="300"/>
      <c r="V338" s="300"/>
      <c r="W338" s="300"/>
      <c r="X338" s="299"/>
      <c r="Y338" s="299"/>
      <c r="Z338" s="299"/>
      <c r="AA338" s="299"/>
      <c r="AB338" s="299"/>
      <c r="AC338" s="299"/>
      <c r="AD338" s="299"/>
      <c r="AE338" s="299"/>
      <c r="AF338" s="299"/>
      <c r="AG338" s="299"/>
      <c r="AH338" s="299"/>
      <c r="AI338" s="299"/>
      <c r="AJ338" s="299"/>
      <c r="AK338" s="299"/>
      <c r="AL338" s="299"/>
      <c r="AM338" s="299"/>
      <c r="AN338" s="299"/>
      <c r="AO338" s="299"/>
      <c r="AP338" s="299"/>
      <c r="AQ338" s="299"/>
      <c r="AR338" s="299"/>
      <c r="AS338" s="299"/>
      <c r="AT338" s="299"/>
    </row>
    <row r="339" ht="19.5" customHeight="1">
      <c r="A339" s="298"/>
      <c r="B339" s="299"/>
      <c r="C339" s="299"/>
      <c r="D339" s="299"/>
      <c r="E339" s="299"/>
      <c r="F339" s="299"/>
      <c r="G339" s="299"/>
      <c r="H339" s="299"/>
      <c r="I339" s="299"/>
      <c r="J339" s="299"/>
      <c r="K339" s="299"/>
      <c r="L339" s="299"/>
      <c r="M339" s="299"/>
      <c r="N339" s="299"/>
      <c r="O339" s="299"/>
      <c r="P339" s="299"/>
      <c r="Q339" s="299"/>
      <c r="R339" s="299"/>
      <c r="S339" s="299"/>
      <c r="T339" s="299"/>
      <c r="U339" s="300"/>
      <c r="V339" s="300"/>
      <c r="W339" s="300"/>
      <c r="X339" s="299"/>
      <c r="Y339" s="299"/>
      <c r="Z339" s="299"/>
      <c r="AA339" s="299"/>
      <c r="AB339" s="299"/>
      <c r="AC339" s="299"/>
      <c r="AD339" s="299"/>
      <c r="AE339" s="299"/>
      <c r="AF339" s="299"/>
      <c r="AG339" s="299"/>
      <c r="AH339" s="299"/>
      <c r="AI339" s="299"/>
      <c r="AJ339" s="299"/>
      <c r="AK339" s="299"/>
      <c r="AL339" s="299"/>
      <c r="AM339" s="299"/>
      <c r="AN339" s="299"/>
      <c r="AO339" s="299"/>
      <c r="AP339" s="299"/>
      <c r="AQ339" s="299"/>
      <c r="AR339" s="299"/>
      <c r="AS339" s="299"/>
      <c r="AT339" s="299"/>
    </row>
    <row r="340" ht="19.5" customHeight="1">
      <c r="A340" s="298"/>
      <c r="B340" s="299"/>
      <c r="C340" s="299"/>
      <c r="D340" s="299"/>
      <c r="E340" s="299"/>
      <c r="F340" s="299"/>
      <c r="G340" s="299"/>
      <c r="H340" s="299"/>
      <c r="I340" s="299"/>
      <c r="J340" s="299"/>
      <c r="K340" s="299"/>
      <c r="L340" s="299"/>
      <c r="M340" s="299"/>
      <c r="N340" s="299"/>
      <c r="O340" s="299"/>
      <c r="P340" s="299"/>
      <c r="Q340" s="299"/>
      <c r="R340" s="299"/>
      <c r="S340" s="299"/>
      <c r="T340" s="299"/>
      <c r="U340" s="300"/>
      <c r="V340" s="300"/>
      <c r="W340" s="300"/>
      <c r="X340" s="299"/>
      <c r="Y340" s="299"/>
      <c r="Z340" s="299"/>
      <c r="AA340" s="299"/>
      <c r="AB340" s="299"/>
      <c r="AC340" s="299"/>
      <c r="AD340" s="299"/>
      <c r="AE340" s="299"/>
      <c r="AF340" s="299"/>
      <c r="AG340" s="299"/>
      <c r="AH340" s="299"/>
      <c r="AI340" s="299"/>
      <c r="AJ340" s="299"/>
      <c r="AK340" s="299"/>
      <c r="AL340" s="299"/>
      <c r="AM340" s="299"/>
      <c r="AN340" s="299"/>
      <c r="AO340" s="299"/>
      <c r="AP340" s="299"/>
      <c r="AQ340" s="299"/>
      <c r="AR340" s="299"/>
      <c r="AS340" s="299"/>
      <c r="AT340" s="299"/>
    </row>
    <row r="341" ht="19.5" customHeight="1">
      <c r="A341" s="298"/>
      <c r="B341" s="299"/>
      <c r="C341" s="299"/>
      <c r="D341" s="299"/>
      <c r="E341" s="299"/>
      <c r="F341" s="299"/>
      <c r="G341" s="299"/>
      <c r="H341" s="299"/>
      <c r="I341" s="299"/>
      <c r="J341" s="299"/>
      <c r="K341" s="299"/>
      <c r="L341" s="299"/>
      <c r="M341" s="299"/>
      <c r="N341" s="299"/>
      <c r="O341" s="299"/>
      <c r="P341" s="299"/>
      <c r="Q341" s="299"/>
      <c r="R341" s="299"/>
      <c r="S341" s="299"/>
      <c r="T341" s="299"/>
      <c r="U341" s="300"/>
      <c r="V341" s="300"/>
      <c r="W341" s="300"/>
      <c r="X341" s="299"/>
      <c r="Y341" s="299"/>
      <c r="Z341" s="299"/>
      <c r="AA341" s="299"/>
      <c r="AB341" s="299"/>
      <c r="AC341" s="299"/>
      <c r="AD341" s="299"/>
      <c r="AE341" s="299"/>
      <c r="AF341" s="299"/>
      <c r="AG341" s="299"/>
      <c r="AH341" s="299"/>
      <c r="AI341" s="299"/>
      <c r="AJ341" s="299"/>
      <c r="AK341" s="299"/>
      <c r="AL341" s="299"/>
      <c r="AM341" s="299"/>
      <c r="AN341" s="299"/>
      <c r="AO341" s="299"/>
      <c r="AP341" s="299"/>
      <c r="AQ341" s="299"/>
      <c r="AR341" s="299"/>
      <c r="AS341" s="299"/>
      <c r="AT341" s="299"/>
    </row>
    <row r="342" ht="19.5" customHeight="1">
      <c r="A342" s="298"/>
      <c r="B342" s="299"/>
      <c r="C342" s="299"/>
      <c r="D342" s="299"/>
      <c r="E342" s="299"/>
      <c r="F342" s="299"/>
      <c r="G342" s="299"/>
      <c r="H342" s="299"/>
      <c r="I342" s="299"/>
      <c r="J342" s="299"/>
      <c r="K342" s="299"/>
      <c r="L342" s="299"/>
      <c r="M342" s="299"/>
      <c r="N342" s="299"/>
      <c r="O342" s="299"/>
      <c r="P342" s="299"/>
      <c r="Q342" s="299"/>
      <c r="R342" s="299"/>
      <c r="S342" s="299"/>
      <c r="T342" s="299"/>
      <c r="U342" s="300"/>
      <c r="V342" s="300"/>
      <c r="W342" s="300"/>
      <c r="X342" s="299"/>
      <c r="Y342" s="299"/>
      <c r="Z342" s="299"/>
      <c r="AA342" s="299"/>
      <c r="AB342" s="299"/>
      <c r="AC342" s="299"/>
      <c r="AD342" s="299"/>
      <c r="AE342" s="299"/>
      <c r="AF342" s="299"/>
      <c r="AG342" s="299"/>
      <c r="AH342" s="299"/>
      <c r="AI342" s="299"/>
      <c r="AJ342" s="299"/>
      <c r="AK342" s="299"/>
      <c r="AL342" s="299"/>
      <c r="AM342" s="299"/>
      <c r="AN342" s="299"/>
      <c r="AO342" s="299"/>
      <c r="AP342" s="299"/>
      <c r="AQ342" s="299"/>
      <c r="AR342" s="299"/>
      <c r="AS342" s="299"/>
      <c r="AT342" s="299"/>
    </row>
    <row r="343" ht="19.5" customHeight="1">
      <c r="A343" s="298"/>
      <c r="B343" s="299"/>
      <c r="C343" s="299"/>
      <c r="D343" s="299"/>
      <c r="E343" s="299"/>
      <c r="F343" s="299"/>
      <c r="G343" s="299"/>
      <c r="H343" s="299"/>
      <c r="I343" s="299"/>
      <c r="J343" s="299"/>
      <c r="K343" s="299"/>
      <c r="L343" s="299"/>
      <c r="M343" s="299"/>
      <c r="N343" s="299"/>
      <c r="O343" s="299"/>
      <c r="P343" s="299"/>
      <c r="Q343" s="299"/>
      <c r="R343" s="299"/>
      <c r="S343" s="299"/>
      <c r="T343" s="299"/>
      <c r="U343" s="300"/>
      <c r="V343" s="300"/>
      <c r="W343" s="300"/>
      <c r="X343" s="299"/>
      <c r="Y343" s="299"/>
      <c r="Z343" s="299"/>
      <c r="AA343" s="299"/>
      <c r="AB343" s="299"/>
      <c r="AC343" s="299"/>
      <c r="AD343" s="299"/>
      <c r="AE343" s="299"/>
      <c r="AF343" s="299"/>
      <c r="AG343" s="299"/>
      <c r="AH343" s="299"/>
      <c r="AI343" s="299"/>
      <c r="AJ343" s="299"/>
      <c r="AK343" s="299"/>
      <c r="AL343" s="299"/>
      <c r="AM343" s="299"/>
      <c r="AN343" s="299"/>
      <c r="AO343" s="299"/>
      <c r="AP343" s="299"/>
      <c r="AQ343" s="299"/>
      <c r="AR343" s="299"/>
      <c r="AS343" s="299"/>
      <c r="AT343" s="299"/>
    </row>
    <row r="344" ht="19.5" customHeight="1">
      <c r="A344" s="298"/>
      <c r="B344" s="299"/>
      <c r="C344" s="299"/>
      <c r="D344" s="299"/>
      <c r="E344" s="299"/>
      <c r="F344" s="299"/>
      <c r="G344" s="299"/>
      <c r="H344" s="299"/>
      <c r="I344" s="299"/>
      <c r="J344" s="299"/>
      <c r="K344" s="299"/>
      <c r="L344" s="299"/>
      <c r="M344" s="299"/>
      <c r="N344" s="299"/>
      <c r="O344" s="299"/>
      <c r="P344" s="299"/>
      <c r="Q344" s="299"/>
      <c r="R344" s="299"/>
      <c r="S344" s="299"/>
      <c r="T344" s="299"/>
      <c r="U344" s="300"/>
      <c r="V344" s="300"/>
      <c r="W344" s="300"/>
      <c r="X344" s="299"/>
      <c r="Y344" s="299"/>
      <c r="Z344" s="299"/>
      <c r="AA344" s="299"/>
      <c r="AB344" s="299"/>
      <c r="AC344" s="299"/>
      <c r="AD344" s="299"/>
      <c r="AE344" s="299"/>
      <c r="AF344" s="299"/>
      <c r="AG344" s="299"/>
      <c r="AH344" s="299"/>
      <c r="AI344" s="299"/>
      <c r="AJ344" s="299"/>
      <c r="AK344" s="299"/>
      <c r="AL344" s="299"/>
      <c r="AM344" s="299"/>
      <c r="AN344" s="299"/>
      <c r="AO344" s="299"/>
      <c r="AP344" s="299"/>
      <c r="AQ344" s="299"/>
      <c r="AR344" s="299"/>
      <c r="AS344" s="299"/>
      <c r="AT344" s="299"/>
    </row>
    <row r="345" ht="19.5" customHeight="1">
      <c r="A345" s="298"/>
      <c r="B345" s="299"/>
      <c r="C345" s="299"/>
      <c r="D345" s="299"/>
      <c r="E345" s="299"/>
      <c r="F345" s="299"/>
      <c r="G345" s="299"/>
      <c r="H345" s="299"/>
      <c r="I345" s="299"/>
      <c r="J345" s="299"/>
      <c r="K345" s="299"/>
      <c r="L345" s="299"/>
      <c r="M345" s="299"/>
      <c r="N345" s="299"/>
      <c r="O345" s="299"/>
      <c r="P345" s="299"/>
      <c r="Q345" s="299"/>
      <c r="R345" s="299"/>
      <c r="S345" s="299"/>
      <c r="T345" s="299"/>
      <c r="U345" s="300"/>
      <c r="V345" s="300"/>
      <c r="W345" s="300"/>
      <c r="X345" s="299"/>
      <c r="Y345" s="299"/>
      <c r="Z345" s="299"/>
      <c r="AA345" s="299"/>
      <c r="AB345" s="299"/>
      <c r="AC345" s="299"/>
      <c r="AD345" s="299"/>
      <c r="AE345" s="299"/>
      <c r="AF345" s="299"/>
      <c r="AG345" s="299"/>
      <c r="AH345" s="299"/>
      <c r="AI345" s="299"/>
      <c r="AJ345" s="299"/>
      <c r="AK345" s="299"/>
      <c r="AL345" s="299"/>
      <c r="AM345" s="299"/>
      <c r="AN345" s="299"/>
      <c r="AO345" s="299"/>
      <c r="AP345" s="299"/>
      <c r="AQ345" s="299"/>
      <c r="AR345" s="299"/>
      <c r="AS345" s="299"/>
      <c r="AT345" s="299"/>
    </row>
    <row r="346" ht="19.5" customHeight="1">
      <c r="A346" s="298"/>
      <c r="B346" s="299"/>
      <c r="C346" s="299"/>
      <c r="D346" s="299"/>
      <c r="E346" s="299"/>
      <c r="F346" s="299"/>
      <c r="G346" s="299"/>
      <c r="H346" s="299"/>
      <c r="I346" s="299"/>
      <c r="J346" s="299"/>
      <c r="K346" s="299"/>
      <c r="L346" s="299"/>
      <c r="M346" s="299"/>
      <c r="N346" s="299"/>
      <c r="O346" s="299"/>
      <c r="P346" s="299"/>
      <c r="Q346" s="299"/>
      <c r="R346" s="299"/>
      <c r="S346" s="299"/>
      <c r="T346" s="299"/>
      <c r="U346" s="300"/>
      <c r="V346" s="300"/>
      <c r="W346" s="300"/>
      <c r="X346" s="299"/>
      <c r="Y346" s="299"/>
      <c r="Z346" s="299"/>
      <c r="AA346" s="299"/>
      <c r="AB346" s="299"/>
      <c r="AC346" s="299"/>
      <c r="AD346" s="299"/>
      <c r="AE346" s="299"/>
      <c r="AF346" s="299"/>
      <c r="AG346" s="299"/>
      <c r="AH346" s="299"/>
      <c r="AI346" s="299"/>
      <c r="AJ346" s="299"/>
      <c r="AK346" s="299"/>
      <c r="AL346" s="299"/>
      <c r="AM346" s="299"/>
      <c r="AN346" s="299"/>
      <c r="AO346" s="299"/>
      <c r="AP346" s="299"/>
      <c r="AQ346" s="299"/>
      <c r="AR346" s="299"/>
      <c r="AS346" s="299"/>
      <c r="AT346" s="299"/>
    </row>
    <row r="347" ht="19.5" customHeight="1">
      <c r="A347" s="298"/>
      <c r="B347" s="299"/>
      <c r="C347" s="299"/>
      <c r="D347" s="299"/>
      <c r="E347" s="299"/>
      <c r="F347" s="299"/>
      <c r="G347" s="299"/>
      <c r="H347" s="299"/>
      <c r="I347" s="299"/>
      <c r="J347" s="299"/>
      <c r="K347" s="299"/>
      <c r="L347" s="299"/>
      <c r="M347" s="299"/>
      <c r="N347" s="299"/>
      <c r="O347" s="299"/>
      <c r="P347" s="299"/>
      <c r="Q347" s="299"/>
      <c r="R347" s="299"/>
      <c r="S347" s="299"/>
      <c r="T347" s="299"/>
      <c r="U347" s="300"/>
      <c r="V347" s="300"/>
      <c r="W347" s="300"/>
      <c r="X347" s="299"/>
      <c r="Y347" s="299"/>
      <c r="Z347" s="299"/>
      <c r="AA347" s="299"/>
      <c r="AB347" s="299"/>
      <c r="AC347" s="299"/>
      <c r="AD347" s="299"/>
      <c r="AE347" s="299"/>
      <c r="AF347" s="299"/>
      <c r="AG347" s="299"/>
      <c r="AH347" s="299"/>
      <c r="AI347" s="299"/>
      <c r="AJ347" s="299"/>
      <c r="AK347" s="299"/>
      <c r="AL347" s="299"/>
      <c r="AM347" s="299"/>
      <c r="AN347" s="299"/>
      <c r="AO347" s="299"/>
      <c r="AP347" s="299"/>
      <c r="AQ347" s="299"/>
      <c r="AR347" s="299"/>
      <c r="AS347" s="299"/>
      <c r="AT347" s="299"/>
    </row>
    <row r="348" ht="19.5" customHeight="1">
      <c r="A348" s="298"/>
      <c r="B348" s="299"/>
      <c r="C348" s="299"/>
      <c r="D348" s="299"/>
      <c r="E348" s="299"/>
      <c r="F348" s="299"/>
      <c r="G348" s="299"/>
      <c r="H348" s="299"/>
      <c r="I348" s="299"/>
      <c r="J348" s="299"/>
      <c r="K348" s="299"/>
      <c r="L348" s="299"/>
      <c r="M348" s="299"/>
      <c r="N348" s="299"/>
      <c r="O348" s="299"/>
      <c r="P348" s="299"/>
      <c r="Q348" s="299"/>
      <c r="R348" s="299"/>
      <c r="S348" s="299"/>
      <c r="T348" s="299"/>
      <c r="U348" s="300"/>
      <c r="V348" s="300"/>
      <c r="W348" s="300"/>
      <c r="X348" s="299"/>
      <c r="Y348" s="299"/>
      <c r="Z348" s="299"/>
      <c r="AA348" s="299"/>
      <c r="AB348" s="299"/>
      <c r="AC348" s="299"/>
      <c r="AD348" s="299"/>
      <c r="AE348" s="299"/>
      <c r="AF348" s="299"/>
      <c r="AG348" s="299"/>
      <c r="AH348" s="299"/>
      <c r="AI348" s="299"/>
      <c r="AJ348" s="299"/>
      <c r="AK348" s="299"/>
      <c r="AL348" s="299"/>
      <c r="AM348" s="299"/>
      <c r="AN348" s="299"/>
      <c r="AO348" s="299"/>
      <c r="AP348" s="299"/>
      <c r="AQ348" s="299"/>
      <c r="AR348" s="299"/>
      <c r="AS348" s="299"/>
      <c r="AT348" s="299"/>
    </row>
    <row r="349" ht="19.5" customHeight="1">
      <c r="A349" s="298"/>
      <c r="B349" s="299"/>
      <c r="C349" s="299"/>
      <c r="D349" s="299"/>
      <c r="E349" s="299"/>
      <c r="F349" s="299"/>
      <c r="G349" s="299"/>
      <c r="H349" s="299"/>
      <c r="I349" s="299"/>
      <c r="J349" s="299"/>
      <c r="K349" s="299"/>
      <c r="L349" s="299"/>
      <c r="M349" s="299"/>
      <c r="N349" s="299"/>
      <c r="O349" s="299"/>
      <c r="P349" s="299"/>
      <c r="Q349" s="299"/>
      <c r="R349" s="299"/>
      <c r="S349" s="299"/>
      <c r="T349" s="299"/>
      <c r="U349" s="300"/>
      <c r="V349" s="300"/>
      <c r="W349" s="300"/>
      <c r="X349" s="299"/>
      <c r="Y349" s="299"/>
      <c r="Z349" s="299"/>
      <c r="AA349" s="299"/>
      <c r="AB349" s="299"/>
      <c r="AC349" s="299"/>
      <c r="AD349" s="299"/>
      <c r="AE349" s="299"/>
      <c r="AF349" s="299"/>
      <c r="AG349" s="299"/>
      <c r="AH349" s="299"/>
      <c r="AI349" s="299"/>
      <c r="AJ349" s="299"/>
      <c r="AK349" s="299"/>
      <c r="AL349" s="299"/>
      <c r="AM349" s="299"/>
      <c r="AN349" s="299"/>
      <c r="AO349" s="299"/>
      <c r="AP349" s="299"/>
      <c r="AQ349" s="299"/>
      <c r="AR349" s="299"/>
      <c r="AS349" s="299"/>
      <c r="AT349" s="299"/>
    </row>
    <row r="350" ht="19.5" customHeight="1">
      <c r="A350" s="298"/>
      <c r="B350" s="299"/>
      <c r="C350" s="299"/>
      <c r="D350" s="299"/>
      <c r="E350" s="299"/>
      <c r="F350" s="299"/>
      <c r="G350" s="299"/>
      <c r="H350" s="299"/>
      <c r="I350" s="299"/>
      <c r="J350" s="299"/>
      <c r="K350" s="299"/>
      <c r="L350" s="299"/>
      <c r="M350" s="299"/>
      <c r="N350" s="299"/>
      <c r="O350" s="299"/>
      <c r="P350" s="299"/>
      <c r="Q350" s="299"/>
      <c r="R350" s="299"/>
      <c r="S350" s="299"/>
      <c r="T350" s="299"/>
      <c r="U350" s="300"/>
      <c r="V350" s="300"/>
      <c r="W350" s="300"/>
      <c r="X350" s="299"/>
      <c r="Y350" s="299"/>
      <c r="Z350" s="299"/>
      <c r="AA350" s="299"/>
      <c r="AB350" s="299"/>
      <c r="AC350" s="299"/>
      <c r="AD350" s="299"/>
      <c r="AE350" s="299"/>
      <c r="AF350" s="299"/>
      <c r="AG350" s="299"/>
      <c r="AH350" s="299"/>
      <c r="AI350" s="299"/>
      <c r="AJ350" s="299"/>
      <c r="AK350" s="299"/>
      <c r="AL350" s="299"/>
      <c r="AM350" s="299"/>
      <c r="AN350" s="299"/>
      <c r="AO350" s="299"/>
      <c r="AP350" s="299"/>
      <c r="AQ350" s="299"/>
      <c r="AR350" s="299"/>
      <c r="AS350" s="299"/>
      <c r="AT350" s="299"/>
    </row>
    <row r="351" ht="19.5" customHeight="1">
      <c r="A351" s="298"/>
      <c r="B351" s="299"/>
      <c r="C351" s="299"/>
      <c r="D351" s="299"/>
      <c r="E351" s="299"/>
      <c r="F351" s="299"/>
      <c r="G351" s="299"/>
      <c r="H351" s="299"/>
      <c r="I351" s="299"/>
      <c r="J351" s="299"/>
      <c r="K351" s="299"/>
      <c r="L351" s="299"/>
      <c r="M351" s="299"/>
      <c r="N351" s="299"/>
      <c r="O351" s="299"/>
      <c r="P351" s="299"/>
      <c r="Q351" s="299"/>
      <c r="R351" s="299"/>
      <c r="S351" s="299"/>
      <c r="T351" s="299"/>
      <c r="U351" s="300"/>
      <c r="V351" s="300"/>
      <c r="W351" s="300"/>
      <c r="X351" s="299"/>
      <c r="Y351" s="299"/>
      <c r="Z351" s="299"/>
      <c r="AA351" s="299"/>
      <c r="AB351" s="299"/>
      <c r="AC351" s="299"/>
      <c r="AD351" s="299"/>
      <c r="AE351" s="299"/>
      <c r="AF351" s="299"/>
      <c r="AG351" s="299"/>
      <c r="AH351" s="299"/>
      <c r="AI351" s="299"/>
      <c r="AJ351" s="299"/>
      <c r="AK351" s="299"/>
      <c r="AL351" s="299"/>
      <c r="AM351" s="299"/>
      <c r="AN351" s="299"/>
      <c r="AO351" s="299"/>
      <c r="AP351" s="299"/>
      <c r="AQ351" s="299"/>
      <c r="AR351" s="299"/>
      <c r="AS351" s="299"/>
      <c r="AT351" s="299"/>
    </row>
    <row r="352" ht="19.5" customHeight="1">
      <c r="A352" s="298"/>
      <c r="B352" s="299"/>
      <c r="C352" s="299"/>
      <c r="D352" s="299"/>
      <c r="E352" s="299"/>
      <c r="F352" s="299"/>
      <c r="G352" s="299"/>
      <c r="H352" s="299"/>
      <c r="I352" s="299"/>
      <c r="J352" s="299"/>
      <c r="K352" s="299"/>
      <c r="L352" s="299"/>
      <c r="M352" s="299"/>
      <c r="N352" s="299"/>
      <c r="O352" s="299"/>
      <c r="P352" s="299"/>
      <c r="Q352" s="299"/>
      <c r="R352" s="299"/>
      <c r="S352" s="299"/>
      <c r="T352" s="299"/>
      <c r="U352" s="300"/>
      <c r="V352" s="300"/>
      <c r="W352" s="300"/>
      <c r="X352" s="299"/>
      <c r="Y352" s="299"/>
      <c r="Z352" s="299"/>
      <c r="AA352" s="299"/>
      <c r="AB352" s="299"/>
      <c r="AC352" s="299"/>
      <c r="AD352" s="299"/>
      <c r="AE352" s="299"/>
      <c r="AF352" s="299"/>
      <c r="AG352" s="299"/>
      <c r="AH352" s="299"/>
      <c r="AI352" s="299"/>
      <c r="AJ352" s="299"/>
      <c r="AK352" s="299"/>
      <c r="AL352" s="299"/>
      <c r="AM352" s="299"/>
      <c r="AN352" s="299"/>
      <c r="AO352" s="299"/>
      <c r="AP352" s="299"/>
      <c r="AQ352" s="299"/>
      <c r="AR352" s="299"/>
      <c r="AS352" s="299"/>
      <c r="AT352" s="299"/>
    </row>
    <row r="353" ht="19.5" customHeight="1">
      <c r="A353" s="298"/>
      <c r="B353" s="299"/>
      <c r="C353" s="299"/>
      <c r="D353" s="299"/>
      <c r="E353" s="299"/>
      <c r="F353" s="299"/>
      <c r="G353" s="299"/>
      <c r="H353" s="299"/>
      <c r="I353" s="299"/>
      <c r="J353" s="299"/>
      <c r="K353" s="299"/>
      <c r="L353" s="299"/>
      <c r="M353" s="299"/>
      <c r="N353" s="299"/>
      <c r="O353" s="299"/>
      <c r="P353" s="299"/>
      <c r="Q353" s="299"/>
      <c r="R353" s="299"/>
      <c r="S353" s="299"/>
      <c r="T353" s="299"/>
      <c r="U353" s="300"/>
      <c r="V353" s="300"/>
      <c r="W353" s="300"/>
      <c r="X353" s="299"/>
      <c r="Y353" s="299"/>
      <c r="Z353" s="299"/>
      <c r="AA353" s="299"/>
      <c r="AB353" s="299"/>
      <c r="AC353" s="299"/>
      <c r="AD353" s="299"/>
      <c r="AE353" s="299"/>
      <c r="AF353" s="299"/>
      <c r="AG353" s="299"/>
      <c r="AH353" s="299"/>
      <c r="AI353" s="299"/>
      <c r="AJ353" s="299"/>
      <c r="AK353" s="299"/>
      <c r="AL353" s="299"/>
      <c r="AM353" s="299"/>
      <c r="AN353" s="299"/>
      <c r="AO353" s="299"/>
      <c r="AP353" s="299"/>
      <c r="AQ353" s="299"/>
      <c r="AR353" s="299"/>
      <c r="AS353" s="299"/>
      <c r="AT353" s="299"/>
    </row>
    <row r="354" ht="19.5" customHeight="1">
      <c r="A354" s="298"/>
      <c r="B354" s="299"/>
      <c r="C354" s="299"/>
      <c r="D354" s="299"/>
      <c r="E354" s="299"/>
      <c r="F354" s="299"/>
      <c r="G354" s="299"/>
      <c r="H354" s="299"/>
      <c r="I354" s="299"/>
      <c r="J354" s="299"/>
      <c r="K354" s="299"/>
      <c r="L354" s="299"/>
      <c r="M354" s="299"/>
      <c r="N354" s="299"/>
      <c r="O354" s="299"/>
      <c r="P354" s="299"/>
      <c r="Q354" s="299"/>
      <c r="R354" s="299"/>
      <c r="S354" s="299"/>
      <c r="T354" s="299"/>
      <c r="U354" s="300"/>
      <c r="V354" s="300"/>
      <c r="W354" s="300"/>
      <c r="X354" s="299"/>
      <c r="Y354" s="299"/>
      <c r="Z354" s="299"/>
      <c r="AA354" s="299"/>
      <c r="AB354" s="299"/>
      <c r="AC354" s="299"/>
      <c r="AD354" s="299"/>
      <c r="AE354" s="299"/>
      <c r="AF354" s="299"/>
      <c r="AG354" s="299"/>
      <c r="AH354" s="299"/>
      <c r="AI354" s="299"/>
      <c r="AJ354" s="299"/>
      <c r="AK354" s="299"/>
      <c r="AL354" s="299"/>
      <c r="AM354" s="299"/>
      <c r="AN354" s="299"/>
      <c r="AO354" s="299"/>
      <c r="AP354" s="299"/>
      <c r="AQ354" s="299"/>
      <c r="AR354" s="299"/>
      <c r="AS354" s="299"/>
      <c r="AT354" s="299"/>
    </row>
    <row r="355" ht="19.5" customHeight="1">
      <c r="A355" s="298"/>
      <c r="B355" s="299"/>
      <c r="C355" s="299"/>
      <c r="D355" s="299"/>
      <c r="E355" s="299"/>
      <c r="F355" s="299"/>
      <c r="G355" s="299"/>
      <c r="H355" s="299"/>
      <c r="I355" s="299"/>
      <c r="J355" s="299"/>
      <c r="K355" s="299"/>
      <c r="L355" s="299"/>
      <c r="M355" s="299"/>
      <c r="N355" s="299"/>
      <c r="O355" s="299"/>
      <c r="P355" s="299"/>
      <c r="Q355" s="299"/>
      <c r="R355" s="299"/>
      <c r="S355" s="299"/>
      <c r="T355" s="299"/>
      <c r="U355" s="300"/>
      <c r="V355" s="300"/>
      <c r="W355" s="300"/>
      <c r="X355" s="299"/>
      <c r="Y355" s="299"/>
      <c r="Z355" s="299"/>
      <c r="AA355" s="299"/>
      <c r="AB355" s="299"/>
      <c r="AC355" s="299"/>
      <c r="AD355" s="299"/>
      <c r="AE355" s="299"/>
      <c r="AF355" s="299"/>
      <c r="AG355" s="299"/>
      <c r="AH355" s="299"/>
      <c r="AI355" s="299"/>
      <c r="AJ355" s="299"/>
      <c r="AK355" s="299"/>
      <c r="AL355" s="299"/>
      <c r="AM355" s="299"/>
      <c r="AN355" s="299"/>
      <c r="AO355" s="299"/>
      <c r="AP355" s="299"/>
      <c r="AQ355" s="299"/>
      <c r="AR355" s="299"/>
      <c r="AS355" s="299"/>
      <c r="AT355" s="299"/>
    </row>
    <row r="356" ht="19.5" customHeight="1">
      <c r="A356" s="298"/>
      <c r="B356" s="299"/>
      <c r="C356" s="299"/>
      <c r="D356" s="299"/>
      <c r="E356" s="299"/>
      <c r="F356" s="299"/>
      <c r="G356" s="299"/>
      <c r="H356" s="299"/>
      <c r="I356" s="299"/>
      <c r="J356" s="299"/>
      <c r="K356" s="299"/>
      <c r="L356" s="299"/>
      <c r="M356" s="299"/>
      <c r="N356" s="299"/>
      <c r="O356" s="299"/>
      <c r="P356" s="299"/>
      <c r="Q356" s="299"/>
      <c r="R356" s="299"/>
      <c r="S356" s="299"/>
      <c r="T356" s="299"/>
      <c r="U356" s="300"/>
      <c r="V356" s="300"/>
      <c r="W356" s="300"/>
      <c r="X356" s="299"/>
      <c r="Y356" s="299"/>
      <c r="Z356" s="299"/>
      <c r="AA356" s="299"/>
      <c r="AB356" s="299"/>
      <c r="AC356" s="299"/>
      <c r="AD356" s="299"/>
      <c r="AE356" s="299"/>
      <c r="AF356" s="299"/>
      <c r="AG356" s="299"/>
      <c r="AH356" s="299"/>
      <c r="AI356" s="299"/>
      <c r="AJ356" s="299"/>
      <c r="AK356" s="299"/>
      <c r="AL356" s="299"/>
      <c r="AM356" s="299"/>
      <c r="AN356" s="299"/>
      <c r="AO356" s="299"/>
      <c r="AP356" s="299"/>
      <c r="AQ356" s="299"/>
      <c r="AR356" s="299"/>
      <c r="AS356" s="299"/>
      <c r="AT356" s="299"/>
    </row>
    <row r="357" ht="19.5" customHeight="1">
      <c r="A357" s="298"/>
      <c r="B357" s="299"/>
      <c r="C357" s="299"/>
      <c r="D357" s="299"/>
      <c r="E357" s="299"/>
      <c r="F357" s="299"/>
      <c r="G357" s="299"/>
      <c r="H357" s="299"/>
      <c r="I357" s="299"/>
      <c r="J357" s="299"/>
      <c r="K357" s="299"/>
      <c r="L357" s="299"/>
      <c r="M357" s="299"/>
      <c r="N357" s="299"/>
      <c r="O357" s="299"/>
      <c r="P357" s="299"/>
      <c r="Q357" s="299"/>
      <c r="R357" s="299"/>
      <c r="S357" s="299"/>
      <c r="T357" s="299"/>
      <c r="U357" s="300"/>
      <c r="V357" s="300"/>
      <c r="W357" s="300"/>
      <c r="X357" s="299"/>
      <c r="Y357" s="299"/>
      <c r="Z357" s="299"/>
      <c r="AA357" s="299"/>
      <c r="AB357" s="299"/>
      <c r="AC357" s="299"/>
      <c r="AD357" s="299"/>
      <c r="AE357" s="299"/>
      <c r="AF357" s="299"/>
      <c r="AG357" s="299"/>
      <c r="AH357" s="299"/>
      <c r="AI357" s="299"/>
      <c r="AJ357" s="299"/>
      <c r="AK357" s="299"/>
      <c r="AL357" s="299"/>
      <c r="AM357" s="299"/>
      <c r="AN357" s="299"/>
      <c r="AO357" s="299"/>
      <c r="AP357" s="299"/>
      <c r="AQ357" s="299"/>
      <c r="AR357" s="299"/>
      <c r="AS357" s="299"/>
      <c r="AT357" s="299"/>
    </row>
    <row r="358" ht="19.5" customHeight="1">
      <c r="A358" s="298"/>
      <c r="B358" s="299"/>
      <c r="C358" s="299"/>
      <c r="D358" s="299"/>
      <c r="E358" s="299"/>
      <c r="F358" s="299"/>
      <c r="G358" s="299"/>
      <c r="H358" s="299"/>
      <c r="I358" s="299"/>
      <c r="J358" s="299"/>
      <c r="K358" s="299"/>
      <c r="L358" s="299"/>
      <c r="M358" s="299"/>
      <c r="N358" s="299"/>
      <c r="O358" s="299"/>
      <c r="P358" s="299"/>
      <c r="Q358" s="299"/>
      <c r="R358" s="299"/>
      <c r="S358" s="299"/>
      <c r="T358" s="299"/>
      <c r="U358" s="300"/>
      <c r="V358" s="300"/>
      <c r="W358" s="300"/>
      <c r="X358" s="299"/>
      <c r="Y358" s="299"/>
      <c r="Z358" s="299"/>
      <c r="AA358" s="299"/>
      <c r="AB358" s="299"/>
      <c r="AC358" s="299"/>
      <c r="AD358" s="299"/>
      <c r="AE358" s="299"/>
      <c r="AF358" s="299"/>
      <c r="AG358" s="299"/>
      <c r="AH358" s="299"/>
      <c r="AI358" s="299"/>
      <c r="AJ358" s="299"/>
      <c r="AK358" s="299"/>
      <c r="AL358" s="299"/>
      <c r="AM358" s="299"/>
      <c r="AN358" s="299"/>
      <c r="AO358" s="299"/>
      <c r="AP358" s="299"/>
      <c r="AQ358" s="299"/>
      <c r="AR358" s="299"/>
      <c r="AS358" s="299"/>
      <c r="AT358" s="299"/>
    </row>
    <row r="359" ht="19.5" customHeight="1">
      <c r="A359" s="298"/>
      <c r="B359" s="299"/>
      <c r="C359" s="299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300"/>
      <c r="V359" s="300"/>
      <c r="W359" s="300"/>
      <c r="X359" s="299"/>
      <c r="Y359" s="299"/>
      <c r="Z359" s="299"/>
      <c r="AA359" s="299"/>
      <c r="AB359" s="299"/>
      <c r="AC359" s="299"/>
      <c r="AD359" s="299"/>
      <c r="AE359" s="299"/>
      <c r="AF359" s="299"/>
      <c r="AG359" s="299"/>
      <c r="AH359" s="299"/>
      <c r="AI359" s="299"/>
      <c r="AJ359" s="299"/>
      <c r="AK359" s="299"/>
      <c r="AL359" s="299"/>
      <c r="AM359" s="299"/>
      <c r="AN359" s="299"/>
      <c r="AO359" s="299"/>
      <c r="AP359" s="299"/>
      <c r="AQ359" s="299"/>
      <c r="AR359" s="299"/>
      <c r="AS359" s="299"/>
      <c r="AT359" s="299"/>
    </row>
    <row r="360" ht="19.5" customHeight="1">
      <c r="A360" s="298"/>
      <c r="B360" s="299"/>
      <c r="C360" s="299"/>
      <c r="D360" s="299"/>
      <c r="E360" s="299"/>
      <c r="F360" s="299"/>
      <c r="G360" s="299"/>
      <c r="H360" s="299"/>
      <c r="I360" s="299"/>
      <c r="J360" s="299"/>
      <c r="K360" s="299"/>
      <c r="L360" s="299"/>
      <c r="M360" s="299"/>
      <c r="N360" s="299"/>
      <c r="O360" s="299"/>
      <c r="P360" s="299"/>
      <c r="Q360" s="299"/>
      <c r="R360" s="299"/>
      <c r="S360" s="299"/>
      <c r="T360" s="299"/>
      <c r="U360" s="300"/>
      <c r="V360" s="300"/>
      <c r="W360" s="300"/>
      <c r="X360" s="299"/>
      <c r="Y360" s="299"/>
      <c r="Z360" s="299"/>
      <c r="AA360" s="299"/>
      <c r="AB360" s="299"/>
      <c r="AC360" s="299"/>
      <c r="AD360" s="299"/>
      <c r="AE360" s="299"/>
      <c r="AF360" s="299"/>
      <c r="AG360" s="299"/>
      <c r="AH360" s="299"/>
      <c r="AI360" s="299"/>
      <c r="AJ360" s="299"/>
      <c r="AK360" s="299"/>
      <c r="AL360" s="299"/>
      <c r="AM360" s="299"/>
      <c r="AN360" s="299"/>
      <c r="AO360" s="299"/>
      <c r="AP360" s="299"/>
      <c r="AQ360" s="299"/>
      <c r="AR360" s="299"/>
      <c r="AS360" s="299"/>
      <c r="AT360" s="299"/>
    </row>
    <row r="361" ht="19.5" customHeight="1">
      <c r="A361" s="298"/>
      <c r="B361" s="299"/>
      <c r="C361" s="299"/>
      <c r="D361" s="299"/>
      <c r="E361" s="299"/>
      <c r="F361" s="299"/>
      <c r="G361" s="299"/>
      <c r="H361" s="299"/>
      <c r="I361" s="299"/>
      <c r="J361" s="299"/>
      <c r="K361" s="299"/>
      <c r="L361" s="299"/>
      <c r="M361" s="299"/>
      <c r="N361" s="299"/>
      <c r="O361" s="299"/>
      <c r="P361" s="299"/>
      <c r="Q361" s="299"/>
      <c r="R361" s="299"/>
      <c r="S361" s="299"/>
      <c r="T361" s="299"/>
      <c r="U361" s="300"/>
      <c r="V361" s="300"/>
      <c r="W361" s="300"/>
      <c r="X361" s="299"/>
      <c r="Y361" s="299"/>
      <c r="Z361" s="299"/>
      <c r="AA361" s="299"/>
      <c r="AB361" s="299"/>
      <c r="AC361" s="299"/>
      <c r="AD361" s="299"/>
      <c r="AE361" s="299"/>
      <c r="AF361" s="299"/>
      <c r="AG361" s="299"/>
      <c r="AH361" s="299"/>
      <c r="AI361" s="299"/>
      <c r="AJ361" s="299"/>
      <c r="AK361" s="299"/>
      <c r="AL361" s="299"/>
      <c r="AM361" s="299"/>
      <c r="AN361" s="299"/>
      <c r="AO361" s="299"/>
      <c r="AP361" s="299"/>
      <c r="AQ361" s="299"/>
      <c r="AR361" s="299"/>
      <c r="AS361" s="299"/>
      <c r="AT361" s="299"/>
    </row>
    <row r="362" ht="19.5" customHeight="1">
      <c r="A362" s="298"/>
      <c r="B362" s="299"/>
      <c r="C362" s="299"/>
      <c r="D362" s="299"/>
      <c r="E362" s="299"/>
      <c r="F362" s="299"/>
      <c r="G362" s="299"/>
      <c r="H362" s="299"/>
      <c r="I362" s="299"/>
      <c r="J362" s="299"/>
      <c r="K362" s="299"/>
      <c r="L362" s="299"/>
      <c r="M362" s="299"/>
      <c r="N362" s="299"/>
      <c r="O362" s="299"/>
      <c r="P362" s="299"/>
      <c r="Q362" s="299"/>
      <c r="R362" s="299"/>
      <c r="S362" s="299"/>
      <c r="T362" s="299"/>
      <c r="U362" s="300"/>
      <c r="V362" s="300"/>
      <c r="W362" s="300"/>
      <c r="X362" s="299"/>
      <c r="Y362" s="299"/>
      <c r="Z362" s="299"/>
      <c r="AA362" s="299"/>
      <c r="AB362" s="299"/>
      <c r="AC362" s="299"/>
      <c r="AD362" s="299"/>
      <c r="AE362" s="299"/>
      <c r="AF362" s="299"/>
      <c r="AG362" s="299"/>
      <c r="AH362" s="299"/>
      <c r="AI362" s="299"/>
      <c r="AJ362" s="299"/>
      <c r="AK362" s="299"/>
      <c r="AL362" s="299"/>
      <c r="AM362" s="299"/>
      <c r="AN362" s="299"/>
      <c r="AO362" s="299"/>
      <c r="AP362" s="299"/>
      <c r="AQ362" s="299"/>
      <c r="AR362" s="299"/>
      <c r="AS362" s="299"/>
      <c r="AT362" s="299"/>
    </row>
    <row r="363" ht="19.5" customHeight="1">
      <c r="A363" s="298"/>
      <c r="B363" s="299"/>
      <c r="C363" s="299"/>
      <c r="D363" s="299"/>
      <c r="E363" s="299"/>
      <c r="F363" s="299"/>
      <c r="G363" s="299"/>
      <c r="H363" s="299"/>
      <c r="I363" s="299"/>
      <c r="J363" s="299"/>
      <c r="K363" s="299"/>
      <c r="L363" s="299"/>
      <c r="M363" s="299"/>
      <c r="N363" s="299"/>
      <c r="O363" s="299"/>
      <c r="P363" s="299"/>
      <c r="Q363" s="299"/>
      <c r="R363" s="299"/>
      <c r="S363" s="299"/>
      <c r="T363" s="299"/>
      <c r="U363" s="300"/>
      <c r="V363" s="300"/>
      <c r="W363" s="300"/>
      <c r="X363" s="299"/>
      <c r="Y363" s="299"/>
      <c r="Z363" s="299"/>
      <c r="AA363" s="299"/>
      <c r="AB363" s="299"/>
      <c r="AC363" s="299"/>
      <c r="AD363" s="299"/>
      <c r="AE363" s="299"/>
      <c r="AF363" s="299"/>
      <c r="AG363" s="299"/>
      <c r="AH363" s="299"/>
      <c r="AI363" s="299"/>
      <c r="AJ363" s="299"/>
      <c r="AK363" s="299"/>
      <c r="AL363" s="299"/>
      <c r="AM363" s="299"/>
      <c r="AN363" s="299"/>
      <c r="AO363" s="299"/>
      <c r="AP363" s="299"/>
      <c r="AQ363" s="299"/>
      <c r="AR363" s="299"/>
      <c r="AS363" s="299"/>
      <c r="AT363" s="299"/>
    </row>
    <row r="364" ht="19.5" customHeight="1">
      <c r="A364" s="298"/>
      <c r="B364" s="299"/>
      <c r="C364" s="299"/>
      <c r="D364" s="299"/>
      <c r="E364" s="299"/>
      <c r="F364" s="299"/>
      <c r="G364" s="299"/>
      <c r="H364" s="299"/>
      <c r="I364" s="299"/>
      <c r="J364" s="299"/>
      <c r="K364" s="299"/>
      <c r="L364" s="299"/>
      <c r="M364" s="299"/>
      <c r="N364" s="299"/>
      <c r="O364" s="299"/>
      <c r="P364" s="299"/>
      <c r="Q364" s="299"/>
      <c r="R364" s="299"/>
      <c r="S364" s="299"/>
      <c r="T364" s="299"/>
      <c r="U364" s="300"/>
      <c r="V364" s="300"/>
      <c r="W364" s="300"/>
      <c r="X364" s="299"/>
      <c r="Y364" s="299"/>
      <c r="Z364" s="299"/>
      <c r="AA364" s="299"/>
      <c r="AB364" s="299"/>
      <c r="AC364" s="299"/>
      <c r="AD364" s="299"/>
      <c r="AE364" s="299"/>
      <c r="AF364" s="299"/>
      <c r="AG364" s="299"/>
      <c r="AH364" s="299"/>
      <c r="AI364" s="299"/>
      <c r="AJ364" s="299"/>
      <c r="AK364" s="299"/>
      <c r="AL364" s="299"/>
      <c r="AM364" s="299"/>
      <c r="AN364" s="299"/>
      <c r="AO364" s="299"/>
      <c r="AP364" s="299"/>
      <c r="AQ364" s="299"/>
      <c r="AR364" s="299"/>
      <c r="AS364" s="299"/>
      <c r="AT364" s="299"/>
    </row>
    <row r="365" ht="19.5" customHeight="1">
      <c r="A365" s="298"/>
      <c r="B365" s="299"/>
      <c r="C365" s="299"/>
      <c r="D365" s="299"/>
      <c r="E365" s="299"/>
      <c r="F365" s="299"/>
      <c r="G365" s="299"/>
      <c r="H365" s="299"/>
      <c r="I365" s="299"/>
      <c r="J365" s="299"/>
      <c r="K365" s="299"/>
      <c r="L365" s="299"/>
      <c r="M365" s="299"/>
      <c r="N365" s="299"/>
      <c r="O365" s="299"/>
      <c r="P365" s="299"/>
      <c r="Q365" s="299"/>
      <c r="R365" s="299"/>
      <c r="S365" s="299"/>
      <c r="T365" s="299"/>
      <c r="U365" s="300"/>
      <c r="V365" s="300"/>
      <c r="W365" s="300"/>
      <c r="X365" s="299"/>
      <c r="Y365" s="299"/>
      <c r="Z365" s="299"/>
      <c r="AA365" s="299"/>
      <c r="AB365" s="299"/>
      <c r="AC365" s="299"/>
      <c r="AD365" s="299"/>
      <c r="AE365" s="299"/>
      <c r="AF365" s="299"/>
      <c r="AG365" s="299"/>
      <c r="AH365" s="299"/>
      <c r="AI365" s="299"/>
      <c r="AJ365" s="299"/>
      <c r="AK365" s="299"/>
      <c r="AL365" s="299"/>
      <c r="AM365" s="299"/>
      <c r="AN365" s="299"/>
      <c r="AO365" s="299"/>
      <c r="AP365" s="299"/>
      <c r="AQ365" s="299"/>
      <c r="AR365" s="299"/>
      <c r="AS365" s="299"/>
      <c r="AT365" s="299"/>
    </row>
    <row r="366" ht="19.5" customHeight="1">
      <c r="A366" s="298"/>
      <c r="B366" s="299"/>
      <c r="C366" s="299"/>
      <c r="D366" s="299"/>
      <c r="E366" s="299"/>
      <c r="F366" s="299"/>
      <c r="G366" s="299"/>
      <c r="H366" s="299"/>
      <c r="I366" s="299"/>
      <c r="J366" s="299"/>
      <c r="K366" s="299"/>
      <c r="L366" s="299"/>
      <c r="M366" s="299"/>
      <c r="N366" s="299"/>
      <c r="O366" s="299"/>
      <c r="P366" s="299"/>
      <c r="Q366" s="299"/>
      <c r="R366" s="299"/>
      <c r="S366" s="299"/>
      <c r="T366" s="299"/>
      <c r="U366" s="300"/>
      <c r="V366" s="300"/>
      <c r="W366" s="300"/>
      <c r="X366" s="299"/>
      <c r="Y366" s="299"/>
      <c r="Z366" s="299"/>
      <c r="AA366" s="299"/>
      <c r="AB366" s="299"/>
      <c r="AC366" s="299"/>
      <c r="AD366" s="299"/>
      <c r="AE366" s="299"/>
      <c r="AF366" s="299"/>
      <c r="AG366" s="299"/>
      <c r="AH366" s="299"/>
      <c r="AI366" s="299"/>
      <c r="AJ366" s="299"/>
      <c r="AK366" s="299"/>
      <c r="AL366" s="299"/>
      <c r="AM366" s="299"/>
      <c r="AN366" s="299"/>
      <c r="AO366" s="299"/>
      <c r="AP366" s="299"/>
      <c r="AQ366" s="299"/>
      <c r="AR366" s="299"/>
      <c r="AS366" s="299"/>
      <c r="AT366" s="299"/>
    </row>
    <row r="367" ht="19.5" customHeight="1">
      <c r="A367" s="298"/>
      <c r="B367" s="299"/>
      <c r="C367" s="299"/>
      <c r="D367" s="299"/>
      <c r="E367" s="299"/>
      <c r="F367" s="299"/>
      <c r="G367" s="299"/>
      <c r="H367" s="299"/>
      <c r="I367" s="299"/>
      <c r="J367" s="299"/>
      <c r="K367" s="299"/>
      <c r="L367" s="299"/>
      <c r="M367" s="299"/>
      <c r="N367" s="299"/>
      <c r="O367" s="299"/>
      <c r="P367" s="299"/>
      <c r="Q367" s="299"/>
      <c r="R367" s="299"/>
      <c r="S367" s="299"/>
      <c r="T367" s="299"/>
      <c r="U367" s="300"/>
      <c r="V367" s="300"/>
      <c r="W367" s="300"/>
      <c r="X367" s="299"/>
      <c r="Y367" s="299"/>
      <c r="Z367" s="299"/>
      <c r="AA367" s="299"/>
      <c r="AB367" s="299"/>
      <c r="AC367" s="299"/>
      <c r="AD367" s="299"/>
      <c r="AE367" s="299"/>
      <c r="AF367" s="299"/>
      <c r="AG367" s="299"/>
      <c r="AH367" s="299"/>
      <c r="AI367" s="299"/>
      <c r="AJ367" s="299"/>
      <c r="AK367" s="299"/>
      <c r="AL367" s="299"/>
      <c r="AM367" s="299"/>
      <c r="AN367" s="299"/>
      <c r="AO367" s="299"/>
      <c r="AP367" s="299"/>
      <c r="AQ367" s="299"/>
      <c r="AR367" s="299"/>
      <c r="AS367" s="299"/>
      <c r="AT367" s="299"/>
    </row>
    <row r="368" ht="19.5" customHeight="1">
      <c r="A368" s="298"/>
      <c r="B368" s="299"/>
      <c r="C368" s="299"/>
      <c r="D368" s="299"/>
      <c r="E368" s="299"/>
      <c r="F368" s="299"/>
      <c r="G368" s="299"/>
      <c r="H368" s="299"/>
      <c r="I368" s="299"/>
      <c r="J368" s="299"/>
      <c r="K368" s="299"/>
      <c r="L368" s="299"/>
      <c r="M368" s="299"/>
      <c r="N368" s="299"/>
      <c r="O368" s="299"/>
      <c r="P368" s="299"/>
      <c r="Q368" s="299"/>
      <c r="R368" s="299"/>
      <c r="S368" s="299"/>
      <c r="T368" s="299"/>
      <c r="U368" s="300"/>
      <c r="V368" s="300"/>
      <c r="W368" s="300"/>
      <c r="X368" s="299"/>
      <c r="Y368" s="299"/>
      <c r="Z368" s="299"/>
      <c r="AA368" s="299"/>
      <c r="AB368" s="299"/>
      <c r="AC368" s="299"/>
      <c r="AD368" s="299"/>
      <c r="AE368" s="299"/>
      <c r="AF368" s="299"/>
      <c r="AG368" s="299"/>
      <c r="AH368" s="299"/>
      <c r="AI368" s="299"/>
      <c r="AJ368" s="299"/>
      <c r="AK368" s="299"/>
      <c r="AL368" s="299"/>
      <c r="AM368" s="299"/>
      <c r="AN368" s="299"/>
      <c r="AO368" s="299"/>
      <c r="AP368" s="299"/>
      <c r="AQ368" s="299"/>
      <c r="AR368" s="299"/>
      <c r="AS368" s="299"/>
      <c r="AT368" s="299"/>
    </row>
    <row r="369" ht="19.5" customHeight="1">
      <c r="A369" s="298"/>
      <c r="B369" s="299"/>
      <c r="C369" s="299"/>
      <c r="D369" s="299"/>
      <c r="E369" s="299"/>
      <c r="F369" s="299"/>
      <c r="G369" s="299"/>
      <c r="H369" s="299"/>
      <c r="I369" s="299"/>
      <c r="J369" s="299"/>
      <c r="K369" s="299"/>
      <c r="L369" s="299"/>
      <c r="M369" s="299"/>
      <c r="N369" s="299"/>
      <c r="O369" s="299"/>
      <c r="P369" s="299"/>
      <c r="Q369" s="299"/>
      <c r="R369" s="299"/>
      <c r="S369" s="299"/>
      <c r="T369" s="299"/>
      <c r="U369" s="300"/>
      <c r="V369" s="300"/>
      <c r="W369" s="300"/>
      <c r="X369" s="299"/>
      <c r="Y369" s="299"/>
      <c r="Z369" s="299"/>
      <c r="AA369" s="299"/>
      <c r="AB369" s="299"/>
      <c r="AC369" s="299"/>
      <c r="AD369" s="299"/>
      <c r="AE369" s="299"/>
      <c r="AF369" s="299"/>
      <c r="AG369" s="299"/>
      <c r="AH369" s="299"/>
      <c r="AI369" s="299"/>
      <c r="AJ369" s="299"/>
      <c r="AK369" s="299"/>
      <c r="AL369" s="299"/>
      <c r="AM369" s="299"/>
      <c r="AN369" s="299"/>
      <c r="AO369" s="299"/>
      <c r="AP369" s="299"/>
      <c r="AQ369" s="299"/>
      <c r="AR369" s="299"/>
      <c r="AS369" s="299"/>
      <c r="AT369" s="299"/>
    </row>
    <row r="370" ht="19.5" customHeight="1">
      <c r="A370" s="298"/>
      <c r="B370" s="299"/>
      <c r="C370" s="299"/>
      <c r="D370" s="299"/>
      <c r="E370" s="299"/>
      <c r="F370" s="299"/>
      <c r="G370" s="299"/>
      <c r="H370" s="299"/>
      <c r="I370" s="299"/>
      <c r="J370" s="299"/>
      <c r="K370" s="299"/>
      <c r="L370" s="299"/>
      <c r="M370" s="299"/>
      <c r="N370" s="299"/>
      <c r="O370" s="299"/>
      <c r="P370" s="299"/>
      <c r="Q370" s="299"/>
      <c r="R370" s="299"/>
      <c r="S370" s="299"/>
      <c r="T370" s="299"/>
      <c r="U370" s="300"/>
      <c r="V370" s="300"/>
      <c r="W370" s="300"/>
      <c r="X370" s="299"/>
      <c r="Y370" s="299"/>
      <c r="Z370" s="299"/>
      <c r="AA370" s="299"/>
      <c r="AB370" s="299"/>
      <c r="AC370" s="299"/>
      <c r="AD370" s="299"/>
      <c r="AE370" s="299"/>
      <c r="AF370" s="299"/>
      <c r="AG370" s="299"/>
      <c r="AH370" s="299"/>
      <c r="AI370" s="299"/>
      <c r="AJ370" s="299"/>
      <c r="AK370" s="299"/>
      <c r="AL370" s="299"/>
      <c r="AM370" s="299"/>
      <c r="AN370" s="299"/>
      <c r="AO370" s="299"/>
      <c r="AP370" s="299"/>
      <c r="AQ370" s="299"/>
      <c r="AR370" s="299"/>
      <c r="AS370" s="299"/>
      <c r="AT370" s="299"/>
    </row>
    <row r="371" ht="19.5" customHeight="1">
      <c r="A371" s="298"/>
      <c r="B371" s="299"/>
      <c r="C371" s="299"/>
      <c r="D371" s="299"/>
      <c r="E371" s="299"/>
      <c r="F371" s="299"/>
      <c r="G371" s="299"/>
      <c r="H371" s="299"/>
      <c r="I371" s="299"/>
      <c r="J371" s="299"/>
      <c r="K371" s="299"/>
      <c r="L371" s="299"/>
      <c r="M371" s="299"/>
      <c r="N371" s="299"/>
      <c r="O371" s="299"/>
      <c r="P371" s="299"/>
      <c r="Q371" s="299"/>
      <c r="R371" s="299"/>
      <c r="S371" s="299"/>
      <c r="T371" s="299"/>
      <c r="U371" s="300"/>
      <c r="V371" s="300"/>
      <c r="W371" s="300"/>
      <c r="X371" s="299"/>
      <c r="Y371" s="299"/>
      <c r="Z371" s="299"/>
      <c r="AA371" s="299"/>
      <c r="AB371" s="299"/>
      <c r="AC371" s="299"/>
      <c r="AD371" s="299"/>
      <c r="AE371" s="299"/>
      <c r="AF371" s="299"/>
      <c r="AG371" s="299"/>
      <c r="AH371" s="299"/>
      <c r="AI371" s="299"/>
      <c r="AJ371" s="299"/>
      <c r="AK371" s="299"/>
      <c r="AL371" s="299"/>
      <c r="AM371" s="299"/>
      <c r="AN371" s="299"/>
      <c r="AO371" s="299"/>
      <c r="AP371" s="299"/>
      <c r="AQ371" s="299"/>
      <c r="AR371" s="299"/>
      <c r="AS371" s="299"/>
      <c r="AT371" s="299"/>
    </row>
    <row r="372" ht="19.5" customHeight="1">
      <c r="A372" s="298"/>
      <c r="B372" s="299"/>
      <c r="C372" s="299"/>
      <c r="D372" s="299"/>
      <c r="E372" s="299"/>
      <c r="F372" s="299"/>
      <c r="G372" s="299"/>
      <c r="H372" s="299"/>
      <c r="I372" s="299"/>
      <c r="J372" s="299"/>
      <c r="K372" s="299"/>
      <c r="L372" s="299"/>
      <c r="M372" s="299"/>
      <c r="N372" s="299"/>
      <c r="O372" s="299"/>
      <c r="P372" s="299"/>
      <c r="Q372" s="299"/>
      <c r="R372" s="299"/>
      <c r="S372" s="299"/>
      <c r="T372" s="299"/>
      <c r="U372" s="300"/>
      <c r="V372" s="300"/>
      <c r="W372" s="300"/>
      <c r="X372" s="299"/>
      <c r="Y372" s="299"/>
      <c r="Z372" s="299"/>
      <c r="AA372" s="299"/>
      <c r="AB372" s="299"/>
      <c r="AC372" s="299"/>
      <c r="AD372" s="299"/>
      <c r="AE372" s="299"/>
      <c r="AF372" s="299"/>
      <c r="AG372" s="299"/>
      <c r="AH372" s="299"/>
      <c r="AI372" s="299"/>
      <c r="AJ372" s="299"/>
      <c r="AK372" s="299"/>
      <c r="AL372" s="299"/>
      <c r="AM372" s="299"/>
      <c r="AN372" s="299"/>
      <c r="AO372" s="299"/>
      <c r="AP372" s="299"/>
      <c r="AQ372" s="299"/>
      <c r="AR372" s="299"/>
      <c r="AS372" s="299"/>
      <c r="AT372" s="299"/>
    </row>
    <row r="373" ht="19.5" customHeight="1">
      <c r="A373" s="298"/>
      <c r="B373" s="299"/>
      <c r="C373" s="299"/>
      <c r="D373" s="299"/>
      <c r="E373" s="299"/>
      <c r="F373" s="299"/>
      <c r="G373" s="299"/>
      <c r="H373" s="299"/>
      <c r="I373" s="299"/>
      <c r="J373" s="299"/>
      <c r="K373" s="299"/>
      <c r="L373" s="299"/>
      <c r="M373" s="299"/>
      <c r="N373" s="299"/>
      <c r="O373" s="299"/>
      <c r="P373" s="299"/>
      <c r="Q373" s="299"/>
      <c r="R373" s="299"/>
      <c r="S373" s="299"/>
      <c r="T373" s="299"/>
      <c r="U373" s="300"/>
      <c r="V373" s="300"/>
      <c r="W373" s="300"/>
      <c r="X373" s="299"/>
      <c r="Y373" s="299"/>
      <c r="Z373" s="299"/>
      <c r="AA373" s="299"/>
      <c r="AB373" s="299"/>
      <c r="AC373" s="299"/>
      <c r="AD373" s="299"/>
      <c r="AE373" s="299"/>
      <c r="AF373" s="299"/>
      <c r="AG373" s="299"/>
      <c r="AH373" s="299"/>
      <c r="AI373" s="299"/>
      <c r="AJ373" s="299"/>
      <c r="AK373" s="299"/>
      <c r="AL373" s="299"/>
      <c r="AM373" s="299"/>
      <c r="AN373" s="299"/>
      <c r="AO373" s="299"/>
      <c r="AP373" s="299"/>
      <c r="AQ373" s="299"/>
      <c r="AR373" s="299"/>
      <c r="AS373" s="299"/>
      <c r="AT373" s="299"/>
    </row>
    <row r="374" ht="19.5" customHeight="1">
      <c r="A374" s="298"/>
      <c r="B374" s="299"/>
      <c r="C374" s="299"/>
      <c r="D374" s="299"/>
      <c r="E374" s="299"/>
      <c r="F374" s="299"/>
      <c r="G374" s="299"/>
      <c r="H374" s="299"/>
      <c r="I374" s="299"/>
      <c r="J374" s="299"/>
      <c r="K374" s="299"/>
      <c r="L374" s="299"/>
      <c r="M374" s="299"/>
      <c r="N374" s="299"/>
      <c r="O374" s="299"/>
      <c r="P374" s="299"/>
      <c r="Q374" s="299"/>
      <c r="R374" s="299"/>
      <c r="S374" s="299"/>
      <c r="T374" s="299"/>
      <c r="U374" s="300"/>
      <c r="V374" s="300"/>
      <c r="W374" s="300"/>
      <c r="X374" s="299"/>
      <c r="Y374" s="299"/>
      <c r="Z374" s="299"/>
      <c r="AA374" s="299"/>
      <c r="AB374" s="299"/>
      <c r="AC374" s="299"/>
      <c r="AD374" s="299"/>
      <c r="AE374" s="299"/>
      <c r="AF374" s="299"/>
      <c r="AG374" s="299"/>
      <c r="AH374" s="299"/>
      <c r="AI374" s="299"/>
      <c r="AJ374" s="299"/>
      <c r="AK374" s="299"/>
      <c r="AL374" s="299"/>
      <c r="AM374" s="299"/>
      <c r="AN374" s="299"/>
      <c r="AO374" s="299"/>
      <c r="AP374" s="299"/>
      <c r="AQ374" s="299"/>
      <c r="AR374" s="299"/>
      <c r="AS374" s="299"/>
      <c r="AT374" s="299"/>
    </row>
    <row r="375" ht="19.5" customHeight="1">
      <c r="A375" s="298"/>
      <c r="B375" s="299"/>
      <c r="C375" s="299"/>
      <c r="D375" s="299"/>
      <c r="E375" s="299"/>
      <c r="F375" s="299"/>
      <c r="G375" s="299"/>
      <c r="H375" s="299"/>
      <c r="I375" s="299"/>
      <c r="J375" s="299"/>
      <c r="K375" s="299"/>
      <c r="L375" s="299"/>
      <c r="M375" s="299"/>
      <c r="N375" s="299"/>
      <c r="O375" s="299"/>
      <c r="P375" s="299"/>
      <c r="Q375" s="299"/>
      <c r="R375" s="299"/>
      <c r="S375" s="299"/>
      <c r="T375" s="299"/>
      <c r="U375" s="300"/>
      <c r="V375" s="300"/>
      <c r="W375" s="300"/>
      <c r="X375" s="299"/>
      <c r="Y375" s="299"/>
      <c r="Z375" s="299"/>
      <c r="AA375" s="299"/>
      <c r="AB375" s="299"/>
      <c r="AC375" s="299"/>
      <c r="AD375" s="299"/>
      <c r="AE375" s="299"/>
      <c r="AF375" s="299"/>
      <c r="AG375" s="299"/>
      <c r="AH375" s="299"/>
      <c r="AI375" s="299"/>
      <c r="AJ375" s="299"/>
      <c r="AK375" s="299"/>
      <c r="AL375" s="299"/>
      <c r="AM375" s="299"/>
      <c r="AN375" s="299"/>
      <c r="AO375" s="299"/>
      <c r="AP375" s="299"/>
      <c r="AQ375" s="299"/>
      <c r="AR375" s="299"/>
      <c r="AS375" s="299"/>
      <c r="AT375" s="299"/>
    </row>
    <row r="376" ht="19.5" customHeight="1">
      <c r="A376" s="298"/>
      <c r="B376" s="299"/>
      <c r="C376" s="299"/>
      <c r="D376" s="299"/>
      <c r="E376" s="299"/>
      <c r="F376" s="299"/>
      <c r="G376" s="299"/>
      <c r="H376" s="299"/>
      <c r="I376" s="299"/>
      <c r="J376" s="299"/>
      <c r="K376" s="299"/>
      <c r="L376" s="299"/>
      <c r="M376" s="299"/>
      <c r="N376" s="299"/>
      <c r="O376" s="299"/>
      <c r="P376" s="299"/>
      <c r="Q376" s="299"/>
      <c r="R376" s="299"/>
      <c r="S376" s="299"/>
      <c r="T376" s="299"/>
      <c r="U376" s="300"/>
      <c r="V376" s="300"/>
      <c r="W376" s="300"/>
      <c r="X376" s="299"/>
      <c r="Y376" s="299"/>
      <c r="Z376" s="299"/>
      <c r="AA376" s="299"/>
      <c r="AB376" s="299"/>
      <c r="AC376" s="299"/>
      <c r="AD376" s="299"/>
      <c r="AE376" s="299"/>
      <c r="AF376" s="299"/>
      <c r="AG376" s="299"/>
      <c r="AH376" s="299"/>
      <c r="AI376" s="299"/>
      <c r="AJ376" s="299"/>
      <c r="AK376" s="299"/>
      <c r="AL376" s="299"/>
      <c r="AM376" s="299"/>
      <c r="AN376" s="299"/>
      <c r="AO376" s="299"/>
      <c r="AP376" s="299"/>
      <c r="AQ376" s="299"/>
      <c r="AR376" s="299"/>
      <c r="AS376" s="299"/>
      <c r="AT376" s="299"/>
    </row>
    <row r="377" ht="19.5" customHeight="1">
      <c r="A377" s="298"/>
      <c r="B377" s="299"/>
      <c r="C377" s="299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300"/>
      <c r="V377" s="300"/>
      <c r="W377" s="300"/>
      <c r="X377" s="299"/>
      <c r="Y377" s="299"/>
      <c r="Z377" s="299"/>
      <c r="AA377" s="299"/>
      <c r="AB377" s="299"/>
      <c r="AC377" s="299"/>
      <c r="AD377" s="299"/>
      <c r="AE377" s="299"/>
      <c r="AF377" s="299"/>
      <c r="AG377" s="299"/>
      <c r="AH377" s="299"/>
      <c r="AI377" s="299"/>
      <c r="AJ377" s="299"/>
      <c r="AK377" s="299"/>
      <c r="AL377" s="299"/>
      <c r="AM377" s="299"/>
      <c r="AN377" s="299"/>
      <c r="AO377" s="299"/>
      <c r="AP377" s="299"/>
      <c r="AQ377" s="299"/>
      <c r="AR377" s="299"/>
      <c r="AS377" s="299"/>
      <c r="AT377" s="299"/>
    </row>
    <row r="378" ht="19.5" customHeight="1">
      <c r="A378" s="298"/>
      <c r="B378" s="299"/>
      <c r="C378" s="299"/>
      <c r="D378" s="299"/>
      <c r="E378" s="299"/>
      <c r="F378" s="299"/>
      <c r="G378" s="299"/>
      <c r="H378" s="299"/>
      <c r="I378" s="299"/>
      <c r="J378" s="299"/>
      <c r="K378" s="299"/>
      <c r="L378" s="299"/>
      <c r="M378" s="299"/>
      <c r="N378" s="299"/>
      <c r="O378" s="299"/>
      <c r="P378" s="299"/>
      <c r="Q378" s="299"/>
      <c r="R378" s="299"/>
      <c r="S378" s="299"/>
      <c r="T378" s="299"/>
      <c r="U378" s="300"/>
      <c r="V378" s="300"/>
      <c r="W378" s="300"/>
      <c r="X378" s="299"/>
      <c r="Y378" s="299"/>
      <c r="Z378" s="299"/>
      <c r="AA378" s="299"/>
      <c r="AB378" s="299"/>
      <c r="AC378" s="299"/>
      <c r="AD378" s="299"/>
      <c r="AE378" s="299"/>
      <c r="AF378" s="299"/>
      <c r="AG378" s="299"/>
      <c r="AH378" s="299"/>
      <c r="AI378" s="299"/>
      <c r="AJ378" s="299"/>
      <c r="AK378" s="299"/>
      <c r="AL378" s="299"/>
      <c r="AM378" s="299"/>
      <c r="AN378" s="299"/>
      <c r="AO378" s="299"/>
      <c r="AP378" s="299"/>
      <c r="AQ378" s="299"/>
      <c r="AR378" s="299"/>
      <c r="AS378" s="299"/>
      <c r="AT378" s="299"/>
    </row>
    <row r="379" ht="19.5" customHeight="1">
      <c r="A379" s="298"/>
      <c r="B379" s="299"/>
      <c r="C379" s="299"/>
      <c r="D379" s="299"/>
      <c r="E379" s="299"/>
      <c r="F379" s="299"/>
      <c r="G379" s="299"/>
      <c r="H379" s="299"/>
      <c r="I379" s="299"/>
      <c r="J379" s="299"/>
      <c r="K379" s="299"/>
      <c r="L379" s="299"/>
      <c r="M379" s="299"/>
      <c r="N379" s="299"/>
      <c r="O379" s="299"/>
      <c r="P379" s="299"/>
      <c r="Q379" s="299"/>
      <c r="R379" s="299"/>
      <c r="S379" s="299"/>
      <c r="T379" s="299"/>
      <c r="U379" s="300"/>
      <c r="V379" s="300"/>
      <c r="W379" s="300"/>
      <c r="X379" s="299"/>
      <c r="Y379" s="299"/>
      <c r="Z379" s="299"/>
      <c r="AA379" s="299"/>
      <c r="AB379" s="299"/>
      <c r="AC379" s="299"/>
      <c r="AD379" s="299"/>
      <c r="AE379" s="299"/>
      <c r="AF379" s="299"/>
      <c r="AG379" s="299"/>
      <c r="AH379" s="299"/>
      <c r="AI379" s="299"/>
      <c r="AJ379" s="299"/>
      <c r="AK379" s="299"/>
      <c r="AL379" s="299"/>
      <c r="AM379" s="299"/>
      <c r="AN379" s="299"/>
      <c r="AO379" s="299"/>
      <c r="AP379" s="299"/>
      <c r="AQ379" s="299"/>
      <c r="AR379" s="299"/>
      <c r="AS379" s="299"/>
      <c r="AT379" s="299"/>
    </row>
    <row r="380" ht="19.5" customHeight="1">
      <c r="A380" s="298"/>
      <c r="B380" s="299"/>
      <c r="C380" s="299"/>
      <c r="D380" s="299"/>
      <c r="E380" s="299"/>
      <c r="F380" s="299"/>
      <c r="G380" s="299"/>
      <c r="H380" s="299"/>
      <c r="I380" s="299"/>
      <c r="J380" s="299"/>
      <c r="K380" s="299"/>
      <c r="L380" s="299"/>
      <c r="M380" s="299"/>
      <c r="N380" s="299"/>
      <c r="O380" s="299"/>
      <c r="P380" s="299"/>
      <c r="Q380" s="299"/>
      <c r="R380" s="299"/>
      <c r="S380" s="299"/>
      <c r="T380" s="299"/>
      <c r="U380" s="300"/>
      <c r="V380" s="300"/>
      <c r="W380" s="300"/>
      <c r="X380" s="299"/>
      <c r="Y380" s="299"/>
      <c r="Z380" s="299"/>
      <c r="AA380" s="299"/>
      <c r="AB380" s="299"/>
      <c r="AC380" s="299"/>
      <c r="AD380" s="299"/>
      <c r="AE380" s="299"/>
      <c r="AF380" s="299"/>
      <c r="AG380" s="299"/>
      <c r="AH380" s="299"/>
      <c r="AI380" s="299"/>
      <c r="AJ380" s="299"/>
      <c r="AK380" s="299"/>
      <c r="AL380" s="299"/>
      <c r="AM380" s="299"/>
      <c r="AN380" s="299"/>
      <c r="AO380" s="299"/>
      <c r="AP380" s="299"/>
      <c r="AQ380" s="299"/>
      <c r="AR380" s="299"/>
      <c r="AS380" s="299"/>
      <c r="AT380" s="299"/>
    </row>
    <row r="381" ht="19.5" customHeight="1">
      <c r="A381" s="298"/>
      <c r="B381" s="299"/>
      <c r="C381" s="299"/>
      <c r="D381" s="299"/>
      <c r="E381" s="299"/>
      <c r="F381" s="299"/>
      <c r="G381" s="299"/>
      <c r="H381" s="299"/>
      <c r="I381" s="299"/>
      <c r="J381" s="299"/>
      <c r="K381" s="299"/>
      <c r="L381" s="299"/>
      <c r="M381" s="299"/>
      <c r="N381" s="299"/>
      <c r="O381" s="299"/>
      <c r="P381" s="299"/>
      <c r="Q381" s="299"/>
      <c r="R381" s="299"/>
      <c r="S381" s="299"/>
      <c r="T381" s="299"/>
      <c r="U381" s="300"/>
      <c r="V381" s="300"/>
      <c r="W381" s="300"/>
      <c r="X381" s="299"/>
      <c r="Y381" s="299"/>
      <c r="Z381" s="299"/>
      <c r="AA381" s="299"/>
      <c r="AB381" s="299"/>
      <c r="AC381" s="299"/>
      <c r="AD381" s="299"/>
      <c r="AE381" s="299"/>
      <c r="AF381" s="299"/>
      <c r="AG381" s="299"/>
      <c r="AH381" s="299"/>
      <c r="AI381" s="299"/>
      <c r="AJ381" s="299"/>
      <c r="AK381" s="299"/>
      <c r="AL381" s="299"/>
      <c r="AM381" s="299"/>
      <c r="AN381" s="299"/>
      <c r="AO381" s="299"/>
      <c r="AP381" s="299"/>
      <c r="AQ381" s="299"/>
      <c r="AR381" s="299"/>
      <c r="AS381" s="299"/>
      <c r="AT381" s="299"/>
    </row>
    <row r="382" ht="19.5" customHeight="1">
      <c r="A382" s="298"/>
      <c r="B382" s="299"/>
      <c r="C382" s="299"/>
      <c r="D382" s="299"/>
      <c r="E382" s="299"/>
      <c r="F382" s="299"/>
      <c r="G382" s="299"/>
      <c r="H382" s="299"/>
      <c r="I382" s="299"/>
      <c r="J382" s="299"/>
      <c r="K382" s="299"/>
      <c r="L382" s="299"/>
      <c r="M382" s="299"/>
      <c r="N382" s="299"/>
      <c r="O382" s="299"/>
      <c r="P382" s="299"/>
      <c r="Q382" s="299"/>
      <c r="R382" s="299"/>
      <c r="S382" s="299"/>
      <c r="T382" s="299"/>
      <c r="U382" s="300"/>
      <c r="V382" s="300"/>
      <c r="W382" s="300"/>
      <c r="X382" s="299"/>
      <c r="Y382" s="299"/>
      <c r="Z382" s="299"/>
      <c r="AA382" s="299"/>
      <c r="AB382" s="299"/>
      <c r="AC382" s="299"/>
      <c r="AD382" s="299"/>
      <c r="AE382" s="299"/>
      <c r="AF382" s="299"/>
      <c r="AG382" s="299"/>
      <c r="AH382" s="299"/>
      <c r="AI382" s="299"/>
      <c r="AJ382" s="299"/>
      <c r="AK382" s="299"/>
      <c r="AL382" s="299"/>
      <c r="AM382" s="299"/>
      <c r="AN382" s="299"/>
      <c r="AO382" s="299"/>
      <c r="AP382" s="299"/>
      <c r="AQ382" s="299"/>
      <c r="AR382" s="299"/>
      <c r="AS382" s="299"/>
      <c r="AT382" s="299"/>
    </row>
    <row r="383" ht="19.5" customHeight="1">
      <c r="A383" s="298"/>
      <c r="B383" s="299"/>
      <c r="C383" s="299"/>
      <c r="D383" s="299"/>
      <c r="E383" s="299"/>
      <c r="F383" s="299"/>
      <c r="G383" s="299"/>
      <c r="H383" s="299"/>
      <c r="I383" s="299"/>
      <c r="J383" s="299"/>
      <c r="K383" s="299"/>
      <c r="L383" s="299"/>
      <c r="M383" s="299"/>
      <c r="N383" s="299"/>
      <c r="O383" s="299"/>
      <c r="P383" s="299"/>
      <c r="Q383" s="299"/>
      <c r="R383" s="299"/>
      <c r="S383" s="299"/>
      <c r="T383" s="299"/>
      <c r="U383" s="300"/>
      <c r="V383" s="300"/>
      <c r="W383" s="300"/>
      <c r="X383" s="299"/>
      <c r="Y383" s="299"/>
      <c r="Z383" s="299"/>
      <c r="AA383" s="299"/>
      <c r="AB383" s="299"/>
      <c r="AC383" s="299"/>
      <c r="AD383" s="299"/>
      <c r="AE383" s="299"/>
      <c r="AF383" s="299"/>
      <c r="AG383" s="299"/>
      <c r="AH383" s="299"/>
      <c r="AI383" s="299"/>
      <c r="AJ383" s="299"/>
      <c r="AK383" s="299"/>
      <c r="AL383" s="299"/>
      <c r="AM383" s="299"/>
      <c r="AN383" s="299"/>
      <c r="AO383" s="299"/>
      <c r="AP383" s="299"/>
      <c r="AQ383" s="299"/>
      <c r="AR383" s="299"/>
      <c r="AS383" s="299"/>
      <c r="AT383" s="299"/>
    </row>
    <row r="384" ht="19.5" customHeight="1">
      <c r="A384" s="298"/>
      <c r="B384" s="299"/>
      <c r="C384" s="299"/>
      <c r="D384" s="299"/>
      <c r="E384" s="299"/>
      <c r="F384" s="299"/>
      <c r="G384" s="299"/>
      <c r="H384" s="299"/>
      <c r="I384" s="299"/>
      <c r="J384" s="299"/>
      <c r="K384" s="299"/>
      <c r="L384" s="299"/>
      <c r="M384" s="299"/>
      <c r="N384" s="299"/>
      <c r="O384" s="299"/>
      <c r="P384" s="299"/>
      <c r="Q384" s="299"/>
      <c r="R384" s="299"/>
      <c r="S384" s="299"/>
      <c r="T384" s="299"/>
      <c r="U384" s="300"/>
      <c r="V384" s="300"/>
      <c r="W384" s="300"/>
      <c r="X384" s="299"/>
      <c r="Y384" s="299"/>
      <c r="Z384" s="299"/>
      <c r="AA384" s="299"/>
      <c r="AB384" s="299"/>
      <c r="AC384" s="299"/>
      <c r="AD384" s="299"/>
      <c r="AE384" s="299"/>
      <c r="AF384" s="299"/>
      <c r="AG384" s="299"/>
      <c r="AH384" s="299"/>
      <c r="AI384" s="299"/>
      <c r="AJ384" s="299"/>
      <c r="AK384" s="299"/>
      <c r="AL384" s="299"/>
      <c r="AM384" s="299"/>
      <c r="AN384" s="299"/>
      <c r="AO384" s="299"/>
      <c r="AP384" s="299"/>
      <c r="AQ384" s="299"/>
      <c r="AR384" s="299"/>
      <c r="AS384" s="299"/>
      <c r="AT384" s="299"/>
    </row>
    <row r="385" ht="19.5" customHeight="1">
      <c r="A385" s="298"/>
      <c r="B385" s="299"/>
      <c r="C385" s="299"/>
      <c r="D385" s="299"/>
      <c r="E385" s="299"/>
      <c r="F385" s="299"/>
      <c r="G385" s="299"/>
      <c r="H385" s="299"/>
      <c r="I385" s="299"/>
      <c r="J385" s="299"/>
      <c r="K385" s="299"/>
      <c r="L385" s="299"/>
      <c r="M385" s="299"/>
      <c r="N385" s="299"/>
      <c r="O385" s="299"/>
      <c r="P385" s="299"/>
      <c r="Q385" s="299"/>
      <c r="R385" s="299"/>
      <c r="S385" s="299"/>
      <c r="T385" s="299"/>
      <c r="U385" s="300"/>
      <c r="V385" s="300"/>
      <c r="W385" s="300"/>
      <c r="X385" s="299"/>
      <c r="Y385" s="299"/>
      <c r="Z385" s="299"/>
      <c r="AA385" s="299"/>
      <c r="AB385" s="299"/>
      <c r="AC385" s="299"/>
      <c r="AD385" s="299"/>
      <c r="AE385" s="299"/>
      <c r="AF385" s="299"/>
      <c r="AG385" s="299"/>
      <c r="AH385" s="299"/>
      <c r="AI385" s="299"/>
      <c r="AJ385" s="299"/>
      <c r="AK385" s="299"/>
      <c r="AL385" s="299"/>
      <c r="AM385" s="299"/>
      <c r="AN385" s="299"/>
      <c r="AO385" s="299"/>
      <c r="AP385" s="299"/>
      <c r="AQ385" s="299"/>
      <c r="AR385" s="299"/>
      <c r="AS385" s="299"/>
      <c r="AT385" s="299"/>
    </row>
    <row r="386" ht="19.5" customHeight="1">
      <c r="A386" s="298"/>
      <c r="B386" s="299"/>
      <c r="C386" s="299"/>
      <c r="D386" s="299"/>
      <c r="E386" s="299"/>
      <c r="F386" s="299"/>
      <c r="G386" s="299"/>
      <c r="H386" s="299"/>
      <c r="I386" s="299"/>
      <c r="J386" s="299"/>
      <c r="K386" s="299"/>
      <c r="L386" s="299"/>
      <c r="M386" s="299"/>
      <c r="N386" s="299"/>
      <c r="O386" s="299"/>
      <c r="P386" s="299"/>
      <c r="Q386" s="299"/>
      <c r="R386" s="299"/>
      <c r="S386" s="299"/>
      <c r="T386" s="299"/>
      <c r="U386" s="300"/>
      <c r="V386" s="300"/>
      <c r="W386" s="300"/>
      <c r="X386" s="299"/>
      <c r="Y386" s="299"/>
      <c r="Z386" s="299"/>
      <c r="AA386" s="299"/>
      <c r="AB386" s="299"/>
      <c r="AC386" s="299"/>
      <c r="AD386" s="299"/>
      <c r="AE386" s="299"/>
      <c r="AF386" s="299"/>
      <c r="AG386" s="299"/>
      <c r="AH386" s="299"/>
      <c r="AI386" s="299"/>
      <c r="AJ386" s="299"/>
      <c r="AK386" s="299"/>
      <c r="AL386" s="299"/>
      <c r="AM386" s="299"/>
      <c r="AN386" s="299"/>
      <c r="AO386" s="299"/>
      <c r="AP386" s="299"/>
      <c r="AQ386" s="299"/>
      <c r="AR386" s="299"/>
      <c r="AS386" s="299"/>
      <c r="AT386" s="299"/>
    </row>
    <row r="387" ht="19.5" customHeight="1">
      <c r="A387" s="298"/>
      <c r="B387" s="299"/>
      <c r="C387" s="299"/>
      <c r="D387" s="299"/>
      <c r="E387" s="299"/>
      <c r="F387" s="299"/>
      <c r="G387" s="299"/>
      <c r="H387" s="299"/>
      <c r="I387" s="299"/>
      <c r="J387" s="299"/>
      <c r="K387" s="299"/>
      <c r="L387" s="299"/>
      <c r="M387" s="299"/>
      <c r="N387" s="299"/>
      <c r="O387" s="299"/>
      <c r="P387" s="299"/>
      <c r="Q387" s="299"/>
      <c r="R387" s="299"/>
      <c r="S387" s="299"/>
      <c r="T387" s="299"/>
      <c r="U387" s="300"/>
      <c r="V387" s="300"/>
      <c r="W387" s="300"/>
      <c r="X387" s="299"/>
      <c r="Y387" s="299"/>
      <c r="Z387" s="299"/>
      <c r="AA387" s="299"/>
      <c r="AB387" s="299"/>
      <c r="AC387" s="299"/>
      <c r="AD387" s="299"/>
      <c r="AE387" s="299"/>
      <c r="AF387" s="299"/>
      <c r="AG387" s="299"/>
      <c r="AH387" s="299"/>
      <c r="AI387" s="299"/>
      <c r="AJ387" s="299"/>
      <c r="AK387" s="299"/>
      <c r="AL387" s="299"/>
      <c r="AM387" s="299"/>
      <c r="AN387" s="299"/>
      <c r="AO387" s="299"/>
      <c r="AP387" s="299"/>
      <c r="AQ387" s="299"/>
      <c r="AR387" s="299"/>
      <c r="AS387" s="299"/>
      <c r="AT387" s="299"/>
    </row>
    <row r="388" ht="19.5" customHeight="1">
      <c r="A388" s="298"/>
      <c r="B388" s="299"/>
      <c r="C388" s="299"/>
      <c r="D388" s="299"/>
      <c r="E388" s="299"/>
      <c r="F388" s="299"/>
      <c r="G388" s="299"/>
      <c r="H388" s="299"/>
      <c r="I388" s="299"/>
      <c r="J388" s="299"/>
      <c r="K388" s="299"/>
      <c r="L388" s="299"/>
      <c r="M388" s="299"/>
      <c r="N388" s="299"/>
      <c r="O388" s="299"/>
      <c r="P388" s="299"/>
      <c r="Q388" s="299"/>
      <c r="R388" s="299"/>
      <c r="S388" s="299"/>
      <c r="T388" s="299"/>
      <c r="U388" s="300"/>
      <c r="V388" s="300"/>
      <c r="W388" s="300"/>
      <c r="X388" s="299"/>
      <c r="Y388" s="299"/>
      <c r="Z388" s="299"/>
      <c r="AA388" s="299"/>
      <c r="AB388" s="299"/>
      <c r="AC388" s="299"/>
      <c r="AD388" s="299"/>
      <c r="AE388" s="299"/>
      <c r="AF388" s="299"/>
      <c r="AG388" s="299"/>
      <c r="AH388" s="299"/>
      <c r="AI388" s="299"/>
      <c r="AJ388" s="299"/>
      <c r="AK388" s="299"/>
      <c r="AL388" s="299"/>
      <c r="AM388" s="299"/>
      <c r="AN388" s="299"/>
      <c r="AO388" s="299"/>
      <c r="AP388" s="299"/>
      <c r="AQ388" s="299"/>
      <c r="AR388" s="299"/>
      <c r="AS388" s="299"/>
      <c r="AT388" s="299"/>
    </row>
    <row r="389" ht="19.5" customHeight="1">
      <c r="A389" s="298"/>
      <c r="B389" s="299"/>
      <c r="C389" s="299"/>
      <c r="D389" s="299"/>
      <c r="E389" s="299"/>
      <c r="F389" s="299"/>
      <c r="G389" s="299"/>
      <c r="H389" s="299"/>
      <c r="I389" s="299"/>
      <c r="J389" s="299"/>
      <c r="K389" s="299"/>
      <c r="L389" s="299"/>
      <c r="M389" s="299"/>
      <c r="N389" s="299"/>
      <c r="O389" s="299"/>
      <c r="P389" s="299"/>
      <c r="Q389" s="299"/>
      <c r="R389" s="299"/>
      <c r="S389" s="299"/>
      <c r="T389" s="299"/>
      <c r="U389" s="300"/>
      <c r="V389" s="300"/>
      <c r="W389" s="300"/>
      <c r="X389" s="299"/>
      <c r="Y389" s="299"/>
      <c r="Z389" s="299"/>
      <c r="AA389" s="299"/>
      <c r="AB389" s="299"/>
      <c r="AC389" s="299"/>
      <c r="AD389" s="299"/>
      <c r="AE389" s="299"/>
      <c r="AF389" s="299"/>
      <c r="AG389" s="299"/>
      <c r="AH389" s="299"/>
      <c r="AI389" s="299"/>
      <c r="AJ389" s="299"/>
      <c r="AK389" s="299"/>
      <c r="AL389" s="299"/>
      <c r="AM389" s="299"/>
      <c r="AN389" s="299"/>
      <c r="AO389" s="299"/>
      <c r="AP389" s="299"/>
      <c r="AQ389" s="299"/>
      <c r="AR389" s="299"/>
      <c r="AS389" s="299"/>
      <c r="AT389" s="299"/>
    </row>
    <row r="390" ht="19.5" customHeight="1">
      <c r="A390" s="298"/>
      <c r="B390" s="299"/>
      <c r="C390" s="299"/>
      <c r="D390" s="299"/>
      <c r="E390" s="299"/>
      <c r="F390" s="299"/>
      <c r="G390" s="299"/>
      <c r="H390" s="299"/>
      <c r="I390" s="299"/>
      <c r="J390" s="299"/>
      <c r="K390" s="299"/>
      <c r="L390" s="299"/>
      <c r="M390" s="299"/>
      <c r="N390" s="299"/>
      <c r="O390" s="299"/>
      <c r="P390" s="299"/>
      <c r="Q390" s="299"/>
      <c r="R390" s="299"/>
      <c r="S390" s="299"/>
      <c r="T390" s="299"/>
      <c r="U390" s="300"/>
      <c r="V390" s="300"/>
      <c r="W390" s="300"/>
      <c r="X390" s="299"/>
      <c r="Y390" s="299"/>
      <c r="Z390" s="299"/>
      <c r="AA390" s="299"/>
      <c r="AB390" s="299"/>
      <c r="AC390" s="299"/>
      <c r="AD390" s="299"/>
      <c r="AE390" s="299"/>
      <c r="AF390" s="299"/>
      <c r="AG390" s="299"/>
      <c r="AH390" s="299"/>
      <c r="AI390" s="299"/>
      <c r="AJ390" s="299"/>
      <c r="AK390" s="299"/>
      <c r="AL390" s="299"/>
      <c r="AM390" s="299"/>
      <c r="AN390" s="299"/>
      <c r="AO390" s="299"/>
      <c r="AP390" s="299"/>
      <c r="AQ390" s="299"/>
      <c r="AR390" s="299"/>
      <c r="AS390" s="299"/>
      <c r="AT390" s="299"/>
    </row>
    <row r="391" ht="19.5" customHeight="1">
      <c r="A391" s="298"/>
      <c r="B391" s="299"/>
      <c r="C391" s="299"/>
      <c r="D391" s="299"/>
      <c r="E391" s="299"/>
      <c r="F391" s="299"/>
      <c r="G391" s="299"/>
      <c r="H391" s="299"/>
      <c r="I391" s="299"/>
      <c r="J391" s="299"/>
      <c r="K391" s="299"/>
      <c r="L391" s="299"/>
      <c r="M391" s="299"/>
      <c r="N391" s="299"/>
      <c r="O391" s="299"/>
      <c r="P391" s="299"/>
      <c r="Q391" s="299"/>
      <c r="R391" s="299"/>
      <c r="S391" s="299"/>
      <c r="T391" s="299"/>
      <c r="U391" s="300"/>
      <c r="V391" s="300"/>
      <c r="W391" s="300"/>
      <c r="X391" s="299"/>
      <c r="Y391" s="299"/>
      <c r="Z391" s="299"/>
      <c r="AA391" s="299"/>
      <c r="AB391" s="299"/>
      <c r="AC391" s="299"/>
      <c r="AD391" s="299"/>
      <c r="AE391" s="299"/>
      <c r="AF391" s="299"/>
      <c r="AG391" s="299"/>
      <c r="AH391" s="299"/>
      <c r="AI391" s="299"/>
      <c r="AJ391" s="299"/>
      <c r="AK391" s="299"/>
      <c r="AL391" s="299"/>
      <c r="AM391" s="299"/>
      <c r="AN391" s="299"/>
      <c r="AO391" s="299"/>
      <c r="AP391" s="299"/>
      <c r="AQ391" s="299"/>
      <c r="AR391" s="299"/>
      <c r="AS391" s="299"/>
      <c r="AT391" s="299"/>
    </row>
    <row r="392" ht="19.5" customHeight="1">
      <c r="A392" s="298"/>
      <c r="B392" s="299"/>
      <c r="C392" s="299"/>
      <c r="D392" s="299"/>
      <c r="E392" s="299"/>
      <c r="F392" s="299"/>
      <c r="G392" s="299"/>
      <c r="H392" s="299"/>
      <c r="I392" s="299"/>
      <c r="J392" s="299"/>
      <c r="K392" s="299"/>
      <c r="L392" s="299"/>
      <c r="M392" s="299"/>
      <c r="N392" s="299"/>
      <c r="O392" s="299"/>
      <c r="P392" s="299"/>
      <c r="Q392" s="299"/>
      <c r="R392" s="299"/>
      <c r="S392" s="299"/>
      <c r="T392" s="299"/>
      <c r="U392" s="300"/>
      <c r="V392" s="300"/>
      <c r="W392" s="300"/>
      <c r="X392" s="299"/>
      <c r="Y392" s="299"/>
      <c r="Z392" s="299"/>
      <c r="AA392" s="299"/>
      <c r="AB392" s="299"/>
      <c r="AC392" s="299"/>
      <c r="AD392" s="299"/>
      <c r="AE392" s="299"/>
      <c r="AF392" s="299"/>
      <c r="AG392" s="299"/>
      <c r="AH392" s="299"/>
      <c r="AI392" s="299"/>
      <c r="AJ392" s="299"/>
      <c r="AK392" s="299"/>
      <c r="AL392" s="299"/>
      <c r="AM392" s="299"/>
      <c r="AN392" s="299"/>
      <c r="AO392" s="299"/>
      <c r="AP392" s="299"/>
      <c r="AQ392" s="299"/>
      <c r="AR392" s="299"/>
      <c r="AS392" s="299"/>
      <c r="AT392" s="299"/>
    </row>
    <row r="393" ht="19.5" customHeight="1">
      <c r="A393" s="298"/>
      <c r="B393" s="299"/>
      <c r="C393" s="299"/>
      <c r="D393" s="299"/>
      <c r="E393" s="299"/>
      <c r="F393" s="299"/>
      <c r="G393" s="299"/>
      <c r="H393" s="299"/>
      <c r="I393" s="299"/>
      <c r="J393" s="299"/>
      <c r="K393" s="299"/>
      <c r="L393" s="299"/>
      <c r="M393" s="299"/>
      <c r="N393" s="299"/>
      <c r="O393" s="299"/>
      <c r="P393" s="299"/>
      <c r="Q393" s="299"/>
      <c r="R393" s="299"/>
      <c r="S393" s="299"/>
      <c r="T393" s="299"/>
      <c r="U393" s="300"/>
      <c r="V393" s="300"/>
      <c r="W393" s="300"/>
      <c r="X393" s="299"/>
      <c r="Y393" s="299"/>
      <c r="Z393" s="299"/>
      <c r="AA393" s="299"/>
      <c r="AB393" s="299"/>
      <c r="AC393" s="299"/>
      <c r="AD393" s="299"/>
      <c r="AE393" s="299"/>
      <c r="AF393" s="299"/>
      <c r="AG393" s="299"/>
      <c r="AH393" s="299"/>
      <c r="AI393" s="299"/>
      <c r="AJ393" s="299"/>
      <c r="AK393" s="299"/>
      <c r="AL393" s="299"/>
      <c r="AM393" s="299"/>
      <c r="AN393" s="299"/>
      <c r="AO393" s="299"/>
      <c r="AP393" s="299"/>
      <c r="AQ393" s="299"/>
      <c r="AR393" s="299"/>
      <c r="AS393" s="299"/>
      <c r="AT393" s="299"/>
    </row>
    <row r="394" ht="19.5" customHeight="1">
      <c r="A394" s="298"/>
      <c r="B394" s="299"/>
      <c r="C394" s="299"/>
      <c r="D394" s="299"/>
      <c r="E394" s="299"/>
      <c r="F394" s="299"/>
      <c r="G394" s="299"/>
      <c r="H394" s="299"/>
      <c r="I394" s="299"/>
      <c r="J394" s="299"/>
      <c r="K394" s="299"/>
      <c r="L394" s="299"/>
      <c r="M394" s="299"/>
      <c r="N394" s="299"/>
      <c r="O394" s="299"/>
      <c r="P394" s="299"/>
      <c r="Q394" s="299"/>
      <c r="R394" s="299"/>
      <c r="S394" s="299"/>
      <c r="T394" s="299"/>
      <c r="U394" s="300"/>
      <c r="V394" s="300"/>
      <c r="W394" s="300"/>
      <c r="X394" s="299"/>
      <c r="Y394" s="299"/>
      <c r="Z394" s="299"/>
      <c r="AA394" s="299"/>
      <c r="AB394" s="299"/>
      <c r="AC394" s="299"/>
      <c r="AD394" s="299"/>
      <c r="AE394" s="299"/>
      <c r="AF394" s="299"/>
      <c r="AG394" s="299"/>
      <c r="AH394" s="299"/>
      <c r="AI394" s="299"/>
      <c r="AJ394" s="299"/>
      <c r="AK394" s="299"/>
      <c r="AL394" s="299"/>
      <c r="AM394" s="299"/>
      <c r="AN394" s="299"/>
      <c r="AO394" s="299"/>
      <c r="AP394" s="299"/>
      <c r="AQ394" s="299"/>
      <c r="AR394" s="299"/>
      <c r="AS394" s="299"/>
      <c r="AT394" s="299"/>
    </row>
    <row r="395" ht="19.5" customHeight="1">
      <c r="A395" s="298"/>
      <c r="B395" s="299"/>
      <c r="C395" s="299"/>
      <c r="D395" s="299"/>
      <c r="E395" s="299"/>
      <c r="F395" s="299"/>
      <c r="G395" s="299"/>
      <c r="H395" s="299"/>
      <c r="I395" s="299"/>
      <c r="J395" s="299"/>
      <c r="K395" s="299"/>
      <c r="L395" s="299"/>
      <c r="M395" s="299"/>
      <c r="N395" s="299"/>
      <c r="O395" s="299"/>
      <c r="P395" s="299"/>
      <c r="Q395" s="299"/>
      <c r="R395" s="299"/>
      <c r="S395" s="299"/>
      <c r="T395" s="299"/>
      <c r="U395" s="300"/>
      <c r="V395" s="300"/>
      <c r="W395" s="300"/>
      <c r="X395" s="299"/>
      <c r="Y395" s="299"/>
      <c r="Z395" s="299"/>
      <c r="AA395" s="299"/>
      <c r="AB395" s="299"/>
      <c r="AC395" s="299"/>
      <c r="AD395" s="299"/>
      <c r="AE395" s="299"/>
      <c r="AF395" s="299"/>
      <c r="AG395" s="299"/>
      <c r="AH395" s="299"/>
      <c r="AI395" s="299"/>
      <c r="AJ395" s="299"/>
      <c r="AK395" s="299"/>
      <c r="AL395" s="299"/>
      <c r="AM395" s="299"/>
      <c r="AN395" s="299"/>
      <c r="AO395" s="299"/>
      <c r="AP395" s="299"/>
      <c r="AQ395" s="299"/>
      <c r="AR395" s="299"/>
      <c r="AS395" s="299"/>
      <c r="AT395" s="299"/>
    </row>
    <row r="396" ht="19.5" customHeight="1">
      <c r="A396" s="298"/>
      <c r="B396" s="299"/>
      <c r="C396" s="299"/>
      <c r="D396" s="299"/>
      <c r="E396" s="299"/>
      <c r="F396" s="299"/>
      <c r="G396" s="299"/>
      <c r="H396" s="299"/>
      <c r="I396" s="299"/>
      <c r="J396" s="299"/>
      <c r="K396" s="299"/>
      <c r="L396" s="299"/>
      <c r="M396" s="299"/>
      <c r="N396" s="299"/>
      <c r="O396" s="299"/>
      <c r="P396" s="299"/>
      <c r="Q396" s="299"/>
      <c r="R396" s="299"/>
      <c r="S396" s="299"/>
      <c r="T396" s="299"/>
      <c r="U396" s="300"/>
      <c r="V396" s="300"/>
      <c r="W396" s="300"/>
      <c r="X396" s="299"/>
      <c r="Y396" s="299"/>
      <c r="Z396" s="299"/>
      <c r="AA396" s="299"/>
      <c r="AB396" s="299"/>
      <c r="AC396" s="299"/>
      <c r="AD396" s="299"/>
      <c r="AE396" s="299"/>
      <c r="AF396" s="299"/>
      <c r="AG396" s="299"/>
      <c r="AH396" s="299"/>
      <c r="AI396" s="299"/>
      <c r="AJ396" s="299"/>
      <c r="AK396" s="299"/>
      <c r="AL396" s="299"/>
      <c r="AM396" s="299"/>
      <c r="AN396" s="299"/>
      <c r="AO396" s="299"/>
      <c r="AP396" s="299"/>
      <c r="AQ396" s="299"/>
      <c r="AR396" s="299"/>
      <c r="AS396" s="299"/>
      <c r="AT396" s="299"/>
    </row>
    <row r="397" ht="19.5" customHeight="1">
      <c r="A397" s="298"/>
      <c r="B397" s="299"/>
      <c r="C397" s="299"/>
      <c r="D397" s="299"/>
      <c r="E397" s="299"/>
      <c r="F397" s="299"/>
      <c r="G397" s="299"/>
      <c r="H397" s="299"/>
      <c r="I397" s="299"/>
      <c r="J397" s="299"/>
      <c r="K397" s="299"/>
      <c r="L397" s="299"/>
      <c r="M397" s="299"/>
      <c r="N397" s="299"/>
      <c r="O397" s="299"/>
      <c r="P397" s="299"/>
      <c r="Q397" s="299"/>
      <c r="R397" s="299"/>
      <c r="S397" s="299"/>
      <c r="T397" s="299"/>
      <c r="U397" s="300"/>
      <c r="V397" s="300"/>
      <c r="W397" s="300"/>
      <c r="X397" s="299"/>
      <c r="Y397" s="299"/>
      <c r="Z397" s="299"/>
      <c r="AA397" s="299"/>
      <c r="AB397" s="299"/>
      <c r="AC397" s="299"/>
      <c r="AD397" s="299"/>
      <c r="AE397" s="299"/>
      <c r="AF397" s="299"/>
      <c r="AG397" s="299"/>
      <c r="AH397" s="299"/>
      <c r="AI397" s="299"/>
      <c r="AJ397" s="299"/>
      <c r="AK397" s="299"/>
      <c r="AL397" s="299"/>
      <c r="AM397" s="299"/>
      <c r="AN397" s="299"/>
      <c r="AO397" s="299"/>
      <c r="AP397" s="299"/>
      <c r="AQ397" s="299"/>
      <c r="AR397" s="299"/>
      <c r="AS397" s="299"/>
      <c r="AT397" s="299"/>
    </row>
    <row r="398" ht="19.5" customHeight="1">
      <c r="A398" s="298"/>
      <c r="B398" s="299"/>
      <c r="C398" s="299"/>
      <c r="D398" s="299"/>
      <c r="E398" s="299"/>
      <c r="F398" s="299"/>
      <c r="G398" s="299"/>
      <c r="H398" s="299"/>
      <c r="I398" s="299"/>
      <c r="J398" s="299"/>
      <c r="K398" s="299"/>
      <c r="L398" s="299"/>
      <c r="M398" s="299"/>
      <c r="N398" s="299"/>
      <c r="O398" s="299"/>
      <c r="P398" s="299"/>
      <c r="Q398" s="299"/>
      <c r="R398" s="299"/>
      <c r="S398" s="299"/>
      <c r="T398" s="299"/>
      <c r="U398" s="300"/>
      <c r="V398" s="300"/>
      <c r="W398" s="300"/>
      <c r="X398" s="299"/>
      <c r="Y398" s="299"/>
      <c r="Z398" s="299"/>
      <c r="AA398" s="299"/>
      <c r="AB398" s="299"/>
      <c r="AC398" s="299"/>
      <c r="AD398" s="299"/>
      <c r="AE398" s="299"/>
      <c r="AF398" s="299"/>
      <c r="AG398" s="299"/>
      <c r="AH398" s="299"/>
      <c r="AI398" s="299"/>
      <c r="AJ398" s="299"/>
      <c r="AK398" s="299"/>
      <c r="AL398" s="299"/>
      <c r="AM398" s="299"/>
      <c r="AN398" s="299"/>
      <c r="AO398" s="299"/>
      <c r="AP398" s="299"/>
      <c r="AQ398" s="299"/>
      <c r="AR398" s="299"/>
      <c r="AS398" s="299"/>
      <c r="AT398" s="299"/>
    </row>
    <row r="399" ht="19.5" customHeight="1">
      <c r="A399" s="298"/>
      <c r="B399" s="299"/>
      <c r="C399" s="299"/>
      <c r="D399" s="299"/>
      <c r="E399" s="299"/>
      <c r="F399" s="299"/>
      <c r="G399" s="299"/>
      <c r="H399" s="299"/>
      <c r="I399" s="299"/>
      <c r="J399" s="299"/>
      <c r="K399" s="299"/>
      <c r="L399" s="299"/>
      <c r="M399" s="299"/>
      <c r="N399" s="299"/>
      <c r="O399" s="299"/>
      <c r="P399" s="299"/>
      <c r="Q399" s="299"/>
      <c r="R399" s="299"/>
      <c r="S399" s="299"/>
      <c r="T399" s="299"/>
      <c r="U399" s="300"/>
      <c r="V399" s="300"/>
      <c r="W399" s="300"/>
      <c r="X399" s="299"/>
      <c r="Y399" s="299"/>
      <c r="Z399" s="299"/>
      <c r="AA399" s="299"/>
      <c r="AB399" s="299"/>
      <c r="AC399" s="299"/>
      <c r="AD399" s="299"/>
      <c r="AE399" s="299"/>
      <c r="AF399" s="299"/>
      <c r="AG399" s="299"/>
      <c r="AH399" s="299"/>
      <c r="AI399" s="299"/>
      <c r="AJ399" s="299"/>
      <c r="AK399" s="299"/>
      <c r="AL399" s="299"/>
      <c r="AM399" s="299"/>
      <c r="AN399" s="299"/>
      <c r="AO399" s="299"/>
      <c r="AP399" s="299"/>
      <c r="AQ399" s="299"/>
      <c r="AR399" s="299"/>
      <c r="AS399" s="299"/>
      <c r="AT399" s="299"/>
    </row>
    <row r="400" ht="19.5" customHeight="1">
      <c r="A400" s="298"/>
      <c r="B400" s="299"/>
      <c r="C400" s="299"/>
      <c r="D400" s="299"/>
      <c r="E400" s="299"/>
      <c r="F400" s="299"/>
      <c r="G400" s="299"/>
      <c r="H400" s="299"/>
      <c r="I400" s="299"/>
      <c r="J400" s="299"/>
      <c r="K400" s="299"/>
      <c r="L400" s="299"/>
      <c r="M400" s="299"/>
      <c r="N400" s="299"/>
      <c r="O400" s="299"/>
      <c r="P400" s="299"/>
      <c r="Q400" s="299"/>
      <c r="R400" s="299"/>
      <c r="S400" s="299"/>
      <c r="T400" s="299"/>
      <c r="U400" s="300"/>
      <c r="V400" s="300"/>
      <c r="W400" s="300"/>
      <c r="X400" s="299"/>
      <c r="Y400" s="299"/>
      <c r="Z400" s="299"/>
      <c r="AA400" s="299"/>
      <c r="AB400" s="299"/>
      <c r="AC400" s="299"/>
      <c r="AD400" s="299"/>
      <c r="AE400" s="299"/>
      <c r="AF400" s="299"/>
      <c r="AG400" s="299"/>
      <c r="AH400" s="299"/>
      <c r="AI400" s="299"/>
      <c r="AJ400" s="299"/>
      <c r="AK400" s="299"/>
      <c r="AL400" s="299"/>
      <c r="AM400" s="299"/>
      <c r="AN400" s="299"/>
      <c r="AO400" s="299"/>
      <c r="AP400" s="299"/>
      <c r="AQ400" s="299"/>
      <c r="AR400" s="299"/>
      <c r="AS400" s="299"/>
      <c r="AT400" s="299"/>
    </row>
    <row r="401" ht="19.5" customHeight="1">
      <c r="A401" s="298"/>
      <c r="B401" s="299"/>
      <c r="C401" s="299"/>
      <c r="D401" s="299"/>
      <c r="E401" s="299"/>
      <c r="F401" s="299"/>
      <c r="G401" s="299"/>
      <c r="H401" s="299"/>
      <c r="I401" s="299"/>
      <c r="J401" s="299"/>
      <c r="K401" s="299"/>
      <c r="L401" s="299"/>
      <c r="M401" s="299"/>
      <c r="N401" s="299"/>
      <c r="O401" s="299"/>
      <c r="P401" s="299"/>
      <c r="Q401" s="299"/>
      <c r="R401" s="299"/>
      <c r="S401" s="299"/>
      <c r="T401" s="299"/>
      <c r="U401" s="300"/>
      <c r="V401" s="300"/>
      <c r="W401" s="300"/>
      <c r="X401" s="299"/>
      <c r="Y401" s="299"/>
      <c r="Z401" s="299"/>
      <c r="AA401" s="299"/>
      <c r="AB401" s="299"/>
      <c r="AC401" s="299"/>
      <c r="AD401" s="299"/>
      <c r="AE401" s="299"/>
      <c r="AF401" s="299"/>
      <c r="AG401" s="299"/>
      <c r="AH401" s="299"/>
      <c r="AI401" s="299"/>
      <c r="AJ401" s="299"/>
      <c r="AK401" s="299"/>
      <c r="AL401" s="299"/>
      <c r="AM401" s="299"/>
      <c r="AN401" s="299"/>
      <c r="AO401" s="299"/>
      <c r="AP401" s="299"/>
      <c r="AQ401" s="299"/>
      <c r="AR401" s="299"/>
      <c r="AS401" s="299"/>
      <c r="AT401" s="299"/>
    </row>
    <row r="402" ht="19.5" customHeight="1">
      <c r="A402" s="298"/>
      <c r="B402" s="299"/>
      <c r="C402" s="299"/>
      <c r="D402" s="299"/>
      <c r="E402" s="299"/>
      <c r="F402" s="299"/>
      <c r="G402" s="299"/>
      <c r="H402" s="299"/>
      <c r="I402" s="299"/>
      <c r="J402" s="299"/>
      <c r="K402" s="299"/>
      <c r="L402" s="299"/>
      <c r="M402" s="299"/>
      <c r="N402" s="299"/>
      <c r="O402" s="299"/>
      <c r="P402" s="299"/>
      <c r="Q402" s="299"/>
      <c r="R402" s="299"/>
      <c r="S402" s="299"/>
      <c r="T402" s="299"/>
      <c r="U402" s="300"/>
      <c r="V402" s="300"/>
      <c r="W402" s="300"/>
      <c r="X402" s="299"/>
      <c r="Y402" s="299"/>
      <c r="Z402" s="299"/>
      <c r="AA402" s="299"/>
      <c r="AB402" s="299"/>
      <c r="AC402" s="299"/>
      <c r="AD402" s="299"/>
      <c r="AE402" s="299"/>
      <c r="AF402" s="299"/>
      <c r="AG402" s="299"/>
      <c r="AH402" s="299"/>
      <c r="AI402" s="299"/>
      <c r="AJ402" s="299"/>
      <c r="AK402" s="299"/>
      <c r="AL402" s="299"/>
      <c r="AM402" s="299"/>
      <c r="AN402" s="299"/>
      <c r="AO402" s="299"/>
      <c r="AP402" s="299"/>
      <c r="AQ402" s="299"/>
      <c r="AR402" s="299"/>
      <c r="AS402" s="299"/>
      <c r="AT402" s="299"/>
    </row>
    <row r="403" ht="19.5" customHeight="1">
      <c r="A403" s="298"/>
      <c r="B403" s="299"/>
      <c r="C403" s="299"/>
      <c r="D403" s="299"/>
      <c r="E403" s="299"/>
      <c r="F403" s="299"/>
      <c r="G403" s="299"/>
      <c r="H403" s="299"/>
      <c r="I403" s="299"/>
      <c r="J403" s="299"/>
      <c r="K403" s="299"/>
      <c r="L403" s="299"/>
      <c r="M403" s="299"/>
      <c r="N403" s="299"/>
      <c r="O403" s="299"/>
      <c r="P403" s="299"/>
      <c r="Q403" s="299"/>
      <c r="R403" s="299"/>
      <c r="S403" s="299"/>
      <c r="T403" s="299"/>
      <c r="U403" s="300"/>
      <c r="V403" s="300"/>
      <c r="W403" s="300"/>
      <c r="X403" s="299"/>
      <c r="Y403" s="299"/>
      <c r="Z403" s="299"/>
      <c r="AA403" s="299"/>
      <c r="AB403" s="299"/>
      <c r="AC403" s="299"/>
      <c r="AD403" s="299"/>
      <c r="AE403" s="299"/>
      <c r="AF403" s="299"/>
      <c r="AG403" s="299"/>
      <c r="AH403" s="299"/>
      <c r="AI403" s="299"/>
      <c r="AJ403" s="299"/>
      <c r="AK403" s="299"/>
      <c r="AL403" s="299"/>
      <c r="AM403" s="299"/>
      <c r="AN403" s="299"/>
      <c r="AO403" s="299"/>
      <c r="AP403" s="299"/>
      <c r="AQ403" s="299"/>
      <c r="AR403" s="299"/>
      <c r="AS403" s="299"/>
      <c r="AT403" s="299"/>
    </row>
    <row r="404" ht="19.5" customHeight="1">
      <c r="A404" s="298"/>
      <c r="B404" s="299"/>
      <c r="C404" s="299"/>
      <c r="D404" s="299"/>
      <c r="E404" s="299"/>
      <c r="F404" s="299"/>
      <c r="G404" s="299"/>
      <c r="H404" s="299"/>
      <c r="I404" s="299"/>
      <c r="J404" s="299"/>
      <c r="K404" s="299"/>
      <c r="L404" s="299"/>
      <c r="M404" s="299"/>
      <c r="N404" s="299"/>
      <c r="O404" s="299"/>
      <c r="P404" s="299"/>
      <c r="Q404" s="299"/>
      <c r="R404" s="299"/>
      <c r="S404" s="299"/>
      <c r="T404" s="299"/>
      <c r="U404" s="300"/>
      <c r="V404" s="300"/>
      <c r="W404" s="300"/>
      <c r="X404" s="299"/>
      <c r="Y404" s="299"/>
      <c r="Z404" s="299"/>
      <c r="AA404" s="299"/>
      <c r="AB404" s="299"/>
      <c r="AC404" s="299"/>
      <c r="AD404" s="299"/>
      <c r="AE404" s="299"/>
      <c r="AF404" s="299"/>
      <c r="AG404" s="299"/>
      <c r="AH404" s="299"/>
      <c r="AI404" s="299"/>
      <c r="AJ404" s="299"/>
      <c r="AK404" s="299"/>
      <c r="AL404" s="299"/>
      <c r="AM404" s="299"/>
      <c r="AN404" s="299"/>
      <c r="AO404" s="299"/>
      <c r="AP404" s="299"/>
      <c r="AQ404" s="299"/>
      <c r="AR404" s="299"/>
      <c r="AS404" s="299"/>
      <c r="AT404" s="299"/>
    </row>
    <row r="405" ht="19.5" customHeight="1">
      <c r="A405" s="298"/>
      <c r="B405" s="299"/>
      <c r="C405" s="299"/>
      <c r="D405" s="299"/>
      <c r="E405" s="299"/>
      <c r="F405" s="299"/>
      <c r="G405" s="299"/>
      <c r="H405" s="299"/>
      <c r="I405" s="299"/>
      <c r="J405" s="299"/>
      <c r="K405" s="299"/>
      <c r="L405" s="299"/>
      <c r="M405" s="299"/>
      <c r="N405" s="299"/>
      <c r="O405" s="299"/>
      <c r="P405" s="299"/>
      <c r="Q405" s="299"/>
      <c r="R405" s="299"/>
      <c r="S405" s="299"/>
      <c r="T405" s="299"/>
      <c r="U405" s="300"/>
      <c r="V405" s="300"/>
      <c r="W405" s="300"/>
      <c r="X405" s="299"/>
      <c r="Y405" s="299"/>
      <c r="Z405" s="299"/>
      <c r="AA405" s="299"/>
      <c r="AB405" s="299"/>
      <c r="AC405" s="299"/>
      <c r="AD405" s="299"/>
      <c r="AE405" s="299"/>
      <c r="AF405" s="299"/>
      <c r="AG405" s="299"/>
      <c r="AH405" s="299"/>
      <c r="AI405" s="299"/>
      <c r="AJ405" s="299"/>
      <c r="AK405" s="299"/>
      <c r="AL405" s="299"/>
      <c r="AM405" s="299"/>
      <c r="AN405" s="299"/>
      <c r="AO405" s="299"/>
      <c r="AP405" s="299"/>
      <c r="AQ405" s="299"/>
      <c r="AR405" s="299"/>
      <c r="AS405" s="299"/>
      <c r="AT405" s="299"/>
    </row>
    <row r="406" ht="19.5" customHeight="1">
      <c r="A406" s="298"/>
      <c r="B406" s="299"/>
      <c r="C406" s="299"/>
      <c r="D406" s="299"/>
      <c r="E406" s="299"/>
      <c r="F406" s="299"/>
      <c r="G406" s="299"/>
      <c r="H406" s="299"/>
      <c r="I406" s="299"/>
      <c r="J406" s="299"/>
      <c r="K406" s="299"/>
      <c r="L406" s="299"/>
      <c r="M406" s="299"/>
      <c r="N406" s="299"/>
      <c r="O406" s="299"/>
      <c r="P406" s="299"/>
      <c r="Q406" s="299"/>
      <c r="R406" s="299"/>
      <c r="S406" s="299"/>
      <c r="T406" s="299"/>
      <c r="U406" s="300"/>
      <c r="V406" s="300"/>
      <c r="W406" s="300"/>
      <c r="X406" s="299"/>
      <c r="Y406" s="299"/>
      <c r="Z406" s="299"/>
      <c r="AA406" s="299"/>
      <c r="AB406" s="299"/>
      <c r="AC406" s="299"/>
      <c r="AD406" s="299"/>
      <c r="AE406" s="299"/>
      <c r="AF406" s="299"/>
      <c r="AG406" s="299"/>
      <c r="AH406" s="299"/>
      <c r="AI406" s="299"/>
      <c r="AJ406" s="299"/>
      <c r="AK406" s="299"/>
      <c r="AL406" s="299"/>
      <c r="AM406" s="299"/>
      <c r="AN406" s="299"/>
      <c r="AO406" s="299"/>
      <c r="AP406" s="299"/>
      <c r="AQ406" s="299"/>
      <c r="AR406" s="299"/>
      <c r="AS406" s="299"/>
      <c r="AT406" s="299"/>
    </row>
    <row r="407" ht="19.5" customHeight="1">
      <c r="A407" s="298"/>
      <c r="B407" s="299"/>
      <c r="C407" s="299"/>
      <c r="D407" s="299"/>
      <c r="E407" s="299"/>
      <c r="F407" s="299"/>
      <c r="G407" s="299"/>
      <c r="H407" s="299"/>
      <c r="I407" s="299"/>
      <c r="J407" s="299"/>
      <c r="K407" s="299"/>
      <c r="L407" s="299"/>
      <c r="M407" s="299"/>
      <c r="N407" s="299"/>
      <c r="O407" s="299"/>
      <c r="P407" s="299"/>
      <c r="Q407" s="299"/>
      <c r="R407" s="299"/>
      <c r="S407" s="299"/>
      <c r="T407" s="299"/>
      <c r="U407" s="300"/>
      <c r="V407" s="300"/>
      <c r="W407" s="300"/>
      <c r="X407" s="299"/>
      <c r="Y407" s="299"/>
      <c r="Z407" s="299"/>
      <c r="AA407" s="299"/>
      <c r="AB407" s="299"/>
      <c r="AC407" s="299"/>
      <c r="AD407" s="299"/>
      <c r="AE407" s="299"/>
      <c r="AF407" s="299"/>
      <c r="AG407" s="299"/>
      <c r="AH407" s="299"/>
      <c r="AI407" s="299"/>
      <c r="AJ407" s="299"/>
      <c r="AK407" s="299"/>
      <c r="AL407" s="299"/>
      <c r="AM407" s="299"/>
      <c r="AN407" s="299"/>
      <c r="AO407" s="299"/>
      <c r="AP407" s="299"/>
      <c r="AQ407" s="299"/>
      <c r="AR407" s="299"/>
      <c r="AS407" s="299"/>
      <c r="AT407" s="299"/>
    </row>
    <row r="408" ht="19.5" customHeight="1">
      <c r="A408" s="298"/>
      <c r="B408" s="299"/>
      <c r="C408" s="299"/>
      <c r="D408" s="299"/>
      <c r="E408" s="299"/>
      <c r="F408" s="299"/>
      <c r="G408" s="299"/>
      <c r="H408" s="299"/>
      <c r="I408" s="299"/>
      <c r="J408" s="299"/>
      <c r="K408" s="299"/>
      <c r="L408" s="299"/>
      <c r="M408" s="299"/>
      <c r="N408" s="299"/>
      <c r="O408" s="299"/>
      <c r="P408" s="299"/>
      <c r="Q408" s="299"/>
      <c r="R408" s="299"/>
      <c r="S408" s="299"/>
      <c r="T408" s="299"/>
      <c r="U408" s="300"/>
      <c r="V408" s="300"/>
      <c r="W408" s="300"/>
      <c r="X408" s="299"/>
      <c r="Y408" s="299"/>
      <c r="Z408" s="299"/>
      <c r="AA408" s="299"/>
      <c r="AB408" s="299"/>
      <c r="AC408" s="299"/>
      <c r="AD408" s="299"/>
      <c r="AE408" s="299"/>
      <c r="AF408" s="299"/>
      <c r="AG408" s="299"/>
      <c r="AH408" s="299"/>
      <c r="AI408" s="299"/>
      <c r="AJ408" s="299"/>
      <c r="AK408" s="299"/>
      <c r="AL408" s="299"/>
      <c r="AM408" s="299"/>
      <c r="AN408" s="299"/>
      <c r="AO408" s="299"/>
      <c r="AP408" s="299"/>
      <c r="AQ408" s="299"/>
      <c r="AR408" s="299"/>
      <c r="AS408" s="299"/>
      <c r="AT408" s="299"/>
    </row>
    <row r="409" ht="19.5" customHeight="1">
      <c r="A409" s="298"/>
      <c r="B409" s="299"/>
      <c r="C409" s="299"/>
      <c r="D409" s="299"/>
      <c r="E409" s="299"/>
      <c r="F409" s="299"/>
      <c r="G409" s="299"/>
      <c r="H409" s="299"/>
      <c r="I409" s="299"/>
      <c r="J409" s="299"/>
      <c r="K409" s="299"/>
      <c r="L409" s="299"/>
      <c r="M409" s="299"/>
      <c r="N409" s="299"/>
      <c r="O409" s="299"/>
      <c r="P409" s="299"/>
      <c r="Q409" s="299"/>
      <c r="R409" s="299"/>
      <c r="S409" s="299"/>
      <c r="T409" s="299"/>
      <c r="U409" s="300"/>
      <c r="V409" s="300"/>
      <c r="W409" s="300"/>
      <c r="X409" s="299"/>
      <c r="Y409" s="299"/>
      <c r="Z409" s="299"/>
      <c r="AA409" s="299"/>
      <c r="AB409" s="299"/>
      <c r="AC409" s="299"/>
      <c r="AD409" s="299"/>
      <c r="AE409" s="299"/>
      <c r="AF409" s="299"/>
      <c r="AG409" s="299"/>
      <c r="AH409" s="299"/>
      <c r="AI409" s="299"/>
      <c r="AJ409" s="299"/>
      <c r="AK409" s="299"/>
      <c r="AL409" s="299"/>
      <c r="AM409" s="299"/>
      <c r="AN409" s="299"/>
      <c r="AO409" s="299"/>
      <c r="AP409" s="299"/>
      <c r="AQ409" s="299"/>
      <c r="AR409" s="299"/>
      <c r="AS409" s="299"/>
      <c r="AT409" s="299"/>
    </row>
    <row r="410" ht="19.5" customHeight="1">
      <c r="A410" s="298"/>
      <c r="B410" s="299"/>
      <c r="C410" s="299"/>
      <c r="D410" s="299"/>
      <c r="E410" s="299"/>
      <c r="F410" s="299"/>
      <c r="G410" s="299"/>
      <c r="H410" s="299"/>
      <c r="I410" s="299"/>
      <c r="J410" s="299"/>
      <c r="K410" s="299"/>
      <c r="L410" s="299"/>
      <c r="M410" s="299"/>
      <c r="N410" s="299"/>
      <c r="O410" s="299"/>
      <c r="P410" s="299"/>
      <c r="Q410" s="299"/>
      <c r="R410" s="299"/>
      <c r="S410" s="299"/>
      <c r="T410" s="299"/>
      <c r="U410" s="300"/>
      <c r="V410" s="300"/>
      <c r="W410" s="300"/>
      <c r="X410" s="299"/>
      <c r="Y410" s="299"/>
      <c r="Z410" s="299"/>
      <c r="AA410" s="299"/>
      <c r="AB410" s="299"/>
      <c r="AC410" s="299"/>
      <c r="AD410" s="299"/>
      <c r="AE410" s="299"/>
      <c r="AF410" s="299"/>
      <c r="AG410" s="299"/>
      <c r="AH410" s="299"/>
      <c r="AI410" s="299"/>
      <c r="AJ410" s="299"/>
      <c r="AK410" s="299"/>
      <c r="AL410" s="299"/>
      <c r="AM410" s="299"/>
      <c r="AN410" s="299"/>
      <c r="AO410" s="299"/>
      <c r="AP410" s="299"/>
      <c r="AQ410" s="299"/>
      <c r="AR410" s="299"/>
      <c r="AS410" s="299"/>
      <c r="AT410" s="299"/>
    </row>
    <row r="411" ht="19.5" customHeight="1">
      <c r="A411" s="298"/>
      <c r="B411" s="299"/>
      <c r="C411" s="299"/>
      <c r="D411" s="299"/>
      <c r="E411" s="299"/>
      <c r="F411" s="299"/>
      <c r="G411" s="299"/>
      <c r="H411" s="299"/>
      <c r="I411" s="299"/>
      <c r="J411" s="299"/>
      <c r="K411" s="299"/>
      <c r="L411" s="299"/>
      <c r="M411" s="299"/>
      <c r="N411" s="299"/>
      <c r="O411" s="299"/>
      <c r="P411" s="299"/>
      <c r="Q411" s="299"/>
      <c r="R411" s="299"/>
      <c r="S411" s="299"/>
      <c r="T411" s="299"/>
      <c r="U411" s="300"/>
      <c r="V411" s="300"/>
      <c r="W411" s="300"/>
      <c r="X411" s="299"/>
      <c r="Y411" s="299"/>
      <c r="Z411" s="299"/>
      <c r="AA411" s="299"/>
      <c r="AB411" s="299"/>
      <c r="AC411" s="299"/>
      <c r="AD411" s="299"/>
      <c r="AE411" s="299"/>
      <c r="AF411" s="299"/>
      <c r="AG411" s="299"/>
      <c r="AH411" s="299"/>
      <c r="AI411" s="299"/>
      <c r="AJ411" s="299"/>
      <c r="AK411" s="299"/>
      <c r="AL411" s="299"/>
      <c r="AM411" s="299"/>
      <c r="AN411" s="299"/>
      <c r="AO411" s="299"/>
      <c r="AP411" s="299"/>
      <c r="AQ411" s="299"/>
      <c r="AR411" s="299"/>
      <c r="AS411" s="299"/>
      <c r="AT411" s="299"/>
    </row>
    <row r="412" ht="19.5" customHeight="1">
      <c r="A412" s="298"/>
      <c r="B412" s="299"/>
      <c r="C412" s="299"/>
      <c r="D412" s="299"/>
      <c r="E412" s="299"/>
      <c r="F412" s="299"/>
      <c r="G412" s="299"/>
      <c r="H412" s="299"/>
      <c r="I412" s="299"/>
      <c r="J412" s="299"/>
      <c r="K412" s="299"/>
      <c r="L412" s="299"/>
      <c r="M412" s="299"/>
      <c r="N412" s="299"/>
      <c r="O412" s="299"/>
      <c r="P412" s="299"/>
      <c r="Q412" s="299"/>
      <c r="R412" s="299"/>
      <c r="S412" s="299"/>
      <c r="T412" s="299"/>
      <c r="U412" s="300"/>
      <c r="V412" s="300"/>
      <c r="W412" s="300"/>
      <c r="X412" s="299"/>
      <c r="Y412" s="299"/>
      <c r="Z412" s="299"/>
      <c r="AA412" s="299"/>
      <c r="AB412" s="299"/>
      <c r="AC412" s="299"/>
      <c r="AD412" s="299"/>
      <c r="AE412" s="299"/>
      <c r="AF412" s="299"/>
      <c r="AG412" s="299"/>
      <c r="AH412" s="299"/>
      <c r="AI412" s="299"/>
      <c r="AJ412" s="299"/>
      <c r="AK412" s="299"/>
      <c r="AL412" s="299"/>
      <c r="AM412" s="299"/>
      <c r="AN412" s="299"/>
      <c r="AO412" s="299"/>
      <c r="AP412" s="299"/>
      <c r="AQ412" s="299"/>
      <c r="AR412" s="299"/>
      <c r="AS412" s="299"/>
      <c r="AT412" s="299"/>
    </row>
    <row r="413" ht="19.5" customHeight="1">
      <c r="A413" s="298"/>
      <c r="B413" s="299"/>
      <c r="C413" s="299"/>
      <c r="D413" s="299"/>
      <c r="E413" s="299"/>
      <c r="F413" s="299"/>
      <c r="G413" s="299"/>
      <c r="H413" s="299"/>
      <c r="I413" s="299"/>
      <c r="J413" s="299"/>
      <c r="K413" s="299"/>
      <c r="L413" s="299"/>
      <c r="M413" s="299"/>
      <c r="N413" s="299"/>
      <c r="O413" s="299"/>
      <c r="P413" s="299"/>
      <c r="Q413" s="299"/>
      <c r="R413" s="299"/>
      <c r="S413" s="299"/>
      <c r="T413" s="299"/>
      <c r="U413" s="300"/>
      <c r="V413" s="300"/>
      <c r="W413" s="300"/>
      <c r="X413" s="299"/>
      <c r="Y413" s="299"/>
      <c r="Z413" s="299"/>
      <c r="AA413" s="299"/>
      <c r="AB413" s="299"/>
      <c r="AC413" s="299"/>
      <c r="AD413" s="299"/>
      <c r="AE413" s="299"/>
      <c r="AF413" s="299"/>
      <c r="AG413" s="299"/>
      <c r="AH413" s="299"/>
      <c r="AI413" s="299"/>
      <c r="AJ413" s="299"/>
      <c r="AK413" s="299"/>
      <c r="AL413" s="299"/>
      <c r="AM413" s="299"/>
      <c r="AN413" s="299"/>
      <c r="AO413" s="299"/>
      <c r="AP413" s="299"/>
      <c r="AQ413" s="299"/>
      <c r="AR413" s="299"/>
      <c r="AS413" s="299"/>
      <c r="AT413" s="299"/>
    </row>
    <row r="414" ht="19.5" customHeight="1">
      <c r="A414" s="298"/>
      <c r="B414" s="299"/>
      <c r="C414" s="299"/>
      <c r="D414" s="299"/>
      <c r="E414" s="299"/>
      <c r="F414" s="299"/>
      <c r="G414" s="299"/>
      <c r="H414" s="299"/>
      <c r="I414" s="299"/>
      <c r="J414" s="299"/>
      <c r="K414" s="299"/>
      <c r="L414" s="299"/>
      <c r="M414" s="299"/>
      <c r="N414" s="299"/>
      <c r="O414" s="299"/>
      <c r="P414" s="299"/>
      <c r="Q414" s="299"/>
      <c r="R414" s="299"/>
      <c r="S414" s="299"/>
      <c r="T414" s="299"/>
      <c r="U414" s="300"/>
      <c r="V414" s="300"/>
      <c r="W414" s="300"/>
      <c r="X414" s="299"/>
      <c r="Y414" s="299"/>
      <c r="Z414" s="299"/>
      <c r="AA414" s="299"/>
      <c r="AB414" s="299"/>
      <c r="AC414" s="299"/>
      <c r="AD414" s="299"/>
      <c r="AE414" s="299"/>
      <c r="AF414" s="299"/>
      <c r="AG414" s="299"/>
      <c r="AH414" s="299"/>
      <c r="AI414" s="299"/>
      <c r="AJ414" s="299"/>
      <c r="AK414" s="299"/>
      <c r="AL414" s="299"/>
      <c r="AM414" s="299"/>
      <c r="AN414" s="299"/>
      <c r="AO414" s="299"/>
      <c r="AP414" s="299"/>
      <c r="AQ414" s="299"/>
      <c r="AR414" s="299"/>
      <c r="AS414" s="299"/>
      <c r="AT414" s="299"/>
    </row>
    <row r="415" ht="19.5" customHeight="1">
      <c r="A415" s="298"/>
      <c r="B415" s="299"/>
      <c r="C415" s="299"/>
      <c r="D415" s="299"/>
      <c r="E415" s="299"/>
      <c r="F415" s="299"/>
      <c r="G415" s="299"/>
      <c r="H415" s="299"/>
      <c r="I415" s="299"/>
      <c r="J415" s="299"/>
      <c r="K415" s="299"/>
      <c r="L415" s="299"/>
      <c r="M415" s="299"/>
      <c r="N415" s="299"/>
      <c r="O415" s="299"/>
      <c r="P415" s="299"/>
      <c r="Q415" s="299"/>
      <c r="R415" s="299"/>
      <c r="S415" s="299"/>
      <c r="T415" s="299"/>
      <c r="U415" s="300"/>
      <c r="V415" s="300"/>
      <c r="W415" s="300"/>
      <c r="X415" s="299"/>
      <c r="Y415" s="299"/>
      <c r="Z415" s="299"/>
      <c r="AA415" s="299"/>
      <c r="AB415" s="299"/>
      <c r="AC415" s="299"/>
      <c r="AD415" s="299"/>
      <c r="AE415" s="299"/>
      <c r="AF415" s="299"/>
      <c r="AG415" s="299"/>
      <c r="AH415" s="299"/>
      <c r="AI415" s="299"/>
      <c r="AJ415" s="299"/>
      <c r="AK415" s="299"/>
      <c r="AL415" s="299"/>
      <c r="AM415" s="299"/>
      <c r="AN415" s="299"/>
      <c r="AO415" s="299"/>
      <c r="AP415" s="299"/>
      <c r="AQ415" s="299"/>
      <c r="AR415" s="299"/>
      <c r="AS415" s="299"/>
      <c r="AT415" s="299"/>
    </row>
    <row r="416" ht="19.5" customHeight="1">
      <c r="A416" s="298"/>
      <c r="B416" s="299"/>
      <c r="C416" s="299"/>
      <c r="D416" s="299"/>
      <c r="E416" s="299"/>
      <c r="F416" s="299"/>
      <c r="G416" s="299"/>
      <c r="H416" s="299"/>
      <c r="I416" s="299"/>
      <c r="J416" s="299"/>
      <c r="K416" s="299"/>
      <c r="L416" s="299"/>
      <c r="M416" s="299"/>
      <c r="N416" s="299"/>
      <c r="O416" s="299"/>
      <c r="P416" s="299"/>
      <c r="Q416" s="299"/>
      <c r="R416" s="299"/>
      <c r="S416" s="299"/>
      <c r="T416" s="299"/>
      <c r="U416" s="300"/>
      <c r="V416" s="300"/>
      <c r="W416" s="300"/>
      <c r="X416" s="299"/>
      <c r="Y416" s="299"/>
      <c r="Z416" s="299"/>
      <c r="AA416" s="299"/>
      <c r="AB416" s="299"/>
      <c r="AC416" s="299"/>
      <c r="AD416" s="299"/>
      <c r="AE416" s="299"/>
      <c r="AF416" s="299"/>
      <c r="AG416" s="299"/>
      <c r="AH416" s="299"/>
      <c r="AI416" s="299"/>
      <c r="AJ416" s="299"/>
      <c r="AK416" s="299"/>
      <c r="AL416" s="299"/>
      <c r="AM416" s="299"/>
      <c r="AN416" s="299"/>
      <c r="AO416" s="299"/>
      <c r="AP416" s="299"/>
      <c r="AQ416" s="299"/>
      <c r="AR416" s="299"/>
      <c r="AS416" s="299"/>
      <c r="AT416" s="299"/>
    </row>
    <row r="417" ht="19.5" customHeight="1">
      <c r="A417" s="298"/>
      <c r="B417" s="299"/>
      <c r="C417" s="299"/>
      <c r="D417" s="299"/>
      <c r="E417" s="299"/>
      <c r="F417" s="299"/>
      <c r="G417" s="299"/>
      <c r="H417" s="299"/>
      <c r="I417" s="299"/>
      <c r="J417" s="299"/>
      <c r="K417" s="299"/>
      <c r="L417" s="299"/>
      <c r="M417" s="299"/>
      <c r="N417" s="299"/>
      <c r="O417" s="299"/>
      <c r="P417" s="299"/>
      <c r="Q417" s="299"/>
      <c r="R417" s="299"/>
      <c r="S417" s="299"/>
      <c r="T417" s="299"/>
      <c r="U417" s="300"/>
      <c r="V417" s="300"/>
      <c r="W417" s="300"/>
      <c r="X417" s="299"/>
      <c r="Y417" s="299"/>
      <c r="Z417" s="299"/>
      <c r="AA417" s="299"/>
      <c r="AB417" s="299"/>
      <c r="AC417" s="299"/>
      <c r="AD417" s="299"/>
      <c r="AE417" s="299"/>
      <c r="AF417" s="299"/>
      <c r="AG417" s="299"/>
      <c r="AH417" s="299"/>
      <c r="AI417" s="299"/>
      <c r="AJ417" s="299"/>
      <c r="AK417" s="299"/>
      <c r="AL417" s="299"/>
      <c r="AM417" s="299"/>
      <c r="AN417" s="299"/>
      <c r="AO417" s="299"/>
      <c r="AP417" s="299"/>
      <c r="AQ417" s="299"/>
      <c r="AR417" s="299"/>
      <c r="AS417" s="299"/>
      <c r="AT417" s="299"/>
    </row>
    <row r="418" ht="19.5" customHeight="1">
      <c r="A418" s="298"/>
      <c r="B418" s="299"/>
      <c r="C418" s="299"/>
      <c r="D418" s="299"/>
      <c r="E418" s="299"/>
      <c r="F418" s="299"/>
      <c r="G418" s="299"/>
      <c r="H418" s="299"/>
      <c r="I418" s="299"/>
      <c r="J418" s="299"/>
      <c r="K418" s="299"/>
      <c r="L418" s="299"/>
      <c r="M418" s="299"/>
      <c r="N418" s="299"/>
      <c r="O418" s="299"/>
      <c r="P418" s="299"/>
      <c r="Q418" s="299"/>
      <c r="R418" s="299"/>
      <c r="S418" s="299"/>
      <c r="T418" s="299"/>
      <c r="U418" s="300"/>
      <c r="V418" s="300"/>
      <c r="W418" s="300"/>
      <c r="X418" s="299"/>
      <c r="Y418" s="299"/>
      <c r="Z418" s="299"/>
      <c r="AA418" s="299"/>
      <c r="AB418" s="299"/>
      <c r="AC418" s="299"/>
      <c r="AD418" s="299"/>
      <c r="AE418" s="299"/>
      <c r="AF418" s="299"/>
      <c r="AG418" s="299"/>
      <c r="AH418" s="299"/>
      <c r="AI418" s="299"/>
      <c r="AJ418" s="299"/>
      <c r="AK418" s="299"/>
      <c r="AL418" s="299"/>
      <c r="AM418" s="299"/>
      <c r="AN418" s="299"/>
      <c r="AO418" s="299"/>
      <c r="AP418" s="299"/>
      <c r="AQ418" s="299"/>
      <c r="AR418" s="299"/>
      <c r="AS418" s="299"/>
      <c r="AT418" s="299"/>
    </row>
    <row r="419" ht="19.5" customHeight="1">
      <c r="A419" s="298"/>
      <c r="B419" s="299"/>
      <c r="C419" s="299"/>
      <c r="D419" s="299"/>
      <c r="E419" s="299"/>
      <c r="F419" s="299"/>
      <c r="G419" s="299"/>
      <c r="H419" s="299"/>
      <c r="I419" s="299"/>
      <c r="J419" s="299"/>
      <c r="K419" s="299"/>
      <c r="L419" s="299"/>
      <c r="M419" s="299"/>
      <c r="N419" s="299"/>
      <c r="O419" s="299"/>
      <c r="P419" s="299"/>
      <c r="Q419" s="299"/>
      <c r="R419" s="299"/>
      <c r="S419" s="299"/>
      <c r="T419" s="299"/>
      <c r="U419" s="300"/>
      <c r="V419" s="300"/>
      <c r="W419" s="300"/>
      <c r="X419" s="299"/>
      <c r="Y419" s="299"/>
      <c r="Z419" s="299"/>
      <c r="AA419" s="299"/>
      <c r="AB419" s="299"/>
      <c r="AC419" s="299"/>
      <c r="AD419" s="299"/>
      <c r="AE419" s="299"/>
      <c r="AF419" s="299"/>
      <c r="AG419" s="299"/>
      <c r="AH419" s="299"/>
      <c r="AI419" s="299"/>
      <c r="AJ419" s="299"/>
      <c r="AK419" s="299"/>
      <c r="AL419" s="299"/>
      <c r="AM419" s="299"/>
      <c r="AN419" s="299"/>
      <c r="AO419" s="299"/>
      <c r="AP419" s="299"/>
      <c r="AQ419" s="299"/>
      <c r="AR419" s="299"/>
      <c r="AS419" s="299"/>
      <c r="AT419" s="299"/>
    </row>
    <row r="420" ht="19.5" customHeight="1">
      <c r="A420" s="298"/>
      <c r="B420" s="299"/>
      <c r="C420" s="299"/>
      <c r="D420" s="299"/>
      <c r="E420" s="299"/>
      <c r="F420" s="299"/>
      <c r="G420" s="299"/>
      <c r="H420" s="299"/>
      <c r="I420" s="299"/>
      <c r="J420" s="299"/>
      <c r="K420" s="299"/>
      <c r="L420" s="299"/>
      <c r="M420" s="299"/>
      <c r="N420" s="299"/>
      <c r="O420" s="299"/>
      <c r="P420" s="299"/>
      <c r="Q420" s="299"/>
      <c r="R420" s="299"/>
      <c r="S420" s="299"/>
      <c r="T420" s="299"/>
      <c r="U420" s="300"/>
      <c r="V420" s="300"/>
      <c r="W420" s="300"/>
      <c r="X420" s="299"/>
      <c r="Y420" s="299"/>
      <c r="Z420" s="299"/>
      <c r="AA420" s="299"/>
      <c r="AB420" s="299"/>
      <c r="AC420" s="299"/>
      <c r="AD420" s="299"/>
      <c r="AE420" s="299"/>
      <c r="AF420" s="299"/>
      <c r="AG420" s="299"/>
      <c r="AH420" s="299"/>
      <c r="AI420" s="299"/>
      <c r="AJ420" s="299"/>
      <c r="AK420" s="299"/>
      <c r="AL420" s="299"/>
      <c r="AM420" s="299"/>
      <c r="AN420" s="299"/>
      <c r="AO420" s="299"/>
      <c r="AP420" s="299"/>
      <c r="AQ420" s="299"/>
      <c r="AR420" s="299"/>
      <c r="AS420" s="299"/>
      <c r="AT420" s="299"/>
    </row>
    <row r="421" ht="19.5" customHeight="1">
      <c r="A421" s="298"/>
      <c r="B421" s="299"/>
      <c r="C421" s="299"/>
      <c r="D421" s="299"/>
      <c r="E421" s="299"/>
      <c r="F421" s="299"/>
      <c r="G421" s="299"/>
      <c r="H421" s="299"/>
      <c r="I421" s="299"/>
      <c r="J421" s="299"/>
      <c r="K421" s="299"/>
      <c r="L421" s="299"/>
      <c r="M421" s="299"/>
      <c r="N421" s="299"/>
      <c r="O421" s="299"/>
      <c r="P421" s="299"/>
      <c r="Q421" s="299"/>
      <c r="R421" s="299"/>
      <c r="S421" s="299"/>
      <c r="T421" s="299"/>
      <c r="U421" s="300"/>
      <c r="V421" s="300"/>
      <c r="W421" s="300"/>
      <c r="X421" s="299"/>
      <c r="Y421" s="299"/>
      <c r="Z421" s="299"/>
      <c r="AA421" s="299"/>
      <c r="AB421" s="299"/>
      <c r="AC421" s="299"/>
      <c r="AD421" s="299"/>
      <c r="AE421" s="299"/>
      <c r="AF421" s="299"/>
      <c r="AG421" s="299"/>
      <c r="AH421" s="299"/>
      <c r="AI421" s="299"/>
      <c r="AJ421" s="299"/>
      <c r="AK421" s="299"/>
      <c r="AL421" s="299"/>
      <c r="AM421" s="299"/>
      <c r="AN421" s="299"/>
      <c r="AO421" s="299"/>
      <c r="AP421" s="299"/>
      <c r="AQ421" s="299"/>
      <c r="AR421" s="299"/>
      <c r="AS421" s="299"/>
      <c r="AT421" s="299"/>
    </row>
    <row r="422" ht="19.5" customHeight="1">
      <c r="A422" s="298"/>
      <c r="B422" s="299"/>
      <c r="C422" s="299"/>
      <c r="D422" s="299"/>
      <c r="E422" s="299"/>
      <c r="F422" s="299"/>
      <c r="G422" s="299"/>
      <c r="H422" s="299"/>
      <c r="I422" s="299"/>
      <c r="J422" s="299"/>
      <c r="K422" s="299"/>
      <c r="L422" s="299"/>
      <c r="M422" s="299"/>
      <c r="N422" s="299"/>
      <c r="O422" s="299"/>
      <c r="P422" s="299"/>
      <c r="Q422" s="299"/>
      <c r="R422" s="299"/>
      <c r="S422" s="299"/>
      <c r="T422" s="299"/>
      <c r="U422" s="300"/>
      <c r="V422" s="300"/>
      <c r="W422" s="300"/>
      <c r="X422" s="299"/>
      <c r="Y422" s="299"/>
      <c r="Z422" s="299"/>
      <c r="AA422" s="299"/>
      <c r="AB422" s="299"/>
      <c r="AC422" s="299"/>
      <c r="AD422" s="299"/>
      <c r="AE422" s="299"/>
      <c r="AF422" s="299"/>
      <c r="AG422" s="299"/>
      <c r="AH422" s="299"/>
      <c r="AI422" s="299"/>
      <c r="AJ422" s="299"/>
      <c r="AK422" s="299"/>
      <c r="AL422" s="299"/>
      <c r="AM422" s="299"/>
      <c r="AN422" s="299"/>
      <c r="AO422" s="299"/>
      <c r="AP422" s="299"/>
      <c r="AQ422" s="299"/>
      <c r="AR422" s="299"/>
      <c r="AS422" s="299"/>
      <c r="AT422" s="299"/>
    </row>
    <row r="423" ht="19.5" customHeight="1">
      <c r="A423" s="298"/>
      <c r="B423" s="299"/>
      <c r="C423" s="299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300"/>
      <c r="V423" s="300"/>
      <c r="W423" s="300"/>
      <c r="X423" s="299"/>
      <c r="Y423" s="299"/>
      <c r="Z423" s="299"/>
      <c r="AA423" s="299"/>
      <c r="AB423" s="299"/>
      <c r="AC423" s="299"/>
      <c r="AD423" s="299"/>
      <c r="AE423" s="299"/>
      <c r="AF423" s="299"/>
      <c r="AG423" s="299"/>
      <c r="AH423" s="299"/>
      <c r="AI423" s="299"/>
      <c r="AJ423" s="299"/>
      <c r="AK423" s="299"/>
      <c r="AL423" s="299"/>
      <c r="AM423" s="299"/>
      <c r="AN423" s="299"/>
      <c r="AO423" s="299"/>
      <c r="AP423" s="299"/>
      <c r="AQ423" s="299"/>
      <c r="AR423" s="299"/>
      <c r="AS423" s="299"/>
      <c r="AT423" s="299"/>
    </row>
    <row r="424" ht="19.5" customHeight="1">
      <c r="A424" s="298"/>
      <c r="B424" s="299"/>
      <c r="C424" s="299"/>
      <c r="D424" s="299"/>
      <c r="E424" s="299"/>
      <c r="F424" s="299"/>
      <c r="G424" s="299"/>
      <c r="H424" s="299"/>
      <c r="I424" s="299"/>
      <c r="J424" s="299"/>
      <c r="K424" s="299"/>
      <c r="L424" s="299"/>
      <c r="M424" s="299"/>
      <c r="N424" s="299"/>
      <c r="O424" s="299"/>
      <c r="P424" s="299"/>
      <c r="Q424" s="299"/>
      <c r="R424" s="299"/>
      <c r="S424" s="299"/>
      <c r="T424" s="299"/>
      <c r="U424" s="300"/>
      <c r="V424" s="300"/>
      <c r="W424" s="300"/>
      <c r="X424" s="299"/>
      <c r="Y424" s="299"/>
      <c r="Z424" s="299"/>
      <c r="AA424" s="299"/>
      <c r="AB424" s="299"/>
      <c r="AC424" s="299"/>
      <c r="AD424" s="299"/>
      <c r="AE424" s="299"/>
      <c r="AF424" s="299"/>
      <c r="AG424" s="299"/>
      <c r="AH424" s="299"/>
      <c r="AI424" s="299"/>
      <c r="AJ424" s="299"/>
      <c r="AK424" s="299"/>
      <c r="AL424" s="299"/>
      <c r="AM424" s="299"/>
      <c r="AN424" s="299"/>
      <c r="AO424" s="299"/>
      <c r="AP424" s="299"/>
      <c r="AQ424" s="299"/>
      <c r="AR424" s="299"/>
      <c r="AS424" s="299"/>
      <c r="AT424" s="299"/>
    </row>
    <row r="425" ht="19.5" customHeight="1">
      <c r="A425" s="298"/>
      <c r="B425" s="299"/>
      <c r="C425" s="299"/>
      <c r="D425" s="299"/>
      <c r="E425" s="299"/>
      <c r="F425" s="299"/>
      <c r="G425" s="299"/>
      <c r="H425" s="299"/>
      <c r="I425" s="299"/>
      <c r="J425" s="299"/>
      <c r="K425" s="299"/>
      <c r="L425" s="299"/>
      <c r="M425" s="299"/>
      <c r="N425" s="299"/>
      <c r="O425" s="299"/>
      <c r="P425" s="299"/>
      <c r="Q425" s="299"/>
      <c r="R425" s="299"/>
      <c r="S425" s="299"/>
      <c r="T425" s="299"/>
      <c r="U425" s="300"/>
      <c r="V425" s="300"/>
      <c r="W425" s="300"/>
      <c r="X425" s="299"/>
      <c r="Y425" s="299"/>
      <c r="Z425" s="299"/>
      <c r="AA425" s="299"/>
      <c r="AB425" s="299"/>
      <c r="AC425" s="299"/>
      <c r="AD425" s="299"/>
      <c r="AE425" s="299"/>
      <c r="AF425" s="299"/>
      <c r="AG425" s="299"/>
      <c r="AH425" s="299"/>
      <c r="AI425" s="299"/>
      <c r="AJ425" s="299"/>
      <c r="AK425" s="299"/>
      <c r="AL425" s="299"/>
      <c r="AM425" s="299"/>
      <c r="AN425" s="299"/>
      <c r="AO425" s="299"/>
      <c r="AP425" s="299"/>
      <c r="AQ425" s="299"/>
      <c r="AR425" s="299"/>
      <c r="AS425" s="299"/>
      <c r="AT425" s="299"/>
    </row>
    <row r="426" ht="19.5" customHeight="1">
      <c r="A426" s="298"/>
      <c r="B426" s="299"/>
      <c r="C426" s="299"/>
      <c r="D426" s="299"/>
      <c r="E426" s="299"/>
      <c r="F426" s="299"/>
      <c r="G426" s="299"/>
      <c r="H426" s="299"/>
      <c r="I426" s="299"/>
      <c r="J426" s="299"/>
      <c r="K426" s="299"/>
      <c r="L426" s="299"/>
      <c r="M426" s="299"/>
      <c r="N426" s="299"/>
      <c r="O426" s="299"/>
      <c r="P426" s="299"/>
      <c r="Q426" s="299"/>
      <c r="R426" s="299"/>
      <c r="S426" s="299"/>
      <c r="T426" s="299"/>
      <c r="U426" s="300"/>
      <c r="V426" s="300"/>
      <c r="W426" s="300"/>
      <c r="X426" s="299"/>
      <c r="Y426" s="299"/>
      <c r="Z426" s="299"/>
      <c r="AA426" s="299"/>
      <c r="AB426" s="299"/>
      <c r="AC426" s="299"/>
      <c r="AD426" s="299"/>
      <c r="AE426" s="299"/>
      <c r="AF426" s="299"/>
      <c r="AG426" s="299"/>
      <c r="AH426" s="299"/>
      <c r="AI426" s="299"/>
      <c r="AJ426" s="299"/>
      <c r="AK426" s="299"/>
      <c r="AL426" s="299"/>
      <c r="AM426" s="299"/>
      <c r="AN426" s="299"/>
      <c r="AO426" s="299"/>
      <c r="AP426" s="299"/>
      <c r="AQ426" s="299"/>
      <c r="AR426" s="299"/>
      <c r="AS426" s="299"/>
      <c r="AT426" s="299"/>
    </row>
    <row r="427" ht="19.5" customHeight="1">
      <c r="A427" s="298"/>
      <c r="B427" s="299"/>
      <c r="C427" s="299"/>
      <c r="D427" s="299"/>
      <c r="E427" s="299"/>
      <c r="F427" s="299"/>
      <c r="G427" s="299"/>
      <c r="H427" s="299"/>
      <c r="I427" s="299"/>
      <c r="J427" s="299"/>
      <c r="K427" s="299"/>
      <c r="L427" s="299"/>
      <c r="M427" s="299"/>
      <c r="N427" s="299"/>
      <c r="O427" s="299"/>
      <c r="P427" s="299"/>
      <c r="Q427" s="299"/>
      <c r="R427" s="299"/>
      <c r="S427" s="299"/>
      <c r="T427" s="299"/>
      <c r="U427" s="300"/>
      <c r="V427" s="300"/>
      <c r="W427" s="300"/>
      <c r="X427" s="299"/>
      <c r="Y427" s="299"/>
      <c r="Z427" s="299"/>
      <c r="AA427" s="299"/>
      <c r="AB427" s="299"/>
      <c r="AC427" s="299"/>
      <c r="AD427" s="299"/>
      <c r="AE427" s="299"/>
      <c r="AF427" s="299"/>
      <c r="AG427" s="299"/>
      <c r="AH427" s="299"/>
      <c r="AI427" s="299"/>
      <c r="AJ427" s="299"/>
      <c r="AK427" s="299"/>
      <c r="AL427" s="299"/>
      <c r="AM427" s="299"/>
      <c r="AN427" s="299"/>
      <c r="AO427" s="299"/>
      <c r="AP427" s="299"/>
      <c r="AQ427" s="299"/>
      <c r="AR427" s="299"/>
      <c r="AS427" s="299"/>
      <c r="AT427" s="299"/>
    </row>
    <row r="428" ht="19.5" customHeight="1">
      <c r="A428" s="298"/>
      <c r="B428" s="299"/>
      <c r="C428" s="299"/>
      <c r="D428" s="299"/>
      <c r="E428" s="299"/>
      <c r="F428" s="299"/>
      <c r="G428" s="299"/>
      <c r="H428" s="299"/>
      <c r="I428" s="299"/>
      <c r="J428" s="299"/>
      <c r="K428" s="299"/>
      <c r="L428" s="299"/>
      <c r="M428" s="299"/>
      <c r="N428" s="299"/>
      <c r="O428" s="299"/>
      <c r="P428" s="299"/>
      <c r="Q428" s="299"/>
      <c r="R428" s="299"/>
      <c r="S428" s="299"/>
      <c r="T428" s="299"/>
      <c r="U428" s="300"/>
      <c r="V428" s="300"/>
      <c r="W428" s="300"/>
      <c r="X428" s="299"/>
      <c r="Y428" s="299"/>
      <c r="Z428" s="299"/>
      <c r="AA428" s="299"/>
      <c r="AB428" s="299"/>
      <c r="AC428" s="299"/>
      <c r="AD428" s="299"/>
      <c r="AE428" s="299"/>
      <c r="AF428" s="299"/>
      <c r="AG428" s="299"/>
      <c r="AH428" s="299"/>
      <c r="AI428" s="299"/>
      <c r="AJ428" s="299"/>
      <c r="AK428" s="299"/>
      <c r="AL428" s="299"/>
      <c r="AM428" s="299"/>
      <c r="AN428" s="299"/>
      <c r="AO428" s="299"/>
      <c r="AP428" s="299"/>
      <c r="AQ428" s="299"/>
      <c r="AR428" s="299"/>
      <c r="AS428" s="299"/>
      <c r="AT428" s="299"/>
    </row>
    <row r="429" ht="19.5" customHeight="1">
      <c r="A429" s="298"/>
      <c r="B429" s="299"/>
      <c r="C429" s="299"/>
      <c r="D429" s="299"/>
      <c r="E429" s="299"/>
      <c r="F429" s="299"/>
      <c r="G429" s="299"/>
      <c r="H429" s="299"/>
      <c r="I429" s="299"/>
      <c r="J429" s="299"/>
      <c r="K429" s="299"/>
      <c r="L429" s="299"/>
      <c r="M429" s="299"/>
      <c r="N429" s="299"/>
      <c r="O429" s="299"/>
      <c r="P429" s="299"/>
      <c r="Q429" s="299"/>
      <c r="R429" s="299"/>
      <c r="S429" s="299"/>
      <c r="T429" s="299"/>
      <c r="U429" s="300"/>
      <c r="V429" s="300"/>
      <c r="W429" s="300"/>
      <c r="X429" s="299"/>
      <c r="Y429" s="299"/>
      <c r="Z429" s="299"/>
      <c r="AA429" s="299"/>
      <c r="AB429" s="299"/>
      <c r="AC429" s="299"/>
      <c r="AD429" s="299"/>
      <c r="AE429" s="299"/>
      <c r="AF429" s="299"/>
      <c r="AG429" s="299"/>
      <c r="AH429" s="299"/>
      <c r="AI429" s="299"/>
      <c r="AJ429" s="299"/>
      <c r="AK429" s="299"/>
      <c r="AL429" s="299"/>
      <c r="AM429" s="299"/>
      <c r="AN429" s="299"/>
      <c r="AO429" s="299"/>
      <c r="AP429" s="299"/>
      <c r="AQ429" s="299"/>
      <c r="AR429" s="299"/>
      <c r="AS429" s="299"/>
      <c r="AT429" s="299"/>
    </row>
    <row r="430" ht="19.5" customHeight="1">
      <c r="A430" s="298"/>
      <c r="B430" s="299"/>
      <c r="C430" s="299"/>
      <c r="D430" s="299"/>
      <c r="E430" s="299"/>
      <c r="F430" s="299"/>
      <c r="G430" s="299"/>
      <c r="H430" s="299"/>
      <c r="I430" s="299"/>
      <c r="J430" s="299"/>
      <c r="K430" s="299"/>
      <c r="L430" s="299"/>
      <c r="M430" s="299"/>
      <c r="N430" s="299"/>
      <c r="O430" s="299"/>
      <c r="P430" s="299"/>
      <c r="Q430" s="299"/>
      <c r="R430" s="299"/>
      <c r="S430" s="299"/>
      <c r="T430" s="299"/>
      <c r="U430" s="300"/>
      <c r="V430" s="300"/>
      <c r="W430" s="300"/>
      <c r="X430" s="299"/>
      <c r="Y430" s="299"/>
      <c r="Z430" s="299"/>
      <c r="AA430" s="299"/>
      <c r="AB430" s="299"/>
      <c r="AC430" s="299"/>
      <c r="AD430" s="299"/>
      <c r="AE430" s="299"/>
      <c r="AF430" s="299"/>
      <c r="AG430" s="299"/>
      <c r="AH430" s="299"/>
      <c r="AI430" s="299"/>
      <c r="AJ430" s="299"/>
      <c r="AK430" s="299"/>
      <c r="AL430" s="299"/>
      <c r="AM430" s="299"/>
      <c r="AN430" s="299"/>
      <c r="AO430" s="299"/>
      <c r="AP430" s="299"/>
      <c r="AQ430" s="299"/>
      <c r="AR430" s="299"/>
      <c r="AS430" s="299"/>
      <c r="AT430" s="299"/>
    </row>
    <row r="431" ht="19.5" customHeight="1">
      <c r="A431" s="298"/>
      <c r="B431" s="299"/>
      <c r="C431" s="299"/>
      <c r="D431" s="299"/>
      <c r="E431" s="299"/>
      <c r="F431" s="299"/>
      <c r="G431" s="299"/>
      <c r="H431" s="299"/>
      <c r="I431" s="299"/>
      <c r="J431" s="299"/>
      <c r="K431" s="299"/>
      <c r="L431" s="299"/>
      <c r="M431" s="299"/>
      <c r="N431" s="299"/>
      <c r="O431" s="299"/>
      <c r="P431" s="299"/>
      <c r="Q431" s="299"/>
      <c r="R431" s="299"/>
      <c r="S431" s="299"/>
      <c r="T431" s="299"/>
      <c r="U431" s="300"/>
      <c r="V431" s="300"/>
      <c r="W431" s="300"/>
      <c r="X431" s="299"/>
      <c r="Y431" s="299"/>
      <c r="Z431" s="299"/>
      <c r="AA431" s="299"/>
      <c r="AB431" s="299"/>
      <c r="AC431" s="299"/>
      <c r="AD431" s="299"/>
      <c r="AE431" s="299"/>
      <c r="AF431" s="299"/>
      <c r="AG431" s="299"/>
      <c r="AH431" s="299"/>
      <c r="AI431" s="299"/>
      <c r="AJ431" s="299"/>
      <c r="AK431" s="299"/>
      <c r="AL431" s="299"/>
      <c r="AM431" s="299"/>
      <c r="AN431" s="299"/>
      <c r="AO431" s="299"/>
      <c r="AP431" s="299"/>
      <c r="AQ431" s="299"/>
      <c r="AR431" s="299"/>
      <c r="AS431" s="299"/>
      <c r="AT431" s="299"/>
    </row>
    <row r="432" ht="19.5" customHeight="1">
      <c r="A432" s="298"/>
      <c r="B432" s="299"/>
      <c r="C432" s="299"/>
      <c r="D432" s="299"/>
      <c r="E432" s="299"/>
      <c r="F432" s="299"/>
      <c r="G432" s="299"/>
      <c r="H432" s="299"/>
      <c r="I432" s="299"/>
      <c r="J432" s="299"/>
      <c r="K432" s="299"/>
      <c r="L432" s="299"/>
      <c r="M432" s="299"/>
      <c r="N432" s="299"/>
      <c r="O432" s="299"/>
      <c r="P432" s="299"/>
      <c r="Q432" s="299"/>
      <c r="R432" s="299"/>
      <c r="S432" s="299"/>
      <c r="T432" s="299"/>
      <c r="U432" s="300"/>
      <c r="V432" s="300"/>
      <c r="W432" s="300"/>
      <c r="X432" s="299"/>
      <c r="Y432" s="299"/>
      <c r="Z432" s="299"/>
      <c r="AA432" s="299"/>
      <c r="AB432" s="299"/>
      <c r="AC432" s="299"/>
      <c r="AD432" s="299"/>
      <c r="AE432" s="299"/>
      <c r="AF432" s="299"/>
      <c r="AG432" s="299"/>
      <c r="AH432" s="299"/>
      <c r="AI432" s="299"/>
      <c r="AJ432" s="299"/>
      <c r="AK432" s="299"/>
      <c r="AL432" s="299"/>
      <c r="AM432" s="299"/>
      <c r="AN432" s="299"/>
      <c r="AO432" s="299"/>
      <c r="AP432" s="299"/>
      <c r="AQ432" s="299"/>
      <c r="AR432" s="299"/>
      <c r="AS432" s="299"/>
      <c r="AT432" s="299"/>
    </row>
    <row r="433" ht="19.5" customHeight="1">
      <c r="A433" s="298"/>
      <c r="B433" s="299"/>
      <c r="C433" s="299"/>
      <c r="D433" s="299"/>
      <c r="E433" s="299"/>
      <c r="F433" s="299"/>
      <c r="G433" s="299"/>
      <c r="H433" s="299"/>
      <c r="I433" s="299"/>
      <c r="J433" s="299"/>
      <c r="K433" s="299"/>
      <c r="L433" s="299"/>
      <c r="M433" s="299"/>
      <c r="N433" s="299"/>
      <c r="O433" s="299"/>
      <c r="P433" s="299"/>
      <c r="Q433" s="299"/>
      <c r="R433" s="299"/>
      <c r="S433" s="299"/>
      <c r="T433" s="299"/>
      <c r="U433" s="300"/>
      <c r="V433" s="300"/>
      <c r="W433" s="300"/>
      <c r="X433" s="299"/>
      <c r="Y433" s="299"/>
      <c r="Z433" s="299"/>
      <c r="AA433" s="299"/>
      <c r="AB433" s="299"/>
      <c r="AC433" s="299"/>
      <c r="AD433" s="299"/>
      <c r="AE433" s="299"/>
      <c r="AF433" s="299"/>
      <c r="AG433" s="299"/>
      <c r="AH433" s="299"/>
      <c r="AI433" s="299"/>
      <c r="AJ433" s="299"/>
      <c r="AK433" s="299"/>
      <c r="AL433" s="299"/>
      <c r="AM433" s="299"/>
      <c r="AN433" s="299"/>
      <c r="AO433" s="299"/>
      <c r="AP433" s="299"/>
      <c r="AQ433" s="299"/>
      <c r="AR433" s="299"/>
      <c r="AS433" s="299"/>
      <c r="AT433" s="299"/>
    </row>
    <row r="434" ht="19.5" customHeight="1">
      <c r="A434" s="298"/>
      <c r="B434" s="299"/>
      <c r="C434" s="299"/>
      <c r="D434" s="299"/>
      <c r="E434" s="299"/>
      <c r="F434" s="299"/>
      <c r="G434" s="299"/>
      <c r="H434" s="299"/>
      <c r="I434" s="299"/>
      <c r="J434" s="299"/>
      <c r="K434" s="299"/>
      <c r="L434" s="299"/>
      <c r="M434" s="299"/>
      <c r="N434" s="299"/>
      <c r="O434" s="299"/>
      <c r="P434" s="299"/>
      <c r="Q434" s="299"/>
      <c r="R434" s="299"/>
      <c r="S434" s="299"/>
      <c r="T434" s="299"/>
      <c r="U434" s="300"/>
      <c r="V434" s="300"/>
      <c r="W434" s="300"/>
      <c r="X434" s="299"/>
      <c r="Y434" s="299"/>
      <c r="Z434" s="299"/>
      <c r="AA434" s="299"/>
      <c r="AB434" s="299"/>
      <c r="AC434" s="299"/>
      <c r="AD434" s="299"/>
      <c r="AE434" s="299"/>
      <c r="AF434" s="299"/>
      <c r="AG434" s="299"/>
      <c r="AH434" s="299"/>
      <c r="AI434" s="299"/>
      <c r="AJ434" s="299"/>
      <c r="AK434" s="299"/>
      <c r="AL434" s="299"/>
      <c r="AM434" s="299"/>
      <c r="AN434" s="299"/>
      <c r="AO434" s="299"/>
      <c r="AP434" s="299"/>
      <c r="AQ434" s="299"/>
      <c r="AR434" s="299"/>
      <c r="AS434" s="299"/>
      <c r="AT434" s="299"/>
    </row>
    <row r="435" ht="19.5" customHeight="1">
      <c r="A435" s="298"/>
      <c r="B435" s="299"/>
      <c r="C435" s="299"/>
      <c r="D435" s="299"/>
      <c r="E435" s="299"/>
      <c r="F435" s="299"/>
      <c r="G435" s="299"/>
      <c r="H435" s="299"/>
      <c r="I435" s="299"/>
      <c r="J435" s="299"/>
      <c r="K435" s="299"/>
      <c r="L435" s="299"/>
      <c r="M435" s="299"/>
      <c r="N435" s="299"/>
      <c r="O435" s="299"/>
      <c r="P435" s="299"/>
      <c r="Q435" s="299"/>
      <c r="R435" s="299"/>
      <c r="S435" s="299"/>
      <c r="T435" s="299"/>
      <c r="U435" s="300"/>
      <c r="V435" s="300"/>
      <c r="W435" s="300"/>
      <c r="X435" s="299"/>
      <c r="Y435" s="299"/>
      <c r="Z435" s="299"/>
      <c r="AA435" s="299"/>
      <c r="AB435" s="299"/>
      <c r="AC435" s="299"/>
      <c r="AD435" s="299"/>
      <c r="AE435" s="299"/>
      <c r="AF435" s="299"/>
      <c r="AG435" s="299"/>
      <c r="AH435" s="299"/>
      <c r="AI435" s="299"/>
      <c r="AJ435" s="299"/>
      <c r="AK435" s="299"/>
      <c r="AL435" s="299"/>
      <c r="AM435" s="299"/>
      <c r="AN435" s="299"/>
      <c r="AO435" s="299"/>
      <c r="AP435" s="299"/>
      <c r="AQ435" s="299"/>
      <c r="AR435" s="299"/>
      <c r="AS435" s="299"/>
      <c r="AT435" s="299"/>
    </row>
    <row r="436" ht="19.5" customHeight="1">
      <c r="A436" s="298"/>
      <c r="B436" s="299"/>
      <c r="C436" s="299"/>
      <c r="D436" s="299"/>
      <c r="E436" s="299"/>
      <c r="F436" s="299"/>
      <c r="G436" s="299"/>
      <c r="H436" s="299"/>
      <c r="I436" s="299"/>
      <c r="J436" s="299"/>
      <c r="K436" s="299"/>
      <c r="L436" s="299"/>
      <c r="M436" s="299"/>
      <c r="N436" s="299"/>
      <c r="O436" s="299"/>
      <c r="P436" s="299"/>
      <c r="Q436" s="299"/>
      <c r="R436" s="299"/>
      <c r="S436" s="299"/>
      <c r="T436" s="299"/>
      <c r="U436" s="300"/>
      <c r="V436" s="300"/>
      <c r="W436" s="300"/>
      <c r="X436" s="299"/>
      <c r="Y436" s="299"/>
      <c r="Z436" s="299"/>
      <c r="AA436" s="299"/>
      <c r="AB436" s="299"/>
      <c r="AC436" s="299"/>
      <c r="AD436" s="299"/>
      <c r="AE436" s="299"/>
      <c r="AF436" s="299"/>
      <c r="AG436" s="299"/>
      <c r="AH436" s="299"/>
      <c r="AI436" s="299"/>
      <c r="AJ436" s="299"/>
      <c r="AK436" s="299"/>
      <c r="AL436" s="299"/>
      <c r="AM436" s="299"/>
      <c r="AN436" s="299"/>
      <c r="AO436" s="299"/>
      <c r="AP436" s="299"/>
      <c r="AQ436" s="299"/>
      <c r="AR436" s="299"/>
      <c r="AS436" s="299"/>
      <c r="AT436" s="299"/>
    </row>
    <row r="437" ht="19.5" customHeight="1">
      <c r="A437" s="298"/>
      <c r="B437" s="299"/>
      <c r="C437" s="299"/>
      <c r="D437" s="299"/>
      <c r="E437" s="299"/>
      <c r="F437" s="299"/>
      <c r="G437" s="299"/>
      <c r="H437" s="299"/>
      <c r="I437" s="299"/>
      <c r="J437" s="299"/>
      <c r="K437" s="299"/>
      <c r="L437" s="299"/>
      <c r="M437" s="299"/>
      <c r="N437" s="299"/>
      <c r="O437" s="299"/>
      <c r="P437" s="299"/>
      <c r="Q437" s="299"/>
      <c r="R437" s="299"/>
      <c r="S437" s="299"/>
      <c r="T437" s="299"/>
      <c r="U437" s="300"/>
      <c r="V437" s="300"/>
      <c r="W437" s="300"/>
      <c r="X437" s="299"/>
      <c r="Y437" s="299"/>
      <c r="Z437" s="299"/>
      <c r="AA437" s="299"/>
      <c r="AB437" s="299"/>
      <c r="AC437" s="299"/>
      <c r="AD437" s="299"/>
      <c r="AE437" s="299"/>
      <c r="AF437" s="299"/>
      <c r="AG437" s="299"/>
      <c r="AH437" s="299"/>
      <c r="AI437" s="299"/>
      <c r="AJ437" s="299"/>
      <c r="AK437" s="299"/>
      <c r="AL437" s="299"/>
      <c r="AM437" s="299"/>
      <c r="AN437" s="299"/>
      <c r="AO437" s="299"/>
      <c r="AP437" s="299"/>
      <c r="AQ437" s="299"/>
      <c r="AR437" s="299"/>
      <c r="AS437" s="299"/>
      <c r="AT437" s="299"/>
    </row>
    <row r="438" ht="19.5" customHeight="1">
      <c r="A438" s="298"/>
      <c r="B438" s="299"/>
      <c r="C438" s="299"/>
      <c r="D438" s="299"/>
      <c r="E438" s="299"/>
      <c r="F438" s="299"/>
      <c r="G438" s="299"/>
      <c r="H438" s="299"/>
      <c r="I438" s="299"/>
      <c r="J438" s="299"/>
      <c r="K438" s="299"/>
      <c r="L438" s="299"/>
      <c r="M438" s="299"/>
      <c r="N438" s="299"/>
      <c r="O438" s="299"/>
      <c r="P438" s="299"/>
      <c r="Q438" s="299"/>
      <c r="R438" s="299"/>
      <c r="S438" s="299"/>
      <c r="T438" s="299"/>
      <c r="U438" s="300"/>
      <c r="V438" s="300"/>
      <c r="W438" s="300"/>
      <c r="X438" s="299"/>
      <c r="Y438" s="299"/>
      <c r="Z438" s="299"/>
      <c r="AA438" s="299"/>
      <c r="AB438" s="299"/>
      <c r="AC438" s="299"/>
      <c r="AD438" s="299"/>
      <c r="AE438" s="299"/>
      <c r="AF438" s="299"/>
      <c r="AG438" s="299"/>
      <c r="AH438" s="299"/>
      <c r="AI438" s="299"/>
      <c r="AJ438" s="299"/>
      <c r="AK438" s="299"/>
      <c r="AL438" s="299"/>
      <c r="AM438" s="299"/>
      <c r="AN438" s="299"/>
      <c r="AO438" s="299"/>
      <c r="AP438" s="299"/>
      <c r="AQ438" s="299"/>
      <c r="AR438" s="299"/>
      <c r="AS438" s="299"/>
      <c r="AT438" s="299"/>
    </row>
    <row r="439" ht="19.5" customHeight="1">
      <c r="A439" s="298"/>
      <c r="B439" s="299"/>
      <c r="C439" s="299"/>
      <c r="D439" s="299"/>
      <c r="E439" s="299"/>
      <c r="F439" s="299"/>
      <c r="G439" s="299"/>
      <c r="H439" s="299"/>
      <c r="I439" s="299"/>
      <c r="J439" s="299"/>
      <c r="K439" s="299"/>
      <c r="L439" s="299"/>
      <c r="M439" s="299"/>
      <c r="N439" s="299"/>
      <c r="O439" s="299"/>
      <c r="P439" s="299"/>
      <c r="Q439" s="299"/>
      <c r="R439" s="299"/>
      <c r="S439" s="299"/>
      <c r="T439" s="299"/>
      <c r="U439" s="300"/>
      <c r="V439" s="300"/>
      <c r="W439" s="300"/>
      <c r="X439" s="299"/>
      <c r="Y439" s="299"/>
      <c r="Z439" s="299"/>
      <c r="AA439" s="299"/>
      <c r="AB439" s="299"/>
      <c r="AC439" s="299"/>
      <c r="AD439" s="299"/>
      <c r="AE439" s="299"/>
      <c r="AF439" s="299"/>
      <c r="AG439" s="299"/>
      <c r="AH439" s="299"/>
      <c r="AI439" s="299"/>
      <c r="AJ439" s="299"/>
      <c r="AK439" s="299"/>
      <c r="AL439" s="299"/>
      <c r="AM439" s="299"/>
      <c r="AN439" s="299"/>
      <c r="AO439" s="299"/>
      <c r="AP439" s="299"/>
      <c r="AQ439" s="299"/>
      <c r="AR439" s="299"/>
      <c r="AS439" s="299"/>
      <c r="AT439" s="299"/>
    </row>
    <row r="440" ht="19.5" customHeight="1">
      <c r="A440" s="298"/>
      <c r="B440" s="299"/>
      <c r="C440" s="299"/>
      <c r="D440" s="299"/>
      <c r="E440" s="299"/>
      <c r="F440" s="299"/>
      <c r="G440" s="299"/>
      <c r="H440" s="299"/>
      <c r="I440" s="299"/>
      <c r="J440" s="299"/>
      <c r="K440" s="299"/>
      <c r="L440" s="299"/>
      <c r="M440" s="299"/>
      <c r="N440" s="299"/>
      <c r="O440" s="299"/>
      <c r="P440" s="299"/>
      <c r="Q440" s="299"/>
      <c r="R440" s="299"/>
      <c r="S440" s="299"/>
      <c r="T440" s="299"/>
      <c r="U440" s="300"/>
      <c r="V440" s="300"/>
      <c r="W440" s="300"/>
      <c r="X440" s="299"/>
      <c r="Y440" s="299"/>
      <c r="Z440" s="299"/>
      <c r="AA440" s="299"/>
      <c r="AB440" s="299"/>
      <c r="AC440" s="299"/>
      <c r="AD440" s="299"/>
      <c r="AE440" s="299"/>
      <c r="AF440" s="299"/>
      <c r="AG440" s="299"/>
      <c r="AH440" s="299"/>
      <c r="AI440" s="299"/>
      <c r="AJ440" s="299"/>
      <c r="AK440" s="299"/>
      <c r="AL440" s="299"/>
      <c r="AM440" s="299"/>
      <c r="AN440" s="299"/>
      <c r="AO440" s="299"/>
      <c r="AP440" s="299"/>
      <c r="AQ440" s="299"/>
      <c r="AR440" s="299"/>
      <c r="AS440" s="299"/>
      <c r="AT440" s="299"/>
    </row>
    <row r="441" ht="19.5" customHeight="1">
      <c r="A441" s="298"/>
      <c r="B441" s="299"/>
      <c r="C441" s="299"/>
      <c r="D441" s="299"/>
      <c r="E441" s="299"/>
      <c r="F441" s="299"/>
      <c r="G441" s="299"/>
      <c r="H441" s="299"/>
      <c r="I441" s="299"/>
      <c r="J441" s="299"/>
      <c r="K441" s="299"/>
      <c r="L441" s="299"/>
      <c r="M441" s="299"/>
      <c r="N441" s="299"/>
      <c r="O441" s="299"/>
      <c r="P441" s="299"/>
      <c r="Q441" s="299"/>
      <c r="R441" s="299"/>
      <c r="S441" s="299"/>
      <c r="T441" s="299"/>
      <c r="U441" s="300"/>
      <c r="V441" s="300"/>
      <c r="W441" s="300"/>
      <c r="X441" s="299"/>
      <c r="Y441" s="299"/>
      <c r="Z441" s="299"/>
      <c r="AA441" s="299"/>
      <c r="AB441" s="299"/>
      <c r="AC441" s="299"/>
      <c r="AD441" s="299"/>
      <c r="AE441" s="299"/>
      <c r="AF441" s="299"/>
      <c r="AG441" s="299"/>
      <c r="AH441" s="299"/>
      <c r="AI441" s="299"/>
      <c r="AJ441" s="299"/>
      <c r="AK441" s="299"/>
      <c r="AL441" s="299"/>
      <c r="AM441" s="299"/>
      <c r="AN441" s="299"/>
      <c r="AO441" s="299"/>
      <c r="AP441" s="299"/>
      <c r="AQ441" s="299"/>
      <c r="AR441" s="299"/>
      <c r="AS441" s="299"/>
      <c r="AT441" s="299"/>
    </row>
    <row r="442" ht="19.5" customHeight="1">
      <c r="A442" s="298"/>
      <c r="B442" s="299"/>
      <c r="C442" s="299"/>
      <c r="D442" s="299"/>
      <c r="E442" s="299"/>
      <c r="F442" s="299"/>
      <c r="G442" s="299"/>
      <c r="H442" s="299"/>
      <c r="I442" s="299"/>
      <c r="J442" s="299"/>
      <c r="K442" s="299"/>
      <c r="L442" s="299"/>
      <c r="M442" s="299"/>
      <c r="N442" s="299"/>
      <c r="O442" s="299"/>
      <c r="P442" s="299"/>
      <c r="Q442" s="299"/>
      <c r="R442" s="299"/>
      <c r="S442" s="299"/>
      <c r="T442" s="299"/>
      <c r="U442" s="300"/>
      <c r="V442" s="300"/>
      <c r="W442" s="300"/>
      <c r="X442" s="299"/>
      <c r="Y442" s="299"/>
      <c r="Z442" s="299"/>
      <c r="AA442" s="299"/>
      <c r="AB442" s="299"/>
      <c r="AC442" s="299"/>
      <c r="AD442" s="299"/>
      <c r="AE442" s="299"/>
      <c r="AF442" s="299"/>
      <c r="AG442" s="299"/>
      <c r="AH442" s="299"/>
      <c r="AI442" s="299"/>
      <c r="AJ442" s="299"/>
      <c r="AK442" s="299"/>
      <c r="AL442" s="299"/>
      <c r="AM442" s="299"/>
      <c r="AN442" s="299"/>
      <c r="AO442" s="299"/>
      <c r="AP442" s="299"/>
      <c r="AQ442" s="299"/>
      <c r="AR442" s="299"/>
      <c r="AS442" s="299"/>
      <c r="AT442" s="299"/>
    </row>
    <row r="443" ht="19.5" customHeight="1">
      <c r="A443" s="298"/>
      <c r="B443" s="299"/>
      <c r="C443" s="299"/>
      <c r="D443" s="299"/>
      <c r="E443" s="299"/>
      <c r="F443" s="299"/>
      <c r="G443" s="299"/>
      <c r="H443" s="299"/>
      <c r="I443" s="299"/>
      <c r="J443" s="299"/>
      <c r="K443" s="299"/>
      <c r="L443" s="299"/>
      <c r="M443" s="299"/>
      <c r="N443" s="299"/>
      <c r="O443" s="299"/>
      <c r="P443" s="299"/>
      <c r="Q443" s="299"/>
      <c r="R443" s="299"/>
      <c r="S443" s="299"/>
      <c r="T443" s="299"/>
      <c r="U443" s="300"/>
      <c r="V443" s="300"/>
      <c r="W443" s="300"/>
      <c r="X443" s="299"/>
      <c r="Y443" s="299"/>
      <c r="Z443" s="299"/>
      <c r="AA443" s="299"/>
      <c r="AB443" s="299"/>
      <c r="AC443" s="299"/>
      <c r="AD443" s="299"/>
      <c r="AE443" s="299"/>
      <c r="AF443" s="299"/>
      <c r="AG443" s="299"/>
      <c r="AH443" s="299"/>
      <c r="AI443" s="299"/>
      <c r="AJ443" s="299"/>
      <c r="AK443" s="299"/>
      <c r="AL443" s="299"/>
      <c r="AM443" s="299"/>
      <c r="AN443" s="299"/>
      <c r="AO443" s="299"/>
      <c r="AP443" s="299"/>
      <c r="AQ443" s="299"/>
      <c r="AR443" s="299"/>
      <c r="AS443" s="299"/>
      <c r="AT443" s="299"/>
    </row>
    <row r="444" ht="19.5" customHeight="1">
      <c r="A444" s="298"/>
      <c r="B444" s="299"/>
      <c r="C444" s="299"/>
      <c r="D444" s="299"/>
      <c r="E444" s="299"/>
      <c r="F444" s="299"/>
      <c r="G444" s="299"/>
      <c r="H444" s="299"/>
      <c r="I444" s="299"/>
      <c r="J444" s="299"/>
      <c r="K444" s="299"/>
      <c r="L444" s="299"/>
      <c r="M444" s="299"/>
      <c r="N444" s="299"/>
      <c r="O444" s="299"/>
      <c r="P444" s="299"/>
      <c r="Q444" s="299"/>
      <c r="R444" s="299"/>
      <c r="S444" s="299"/>
      <c r="T444" s="299"/>
      <c r="U444" s="300"/>
      <c r="V444" s="300"/>
      <c r="W444" s="300"/>
      <c r="X444" s="299"/>
      <c r="Y444" s="299"/>
      <c r="Z444" s="299"/>
      <c r="AA444" s="299"/>
      <c r="AB444" s="299"/>
      <c r="AC444" s="299"/>
      <c r="AD444" s="299"/>
      <c r="AE444" s="299"/>
      <c r="AF444" s="299"/>
      <c r="AG444" s="299"/>
      <c r="AH444" s="299"/>
      <c r="AI444" s="299"/>
      <c r="AJ444" s="299"/>
      <c r="AK444" s="299"/>
      <c r="AL444" s="299"/>
      <c r="AM444" s="299"/>
      <c r="AN444" s="299"/>
      <c r="AO444" s="299"/>
      <c r="AP444" s="299"/>
      <c r="AQ444" s="299"/>
      <c r="AR444" s="299"/>
      <c r="AS444" s="299"/>
      <c r="AT444" s="299"/>
    </row>
    <row r="445" ht="19.5" customHeight="1">
      <c r="A445" s="298"/>
      <c r="B445" s="299"/>
      <c r="C445" s="299"/>
      <c r="D445" s="299"/>
      <c r="E445" s="299"/>
      <c r="F445" s="299"/>
      <c r="G445" s="299"/>
      <c r="H445" s="299"/>
      <c r="I445" s="299"/>
      <c r="J445" s="299"/>
      <c r="K445" s="299"/>
      <c r="L445" s="299"/>
      <c r="M445" s="299"/>
      <c r="N445" s="299"/>
      <c r="O445" s="299"/>
      <c r="P445" s="299"/>
      <c r="Q445" s="299"/>
      <c r="R445" s="299"/>
      <c r="S445" s="299"/>
      <c r="T445" s="299"/>
      <c r="U445" s="300"/>
      <c r="V445" s="300"/>
      <c r="W445" s="300"/>
      <c r="X445" s="299"/>
      <c r="Y445" s="299"/>
      <c r="Z445" s="299"/>
      <c r="AA445" s="299"/>
      <c r="AB445" s="299"/>
      <c r="AC445" s="299"/>
      <c r="AD445" s="299"/>
      <c r="AE445" s="299"/>
      <c r="AF445" s="299"/>
      <c r="AG445" s="299"/>
      <c r="AH445" s="299"/>
      <c r="AI445" s="299"/>
      <c r="AJ445" s="299"/>
      <c r="AK445" s="299"/>
      <c r="AL445" s="299"/>
      <c r="AM445" s="299"/>
      <c r="AN445" s="299"/>
      <c r="AO445" s="299"/>
      <c r="AP445" s="299"/>
      <c r="AQ445" s="299"/>
      <c r="AR445" s="299"/>
      <c r="AS445" s="299"/>
      <c r="AT445" s="299"/>
    </row>
    <row r="446" ht="19.5" customHeight="1">
      <c r="A446" s="298"/>
      <c r="B446" s="299"/>
      <c r="C446" s="299"/>
      <c r="D446" s="299"/>
      <c r="E446" s="299"/>
      <c r="F446" s="299"/>
      <c r="G446" s="299"/>
      <c r="H446" s="299"/>
      <c r="I446" s="299"/>
      <c r="J446" s="299"/>
      <c r="K446" s="299"/>
      <c r="L446" s="299"/>
      <c r="M446" s="299"/>
      <c r="N446" s="299"/>
      <c r="O446" s="299"/>
      <c r="P446" s="299"/>
      <c r="Q446" s="299"/>
      <c r="R446" s="299"/>
      <c r="S446" s="299"/>
      <c r="T446" s="299"/>
      <c r="U446" s="300"/>
      <c r="V446" s="300"/>
      <c r="W446" s="300"/>
      <c r="X446" s="299"/>
      <c r="Y446" s="299"/>
      <c r="Z446" s="299"/>
      <c r="AA446" s="299"/>
      <c r="AB446" s="299"/>
      <c r="AC446" s="299"/>
      <c r="AD446" s="299"/>
      <c r="AE446" s="299"/>
      <c r="AF446" s="299"/>
      <c r="AG446" s="299"/>
      <c r="AH446" s="299"/>
      <c r="AI446" s="299"/>
      <c r="AJ446" s="299"/>
      <c r="AK446" s="299"/>
      <c r="AL446" s="299"/>
      <c r="AM446" s="299"/>
      <c r="AN446" s="299"/>
      <c r="AO446" s="299"/>
      <c r="AP446" s="299"/>
      <c r="AQ446" s="299"/>
      <c r="AR446" s="299"/>
      <c r="AS446" s="299"/>
      <c r="AT446" s="299"/>
    </row>
    <row r="447" ht="19.5" customHeight="1">
      <c r="A447" s="298"/>
      <c r="B447" s="299"/>
      <c r="C447" s="299"/>
      <c r="D447" s="299"/>
      <c r="E447" s="299"/>
      <c r="F447" s="299"/>
      <c r="G447" s="299"/>
      <c r="H447" s="299"/>
      <c r="I447" s="299"/>
      <c r="J447" s="299"/>
      <c r="K447" s="299"/>
      <c r="L447" s="299"/>
      <c r="M447" s="299"/>
      <c r="N447" s="299"/>
      <c r="O447" s="299"/>
      <c r="P447" s="299"/>
      <c r="Q447" s="299"/>
      <c r="R447" s="299"/>
      <c r="S447" s="299"/>
      <c r="T447" s="299"/>
      <c r="U447" s="300"/>
      <c r="V447" s="300"/>
      <c r="W447" s="300"/>
      <c r="X447" s="299"/>
      <c r="Y447" s="299"/>
      <c r="Z447" s="299"/>
      <c r="AA447" s="299"/>
      <c r="AB447" s="299"/>
      <c r="AC447" s="299"/>
      <c r="AD447" s="299"/>
      <c r="AE447" s="299"/>
      <c r="AF447" s="299"/>
      <c r="AG447" s="299"/>
      <c r="AH447" s="299"/>
      <c r="AI447" s="299"/>
      <c r="AJ447" s="299"/>
      <c r="AK447" s="299"/>
      <c r="AL447" s="299"/>
      <c r="AM447" s="299"/>
      <c r="AN447" s="299"/>
      <c r="AO447" s="299"/>
      <c r="AP447" s="299"/>
      <c r="AQ447" s="299"/>
      <c r="AR447" s="299"/>
      <c r="AS447" s="299"/>
      <c r="AT447" s="299"/>
    </row>
    <row r="448" ht="19.5" customHeight="1">
      <c r="A448" s="298"/>
      <c r="B448" s="299"/>
      <c r="C448" s="299"/>
      <c r="D448" s="299"/>
      <c r="E448" s="299"/>
      <c r="F448" s="299"/>
      <c r="G448" s="299"/>
      <c r="H448" s="299"/>
      <c r="I448" s="299"/>
      <c r="J448" s="299"/>
      <c r="K448" s="299"/>
      <c r="L448" s="299"/>
      <c r="M448" s="299"/>
      <c r="N448" s="299"/>
      <c r="O448" s="299"/>
      <c r="P448" s="299"/>
      <c r="Q448" s="299"/>
      <c r="R448" s="299"/>
      <c r="S448" s="299"/>
      <c r="T448" s="299"/>
      <c r="U448" s="300"/>
      <c r="V448" s="300"/>
      <c r="W448" s="300"/>
      <c r="X448" s="299"/>
      <c r="Y448" s="299"/>
      <c r="Z448" s="299"/>
      <c r="AA448" s="299"/>
      <c r="AB448" s="299"/>
      <c r="AC448" s="299"/>
      <c r="AD448" s="299"/>
      <c r="AE448" s="299"/>
      <c r="AF448" s="299"/>
      <c r="AG448" s="299"/>
      <c r="AH448" s="299"/>
      <c r="AI448" s="299"/>
      <c r="AJ448" s="299"/>
      <c r="AK448" s="299"/>
      <c r="AL448" s="299"/>
      <c r="AM448" s="299"/>
      <c r="AN448" s="299"/>
      <c r="AO448" s="299"/>
      <c r="AP448" s="299"/>
      <c r="AQ448" s="299"/>
      <c r="AR448" s="299"/>
      <c r="AS448" s="299"/>
      <c r="AT448" s="299"/>
    </row>
    <row r="449" ht="19.5" customHeight="1">
      <c r="A449" s="298"/>
      <c r="B449" s="299"/>
      <c r="C449" s="299"/>
      <c r="D449" s="299"/>
      <c r="E449" s="299"/>
      <c r="F449" s="299"/>
      <c r="G449" s="299"/>
      <c r="H449" s="299"/>
      <c r="I449" s="299"/>
      <c r="J449" s="299"/>
      <c r="K449" s="299"/>
      <c r="L449" s="299"/>
      <c r="M449" s="299"/>
      <c r="N449" s="299"/>
      <c r="O449" s="299"/>
      <c r="P449" s="299"/>
      <c r="Q449" s="299"/>
      <c r="R449" s="299"/>
      <c r="S449" s="299"/>
      <c r="T449" s="299"/>
      <c r="U449" s="300"/>
      <c r="V449" s="300"/>
      <c r="W449" s="300"/>
      <c r="X449" s="299"/>
      <c r="Y449" s="299"/>
      <c r="Z449" s="299"/>
      <c r="AA449" s="299"/>
      <c r="AB449" s="299"/>
      <c r="AC449" s="299"/>
      <c r="AD449" s="299"/>
      <c r="AE449" s="299"/>
      <c r="AF449" s="299"/>
      <c r="AG449" s="299"/>
      <c r="AH449" s="299"/>
      <c r="AI449" s="299"/>
      <c r="AJ449" s="299"/>
      <c r="AK449" s="299"/>
      <c r="AL449" s="299"/>
      <c r="AM449" s="299"/>
      <c r="AN449" s="299"/>
      <c r="AO449" s="299"/>
      <c r="AP449" s="299"/>
      <c r="AQ449" s="299"/>
      <c r="AR449" s="299"/>
      <c r="AS449" s="299"/>
      <c r="AT449" s="299"/>
    </row>
    <row r="450" ht="19.5" customHeight="1">
      <c r="A450" s="298"/>
      <c r="B450" s="299"/>
      <c r="C450" s="299"/>
      <c r="D450" s="299"/>
      <c r="E450" s="299"/>
      <c r="F450" s="299"/>
      <c r="G450" s="299"/>
      <c r="H450" s="299"/>
      <c r="I450" s="299"/>
      <c r="J450" s="299"/>
      <c r="K450" s="299"/>
      <c r="L450" s="299"/>
      <c r="M450" s="299"/>
      <c r="N450" s="299"/>
      <c r="O450" s="299"/>
      <c r="P450" s="299"/>
      <c r="Q450" s="299"/>
      <c r="R450" s="299"/>
      <c r="S450" s="299"/>
      <c r="T450" s="299"/>
      <c r="U450" s="300"/>
      <c r="V450" s="300"/>
      <c r="W450" s="300"/>
      <c r="X450" s="299"/>
      <c r="Y450" s="299"/>
      <c r="Z450" s="299"/>
      <c r="AA450" s="299"/>
      <c r="AB450" s="299"/>
      <c r="AC450" s="299"/>
      <c r="AD450" s="299"/>
      <c r="AE450" s="299"/>
      <c r="AF450" s="299"/>
      <c r="AG450" s="299"/>
      <c r="AH450" s="299"/>
      <c r="AI450" s="299"/>
      <c r="AJ450" s="299"/>
      <c r="AK450" s="299"/>
      <c r="AL450" s="299"/>
      <c r="AM450" s="299"/>
      <c r="AN450" s="299"/>
      <c r="AO450" s="299"/>
      <c r="AP450" s="299"/>
      <c r="AQ450" s="299"/>
      <c r="AR450" s="299"/>
      <c r="AS450" s="299"/>
      <c r="AT450" s="299"/>
    </row>
    <row r="451" ht="19.5" customHeight="1">
      <c r="A451" s="298"/>
      <c r="B451" s="299"/>
      <c r="C451" s="299"/>
      <c r="D451" s="299"/>
      <c r="E451" s="299"/>
      <c r="F451" s="299"/>
      <c r="G451" s="299"/>
      <c r="H451" s="299"/>
      <c r="I451" s="299"/>
      <c r="J451" s="299"/>
      <c r="K451" s="299"/>
      <c r="L451" s="299"/>
      <c r="M451" s="299"/>
      <c r="N451" s="299"/>
      <c r="O451" s="299"/>
      <c r="P451" s="299"/>
      <c r="Q451" s="299"/>
      <c r="R451" s="299"/>
      <c r="S451" s="299"/>
      <c r="T451" s="299"/>
      <c r="U451" s="300"/>
      <c r="V451" s="300"/>
      <c r="W451" s="300"/>
      <c r="X451" s="299"/>
      <c r="Y451" s="299"/>
      <c r="Z451" s="299"/>
      <c r="AA451" s="299"/>
      <c r="AB451" s="299"/>
      <c r="AC451" s="299"/>
      <c r="AD451" s="299"/>
      <c r="AE451" s="299"/>
      <c r="AF451" s="299"/>
      <c r="AG451" s="299"/>
      <c r="AH451" s="299"/>
      <c r="AI451" s="299"/>
      <c r="AJ451" s="299"/>
      <c r="AK451" s="299"/>
      <c r="AL451" s="299"/>
      <c r="AM451" s="299"/>
      <c r="AN451" s="299"/>
      <c r="AO451" s="299"/>
      <c r="AP451" s="299"/>
      <c r="AQ451" s="299"/>
      <c r="AR451" s="299"/>
      <c r="AS451" s="299"/>
      <c r="AT451" s="299"/>
    </row>
    <row r="452" ht="19.5" customHeight="1">
      <c r="A452" s="298"/>
      <c r="B452" s="299"/>
      <c r="C452" s="299"/>
      <c r="D452" s="299"/>
      <c r="E452" s="299"/>
      <c r="F452" s="299"/>
      <c r="G452" s="299"/>
      <c r="H452" s="299"/>
      <c r="I452" s="299"/>
      <c r="J452" s="299"/>
      <c r="K452" s="299"/>
      <c r="L452" s="299"/>
      <c r="M452" s="299"/>
      <c r="N452" s="299"/>
      <c r="O452" s="299"/>
      <c r="P452" s="299"/>
      <c r="Q452" s="299"/>
      <c r="R452" s="299"/>
      <c r="S452" s="299"/>
      <c r="T452" s="299"/>
      <c r="U452" s="300"/>
      <c r="V452" s="300"/>
      <c r="W452" s="300"/>
      <c r="X452" s="299"/>
      <c r="Y452" s="299"/>
      <c r="Z452" s="299"/>
      <c r="AA452" s="299"/>
      <c r="AB452" s="299"/>
      <c r="AC452" s="299"/>
      <c r="AD452" s="299"/>
      <c r="AE452" s="299"/>
      <c r="AF452" s="299"/>
      <c r="AG452" s="299"/>
      <c r="AH452" s="299"/>
      <c r="AI452" s="299"/>
      <c r="AJ452" s="299"/>
      <c r="AK452" s="299"/>
      <c r="AL452" s="299"/>
      <c r="AM452" s="299"/>
      <c r="AN452" s="299"/>
      <c r="AO452" s="299"/>
      <c r="AP452" s="299"/>
      <c r="AQ452" s="299"/>
      <c r="AR452" s="299"/>
      <c r="AS452" s="299"/>
      <c r="AT452" s="299"/>
    </row>
    <row r="453" ht="19.5" customHeight="1">
      <c r="A453" s="298"/>
      <c r="B453" s="299"/>
      <c r="C453" s="299"/>
      <c r="D453" s="299"/>
      <c r="E453" s="299"/>
      <c r="F453" s="299"/>
      <c r="G453" s="299"/>
      <c r="H453" s="299"/>
      <c r="I453" s="299"/>
      <c r="J453" s="299"/>
      <c r="K453" s="299"/>
      <c r="L453" s="299"/>
      <c r="M453" s="299"/>
      <c r="N453" s="299"/>
      <c r="O453" s="299"/>
      <c r="P453" s="299"/>
      <c r="Q453" s="299"/>
      <c r="R453" s="299"/>
      <c r="S453" s="299"/>
      <c r="T453" s="299"/>
      <c r="U453" s="300"/>
      <c r="V453" s="300"/>
      <c r="W453" s="300"/>
      <c r="X453" s="299"/>
      <c r="Y453" s="299"/>
      <c r="Z453" s="299"/>
      <c r="AA453" s="299"/>
      <c r="AB453" s="299"/>
      <c r="AC453" s="299"/>
      <c r="AD453" s="299"/>
      <c r="AE453" s="299"/>
      <c r="AF453" s="299"/>
      <c r="AG453" s="299"/>
      <c r="AH453" s="299"/>
      <c r="AI453" s="299"/>
      <c r="AJ453" s="299"/>
      <c r="AK453" s="299"/>
      <c r="AL453" s="299"/>
      <c r="AM453" s="299"/>
      <c r="AN453" s="299"/>
      <c r="AO453" s="299"/>
      <c r="AP453" s="299"/>
      <c r="AQ453" s="299"/>
      <c r="AR453" s="299"/>
      <c r="AS453" s="299"/>
      <c r="AT453" s="299"/>
    </row>
    <row r="454" ht="19.5" customHeight="1">
      <c r="A454" s="298"/>
      <c r="B454" s="299"/>
      <c r="C454" s="299"/>
      <c r="D454" s="299"/>
      <c r="E454" s="299"/>
      <c r="F454" s="299"/>
      <c r="G454" s="299"/>
      <c r="H454" s="299"/>
      <c r="I454" s="299"/>
      <c r="J454" s="299"/>
      <c r="K454" s="299"/>
      <c r="L454" s="299"/>
      <c r="M454" s="299"/>
      <c r="N454" s="299"/>
      <c r="O454" s="299"/>
      <c r="P454" s="299"/>
      <c r="Q454" s="299"/>
      <c r="R454" s="299"/>
      <c r="S454" s="299"/>
      <c r="T454" s="299"/>
      <c r="U454" s="300"/>
      <c r="V454" s="300"/>
      <c r="W454" s="300"/>
      <c r="X454" s="299"/>
      <c r="Y454" s="299"/>
      <c r="Z454" s="299"/>
      <c r="AA454" s="299"/>
      <c r="AB454" s="299"/>
      <c r="AC454" s="299"/>
      <c r="AD454" s="299"/>
      <c r="AE454" s="299"/>
      <c r="AF454" s="299"/>
      <c r="AG454" s="299"/>
      <c r="AH454" s="299"/>
      <c r="AI454" s="299"/>
      <c r="AJ454" s="299"/>
      <c r="AK454" s="299"/>
      <c r="AL454" s="299"/>
      <c r="AM454" s="299"/>
      <c r="AN454" s="299"/>
      <c r="AO454" s="299"/>
      <c r="AP454" s="299"/>
      <c r="AQ454" s="299"/>
      <c r="AR454" s="299"/>
      <c r="AS454" s="299"/>
      <c r="AT454" s="299"/>
    </row>
    <row r="455" ht="19.5" customHeight="1">
      <c r="A455" s="298"/>
      <c r="B455" s="299"/>
      <c r="C455" s="299"/>
      <c r="D455" s="299"/>
      <c r="E455" s="299"/>
      <c r="F455" s="299"/>
      <c r="G455" s="299"/>
      <c r="H455" s="299"/>
      <c r="I455" s="299"/>
      <c r="J455" s="299"/>
      <c r="K455" s="299"/>
      <c r="L455" s="299"/>
      <c r="M455" s="299"/>
      <c r="N455" s="299"/>
      <c r="O455" s="299"/>
      <c r="P455" s="299"/>
      <c r="Q455" s="299"/>
      <c r="R455" s="299"/>
      <c r="S455" s="299"/>
      <c r="T455" s="299"/>
      <c r="U455" s="300"/>
      <c r="V455" s="300"/>
      <c r="W455" s="300"/>
      <c r="X455" s="299"/>
      <c r="Y455" s="299"/>
      <c r="Z455" s="299"/>
      <c r="AA455" s="299"/>
      <c r="AB455" s="299"/>
      <c r="AC455" s="299"/>
      <c r="AD455" s="299"/>
      <c r="AE455" s="299"/>
      <c r="AF455" s="299"/>
      <c r="AG455" s="299"/>
      <c r="AH455" s="299"/>
      <c r="AI455" s="299"/>
      <c r="AJ455" s="299"/>
      <c r="AK455" s="299"/>
      <c r="AL455" s="299"/>
      <c r="AM455" s="299"/>
      <c r="AN455" s="299"/>
      <c r="AO455" s="299"/>
      <c r="AP455" s="299"/>
      <c r="AQ455" s="299"/>
      <c r="AR455" s="299"/>
      <c r="AS455" s="299"/>
      <c r="AT455" s="299"/>
    </row>
    <row r="456" ht="19.5" customHeight="1">
      <c r="A456" s="298"/>
      <c r="B456" s="299"/>
      <c r="C456" s="299"/>
      <c r="D456" s="299"/>
      <c r="E456" s="299"/>
      <c r="F456" s="299"/>
      <c r="G456" s="299"/>
      <c r="H456" s="299"/>
      <c r="I456" s="299"/>
      <c r="J456" s="299"/>
      <c r="K456" s="299"/>
      <c r="L456" s="299"/>
      <c r="M456" s="299"/>
      <c r="N456" s="299"/>
      <c r="O456" s="299"/>
      <c r="P456" s="299"/>
      <c r="Q456" s="299"/>
      <c r="R456" s="299"/>
      <c r="S456" s="299"/>
      <c r="T456" s="299"/>
      <c r="U456" s="300"/>
      <c r="V456" s="300"/>
      <c r="W456" s="300"/>
      <c r="X456" s="299"/>
      <c r="Y456" s="299"/>
      <c r="Z456" s="299"/>
      <c r="AA456" s="299"/>
      <c r="AB456" s="299"/>
      <c r="AC456" s="299"/>
      <c r="AD456" s="299"/>
      <c r="AE456" s="299"/>
      <c r="AF456" s="299"/>
      <c r="AG456" s="299"/>
      <c r="AH456" s="299"/>
      <c r="AI456" s="299"/>
      <c r="AJ456" s="299"/>
      <c r="AK456" s="299"/>
      <c r="AL456" s="299"/>
      <c r="AM456" s="299"/>
      <c r="AN456" s="299"/>
      <c r="AO456" s="299"/>
      <c r="AP456" s="299"/>
      <c r="AQ456" s="299"/>
      <c r="AR456" s="299"/>
      <c r="AS456" s="299"/>
      <c r="AT456" s="299"/>
    </row>
    <row r="457" ht="19.5" customHeight="1">
      <c r="A457" s="298"/>
      <c r="B457" s="299"/>
      <c r="C457" s="299"/>
      <c r="D457" s="299"/>
      <c r="E457" s="299"/>
      <c r="F457" s="299"/>
      <c r="G457" s="299"/>
      <c r="H457" s="299"/>
      <c r="I457" s="299"/>
      <c r="J457" s="299"/>
      <c r="K457" s="299"/>
      <c r="L457" s="299"/>
      <c r="M457" s="299"/>
      <c r="N457" s="299"/>
      <c r="O457" s="299"/>
      <c r="P457" s="299"/>
      <c r="Q457" s="299"/>
      <c r="R457" s="299"/>
      <c r="S457" s="299"/>
      <c r="T457" s="299"/>
      <c r="U457" s="300"/>
      <c r="V457" s="300"/>
      <c r="W457" s="300"/>
      <c r="X457" s="299"/>
      <c r="Y457" s="299"/>
      <c r="Z457" s="299"/>
      <c r="AA457" s="299"/>
      <c r="AB457" s="299"/>
      <c r="AC457" s="299"/>
      <c r="AD457" s="299"/>
      <c r="AE457" s="299"/>
      <c r="AF457" s="299"/>
      <c r="AG457" s="299"/>
      <c r="AH457" s="299"/>
      <c r="AI457" s="299"/>
      <c r="AJ457" s="299"/>
      <c r="AK457" s="299"/>
      <c r="AL457" s="299"/>
      <c r="AM457" s="299"/>
      <c r="AN457" s="299"/>
      <c r="AO457" s="299"/>
      <c r="AP457" s="299"/>
      <c r="AQ457" s="299"/>
      <c r="AR457" s="299"/>
      <c r="AS457" s="299"/>
      <c r="AT457" s="299"/>
    </row>
    <row r="458" ht="19.5" customHeight="1">
      <c r="A458" s="298"/>
      <c r="B458" s="299"/>
      <c r="C458" s="299"/>
      <c r="D458" s="299"/>
      <c r="E458" s="299"/>
      <c r="F458" s="299"/>
      <c r="G458" s="299"/>
      <c r="H458" s="299"/>
      <c r="I458" s="299"/>
      <c r="J458" s="299"/>
      <c r="K458" s="299"/>
      <c r="L458" s="299"/>
      <c r="M458" s="299"/>
      <c r="N458" s="299"/>
      <c r="O458" s="299"/>
      <c r="P458" s="299"/>
      <c r="Q458" s="299"/>
      <c r="R458" s="299"/>
      <c r="S458" s="299"/>
      <c r="T458" s="299"/>
      <c r="U458" s="300"/>
      <c r="V458" s="300"/>
      <c r="W458" s="300"/>
      <c r="X458" s="299"/>
      <c r="Y458" s="299"/>
      <c r="Z458" s="299"/>
      <c r="AA458" s="299"/>
      <c r="AB458" s="299"/>
      <c r="AC458" s="299"/>
      <c r="AD458" s="299"/>
      <c r="AE458" s="299"/>
      <c r="AF458" s="299"/>
      <c r="AG458" s="299"/>
      <c r="AH458" s="299"/>
      <c r="AI458" s="299"/>
      <c r="AJ458" s="299"/>
      <c r="AK458" s="299"/>
      <c r="AL458" s="299"/>
      <c r="AM458" s="299"/>
      <c r="AN458" s="299"/>
      <c r="AO458" s="299"/>
      <c r="AP458" s="299"/>
      <c r="AQ458" s="299"/>
      <c r="AR458" s="299"/>
      <c r="AS458" s="299"/>
      <c r="AT458" s="299"/>
    </row>
    <row r="459" ht="19.5" customHeight="1">
      <c r="A459" s="298"/>
      <c r="B459" s="299"/>
      <c r="C459" s="299"/>
      <c r="D459" s="299"/>
      <c r="E459" s="299"/>
      <c r="F459" s="299"/>
      <c r="G459" s="299"/>
      <c r="H459" s="299"/>
      <c r="I459" s="299"/>
      <c r="J459" s="299"/>
      <c r="K459" s="299"/>
      <c r="L459" s="299"/>
      <c r="M459" s="299"/>
      <c r="N459" s="299"/>
      <c r="O459" s="299"/>
      <c r="P459" s="299"/>
      <c r="Q459" s="299"/>
      <c r="R459" s="299"/>
      <c r="S459" s="299"/>
      <c r="T459" s="299"/>
      <c r="U459" s="300"/>
      <c r="V459" s="300"/>
      <c r="W459" s="300"/>
      <c r="X459" s="299"/>
      <c r="Y459" s="299"/>
      <c r="Z459" s="299"/>
      <c r="AA459" s="299"/>
      <c r="AB459" s="299"/>
      <c r="AC459" s="299"/>
      <c r="AD459" s="299"/>
      <c r="AE459" s="299"/>
      <c r="AF459" s="299"/>
      <c r="AG459" s="299"/>
      <c r="AH459" s="299"/>
      <c r="AI459" s="299"/>
      <c r="AJ459" s="299"/>
      <c r="AK459" s="299"/>
      <c r="AL459" s="299"/>
      <c r="AM459" s="299"/>
      <c r="AN459" s="299"/>
      <c r="AO459" s="299"/>
      <c r="AP459" s="299"/>
      <c r="AQ459" s="299"/>
      <c r="AR459" s="299"/>
      <c r="AS459" s="299"/>
      <c r="AT459" s="299"/>
    </row>
    <row r="460" ht="19.5" customHeight="1">
      <c r="A460" s="298"/>
      <c r="B460" s="299"/>
      <c r="C460" s="299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300"/>
      <c r="V460" s="300"/>
      <c r="W460" s="300"/>
      <c r="X460" s="299"/>
      <c r="Y460" s="299"/>
      <c r="Z460" s="299"/>
      <c r="AA460" s="299"/>
      <c r="AB460" s="299"/>
      <c r="AC460" s="299"/>
      <c r="AD460" s="299"/>
      <c r="AE460" s="299"/>
      <c r="AF460" s="299"/>
      <c r="AG460" s="299"/>
      <c r="AH460" s="299"/>
      <c r="AI460" s="299"/>
      <c r="AJ460" s="299"/>
      <c r="AK460" s="299"/>
      <c r="AL460" s="299"/>
      <c r="AM460" s="299"/>
      <c r="AN460" s="299"/>
      <c r="AO460" s="299"/>
      <c r="AP460" s="299"/>
      <c r="AQ460" s="299"/>
      <c r="AR460" s="299"/>
      <c r="AS460" s="299"/>
      <c r="AT460" s="299"/>
    </row>
    <row r="461" ht="19.5" customHeight="1">
      <c r="A461" s="298"/>
      <c r="B461" s="299"/>
      <c r="C461" s="299"/>
      <c r="D461" s="299"/>
      <c r="E461" s="299"/>
      <c r="F461" s="299"/>
      <c r="G461" s="299"/>
      <c r="H461" s="299"/>
      <c r="I461" s="299"/>
      <c r="J461" s="299"/>
      <c r="K461" s="299"/>
      <c r="L461" s="299"/>
      <c r="M461" s="299"/>
      <c r="N461" s="299"/>
      <c r="O461" s="299"/>
      <c r="P461" s="299"/>
      <c r="Q461" s="299"/>
      <c r="R461" s="299"/>
      <c r="S461" s="299"/>
      <c r="T461" s="299"/>
      <c r="U461" s="300"/>
      <c r="V461" s="300"/>
      <c r="W461" s="300"/>
      <c r="X461" s="299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299"/>
      <c r="AM461" s="299"/>
      <c r="AN461" s="299"/>
      <c r="AO461" s="299"/>
      <c r="AP461" s="299"/>
      <c r="AQ461" s="299"/>
      <c r="AR461" s="299"/>
      <c r="AS461" s="299"/>
      <c r="AT461" s="299"/>
    </row>
    <row r="462" ht="19.5" customHeight="1">
      <c r="A462" s="298"/>
      <c r="B462" s="299"/>
      <c r="C462" s="299"/>
      <c r="D462" s="299"/>
      <c r="E462" s="299"/>
      <c r="F462" s="299"/>
      <c r="G462" s="299"/>
      <c r="H462" s="299"/>
      <c r="I462" s="299"/>
      <c r="J462" s="299"/>
      <c r="K462" s="299"/>
      <c r="L462" s="299"/>
      <c r="M462" s="299"/>
      <c r="N462" s="299"/>
      <c r="O462" s="299"/>
      <c r="P462" s="299"/>
      <c r="Q462" s="299"/>
      <c r="R462" s="299"/>
      <c r="S462" s="299"/>
      <c r="T462" s="299"/>
      <c r="U462" s="300"/>
      <c r="V462" s="300"/>
      <c r="W462" s="300"/>
      <c r="X462" s="299"/>
      <c r="Y462" s="299"/>
      <c r="Z462" s="299"/>
      <c r="AA462" s="299"/>
      <c r="AB462" s="299"/>
      <c r="AC462" s="299"/>
      <c r="AD462" s="299"/>
      <c r="AE462" s="299"/>
      <c r="AF462" s="299"/>
      <c r="AG462" s="299"/>
      <c r="AH462" s="299"/>
      <c r="AI462" s="299"/>
      <c r="AJ462" s="299"/>
      <c r="AK462" s="299"/>
      <c r="AL462" s="299"/>
      <c r="AM462" s="299"/>
      <c r="AN462" s="299"/>
      <c r="AO462" s="299"/>
      <c r="AP462" s="299"/>
      <c r="AQ462" s="299"/>
      <c r="AR462" s="299"/>
      <c r="AS462" s="299"/>
      <c r="AT462" s="299"/>
    </row>
    <row r="463" ht="19.5" customHeight="1">
      <c r="A463" s="298"/>
      <c r="B463" s="299"/>
      <c r="C463" s="299"/>
      <c r="D463" s="299"/>
      <c r="E463" s="299"/>
      <c r="F463" s="299"/>
      <c r="G463" s="299"/>
      <c r="H463" s="299"/>
      <c r="I463" s="299"/>
      <c r="J463" s="299"/>
      <c r="K463" s="299"/>
      <c r="L463" s="299"/>
      <c r="M463" s="299"/>
      <c r="N463" s="299"/>
      <c r="O463" s="299"/>
      <c r="P463" s="299"/>
      <c r="Q463" s="299"/>
      <c r="R463" s="299"/>
      <c r="S463" s="299"/>
      <c r="T463" s="299"/>
      <c r="U463" s="300"/>
      <c r="V463" s="300"/>
      <c r="W463" s="300"/>
      <c r="X463" s="299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299"/>
      <c r="AM463" s="299"/>
      <c r="AN463" s="299"/>
      <c r="AO463" s="299"/>
      <c r="AP463" s="299"/>
      <c r="AQ463" s="299"/>
      <c r="AR463" s="299"/>
      <c r="AS463" s="299"/>
      <c r="AT463" s="299"/>
    </row>
    <row r="464" ht="19.5" customHeight="1">
      <c r="A464" s="298"/>
      <c r="B464" s="299"/>
      <c r="C464" s="299"/>
      <c r="D464" s="299"/>
      <c r="E464" s="299"/>
      <c r="F464" s="299"/>
      <c r="G464" s="299"/>
      <c r="H464" s="299"/>
      <c r="I464" s="299"/>
      <c r="J464" s="299"/>
      <c r="K464" s="299"/>
      <c r="L464" s="299"/>
      <c r="M464" s="299"/>
      <c r="N464" s="299"/>
      <c r="O464" s="299"/>
      <c r="P464" s="299"/>
      <c r="Q464" s="299"/>
      <c r="R464" s="299"/>
      <c r="S464" s="299"/>
      <c r="T464" s="299"/>
      <c r="U464" s="300"/>
      <c r="V464" s="300"/>
      <c r="W464" s="300"/>
      <c r="X464" s="299"/>
      <c r="Y464" s="299"/>
      <c r="Z464" s="299"/>
      <c r="AA464" s="299"/>
      <c r="AB464" s="299"/>
      <c r="AC464" s="299"/>
      <c r="AD464" s="299"/>
      <c r="AE464" s="299"/>
      <c r="AF464" s="299"/>
      <c r="AG464" s="299"/>
      <c r="AH464" s="299"/>
      <c r="AI464" s="299"/>
      <c r="AJ464" s="299"/>
      <c r="AK464" s="299"/>
      <c r="AL464" s="299"/>
      <c r="AM464" s="299"/>
      <c r="AN464" s="299"/>
      <c r="AO464" s="299"/>
      <c r="AP464" s="299"/>
      <c r="AQ464" s="299"/>
      <c r="AR464" s="299"/>
      <c r="AS464" s="299"/>
      <c r="AT464" s="299"/>
    </row>
    <row r="465" ht="19.5" customHeight="1">
      <c r="A465" s="298"/>
      <c r="B465" s="299"/>
      <c r="C465" s="299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300"/>
      <c r="V465" s="300"/>
      <c r="W465" s="300"/>
      <c r="X465" s="299"/>
      <c r="Y465" s="299"/>
      <c r="Z465" s="299"/>
      <c r="AA465" s="299"/>
      <c r="AB465" s="299"/>
      <c r="AC465" s="299"/>
      <c r="AD465" s="299"/>
      <c r="AE465" s="299"/>
      <c r="AF465" s="299"/>
      <c r="AG465" s="299"/>
      <c r="AH465" s="299"/>
      <c r="AI465" s="299"/>
      <c r="AJ465" s="299"/>
      <c r="AK465" s="299"/>
      <c r="AL465" s="299"/>
      <c r="AM465" s="299"/>
      <c r="AN465" s="299"/>
      <c r="AO465" s="299"/>
      <c r="AP465" s="299"/>
      <c r="AQ465" s="299"/>
      <c r="AR465" s="299"/>
      <c r="AS465" s="299"/>
      <c r="AT465" s="299"/>
    </row>
    <row r="466" ht="19.5" customHeight="1">
      <c r="A466" s="298"/>
      <c r="B466" s="299"/>
      <c r="C466" s="299"/>
      <c r="D466" s="299"/>
      <c r="E466" s="299"/>
      <c r="F466" s="299"/>
      <c r="G466" s="299"/>
      <c r="H466" s="299"/>
      <c r="I466" s="299"/>
      <c r="J466" s="299"/>
      <c r="K466" s="299"/>
      <c r="L466" s="299"/>
      <c r="M466" s="299"/>
      <c r="N466" s="299"/>
      <c r="O466" s="299"/>
      <c r="P466" s="299"/>
      <c r="Q466" s="299"/>
      <c r="R466" s="299"/>
      <c r="S466" s="299"/>
      <c r="T466" s="299"/>
      <c r="U466" s="300"/>
      <c r="V466" s="300"/>
      <c r="W466" s="300"/>
      <c r="X466" s="299"/>
      <c r="Y466" s="299"/>
      <c r="Z466" s="299"/>
      <c r="AA466" s="299"/>
      <c r="AB466" s="299"/>
      <c r="AC466" s="299"/>
      <c r="AD466" s="299"/>
      <c r="AE466" s="299"/>
      <c r="AF466" s="299"/>
      <c r="AG466" s="299"/>
      <c r="AH466" s="299"/>
      <c r="AI466" s="299"/>
      <c r="AJ466" s="299"/>
      <c r="AK466" s="299"/>
      <c r="AL466" s="299"/>
      <c r="AM466" s="299"/>
      <c r="AN466" s="299"/>
      <c r="AO466" s="299"/>
      <c r="AP466" s="299"/>
      <c r="AQ466" s="299"/>
      <c r="AR466" s="299"/>
      <c r="AS466" s="299"/>
      <c r="AT466" s="299"/>
    </row>
    <row r="467" ht="19.5" customHeight="1">
      <c r="A467" s="298"/>
      <c r="B467" s="299"/>
      <c r="C467" s="299"/>
      <c r="D467" s="299"/>
      <c r="E467" s="299"/>
      <c r="F467" s="299"/>
      <c r="G467" s="299"/>
      <c r="H467" s="299"/>
      <c r="I467" s="299"/>
      <c r="J467" s="299"/>
      <c r="K467" s="299"/>
      <c r="L467" s="299"/>
      <c r="M467" s="299"/>
      <c r="N467" s="299"/>
      <c r="O467" s="299"/>
      <c r="P467" s="299"/>
      <c r="Q467" s="299"/>
      <c r="R467" s="299"/>
      <c r="S467" s="299"/>
      <c r="T467" s="299"/>
      <c r="U467" s="300"/>
      <c r="V467" s="300"/>
      <c r="W467" s="300"/>
      <c r="X467" s="299"/>
      <c r="Y467" s="299"/>
      <c r="Z467" s="299"/>
      <c r="AA467" s="299"/>
      <c r="AB467" s="299"/>
      <c r="AC467" s="299"/>
      <c r="AD467" s="299"/>
      <c r="AE467" s="299"/>
      <c r="AF467" s="299"/>
      <c r="AG467" s="299"/>
      <c r="AH467" s="299"/>
      <c r="AI467" s="299"/>
      <c r="AJ467" s="299"/>
      <c r="AK467" s="299"/>
      <c r="AL467" s="299"/>
      <c r="AM467" s="299"/>
      <c r="AN467" s="299"/>
      <c r="AO467" s="299"/>
      <c r="AP467" s="299"/>
      <c r="AQ467" s="299"/>
      <c r="AR467" s="299"/>
      <c r="AS467" s="299"/>
      <c r="AT467" s="299"/>
    </row>
    <row r="468" ht="19.5" customHeight="1">
      <c r="A468" s="298"/>
      <c r="B468" s="299"/>
      <c r="C468" s="299"/>
      <c r="D468" s="299"/>
      <c r="E468" s="299"/>
      <c r="F468" s="299"/>
      <c r="G468" s="299"/>
      <c r="H468" s="299"/>
      <c r="I468" s="299"/>
      <c r="J468" s="299"/>
      <c r="K468" s="299"/>
      <c r="L468" s="299"/>
      <c r="M468" s="299"/>
      <c r="N468" s="299"/>
      <c r="O468" s="299"/>
      <c r="P468" s="299"/>
      <c r="Q468" s="299"/>
      <c r="R468" s="299"/>
      <c r="S468" s="299"/>
      <c r="T468" s="299"/>
      <c r="U468" s="300"/>
      <c r="V468" s="300"/>
      <c r="W468" s="300"/>
      <c r="X468" s="299"/>
      <c r="Y468" s="299"/>
      <c r="Z468" s="299"/>
      <c r="AA468" s="299"/>
      <c r="AB468" s="299"/>
      <c r="AC468" s="299"/>
      <c r="AD468" s="299"/>
      <c r="AE468" s="299"/>
      <c r="AF468" s="299"/>
      <c r="AG468" s="299"/>
      <c r="AH468" s="299"/>
      <c r="AI468" s="299"/>
      <c r="AJ468" s="299"/>
      <c r="AK468" s="299"/>
      <c r="AL468" s="299"/>
      <c r="AM468" s="299"/>
      <c r="AN468" s="299"/>
      <c r="AO468" s="299"/>
      <c r="AP468" s="299"/>
      <c r="AQ468" s="299"/>
      <c r="AR468" s="299"/>
      <c r="AS468" s="299"/>
      <c r="AT468" s="299"/>
    </row>
    <row r="469" ht="19.5" customHeight="1">
      <c r="A469" s="298"/>
      <c r="B469" s="299"/>
      <c r="C469" s="299"/>
      <c r="D469" s="299"/>
      <c r="E469" s="299"/>
      <c r="F469" s="299"/>
      <c r="G469" s="299"/>
      <c r="H469" s="299"/>
      <c r="I469" s="299"/>
      <c r="J469" s="299"/>
      <c r="K469" s="299"/>
      <c r="L469" s="299"/>
      <c r="M469" s="299"/>
      <c r="N469" s="299"/>
      <c r="O469" s="299"/>
      <c r="P469" s="299"/>
      <c r="Q469" s="299"/>
      <c r="R469" s="299"/>
      <c r="S469" s="299"/>
      <c r="T469" s="299"/>
      <c r="U469" s="300"/>
      <c r="V469" s="300"/>
      <c r="W469" s="300"/>
      <c r="X469" s="299"/>
      <c r="Y469" s="299"/>
      <c r="Z469" s="299"/>
      <c r="AA469" s="299"/>
      <c r="AB469" s="299"/>
      <c r="AC469" s="299"/>
      <c r="AD469" s="299"/>
      <c r="AE469" s="299"/>
      <c r="AF469" s="299"/>
      <c r="AG469" s="299"/>
      <c r="AH469" s="299"/>
      <c r="AI469" s="299"/>
      <c r="AJ469" s="299"/>
      <c r="AK469" s="299"/>
      <c r="AL469" s="299"/>
      <c r="AM469" s="299"/>
      <c r="AN469" s="299"/>
      <c r="AO469" s="299"/>
      <c r="AP469" s="299"/>
      <c r="AQ469" s="299"/>
      <c r="AR469" s="299"/>
      <c r="AS469" s="299"/>
      <c r="AT469" s="299"/>
    </row>
    <row r="470" ht="19.5" customHeight="1">
      <c r="A470" s="298"/>
      <c r="B470" s="299"/>
      <c r="C470" s="299"/>
      <c r="D470" s="299"/>
      <c r="E470" s="299"/>
      <c r="F470" s="299"/>
      <c r="G470" s="299"/>
      <c r="H470" s="299"/>
      <c r="I470" s="299"/>
      <c r="J470" s="299"/>
      <c r="K470" s="299"/>
      <c r="L470" s="299"/>
      <c r="M470" s="299"/>
      <c r="N470" s="299"/>
      <c r="O470" s="299"/>
      <c r="P470" s="299"/>
      <c r="Q470" s="299"/>
      <c r="R470" s="299"/>
      <c r="S470" s="299"/>
      <c r="T470" s="299"/>
      <c r="U470" s="300"/>
      <c r="V470" s="300"/>
      <c r="W470" s="300"/>
      <c r="X470" s="299"/>
      <c r="Y470" s="299"/>
      <c r="Z470" s="299"/>
      <c r="AA470" s="299"/>
      <c r="AB470" s="299"/>
      <c r="AC470" s="299"/>
      <c r="AD470" s="299"/>
      <c r="AE470" s="299"/>
      <c r="AF470" s="299"/>
      <c r="AG470" s="299"/>
      <c r="AH470" s="299"/>
      <c r="AI470" s="299"/>
      <c r="AJ470" s="299"/>
      <c r="AK470" s="299"/>
      <c r="AL470" s="299"/>
      <c r="AM470" s="299"/>
      <c r="AN470" s="299"/>
      <c r="AO470" s="299"/>
      <c r="AP470" s="299"/>
      <c r="AQ470" s="299"/>
      <c r="AR470" s="299"/>
      <c r="AS470" s="299"/>
      <c r="AT470" s="299"/>
    </row>
    <row r="471" ht="19.5" customHeight="1">
      <c r="A471" s="298"/>
      <c r="B471" s="299"/>
      <c r="C471" s="299"/>
      <c r="D471" s="299"/>
      <c r="E471" s="299"/>
      <c r="F471" s="299"/>
      <c r="G471" s="299"/>
      <c r="H471" s="299"/>
      <c r="I471" s="299"/>
      <c r="J471" s="299"/>
      <c r="K471" s="299"/>
      <c r="L471" s="299"/>
      <c r="M471" s="299"/>
      <c r="N471" s="299"/>
      <c r="O471" s="299"/>
      <c r="P471" s="299"/>
      <c r="Q471" s="299"/>
      <c r="R471" s="299"/>
      <c r="S471" s="299"/>
      <c r="T471" s="299"/>
      <c r="U471" s="300"/>
      <c r="V471" s="300"/>
      <c r="W471" s="300"/>
      <c r="X471" s="299"/>
      <c r="Y471" s="299"/>
      <c r="Z471" s="299"/>
      <c r="AA471" s="299"/>
      <c r="AB471" s="299"/>
      <c r="AC471" s="299"/>
      <c r="AD471" s="299"/>
      <c r="AE471" s="299"/>
      <c r="AF471" s="299"/>
      <c r="AG471" s="299"/>
      <c r="AH471" s="299"/>
      <c r="AI471" s="299"/>
      <c r="AJ471" s="299"/>
      <c r="AK471" s="299"/>
      <c r="AL471" s="299"/>
      <c r="AM471" s="299"/>
      <c r="AN471" s="299"/>
      <c r="AO471" s="299"/>
      <c r="AP471" s="299"/>
      <c r="AQ471" s="299"/>
      <c r="AR471" s="299"/>
      <c r="AS471" s="299"/>
      <c r="AT471" s="299"/>
    </row>
    <row r="472" ht="19.5" customHeight="1">
      <c r="A472" s="298"/>
      <c r="B472" s="299"/>
      <c r="C472" s="299"/>
      <c r="D472" s="299"/>
      <c r="E472" s="299"/>
      <c r="F472" s="299"/>
      <c r="G472" s="299"/>
      <c r="H472" s="299"/>
      <c r="I472" s="299"/>
      <c r="J472" s="299"/>
      <c r="K472" s="299"/>
      <c r="L472" s="299"/>
      <c r="M472" s="299"/>
      <c r="N472" s="299"/>
      <c r="O472" s="299"/>
      <c r="P472" s="299"/>
      <c r="Q472" s="299"/>
      <c r="R472" s="299"/>
      <c r="S472" s="299"/>
      <c r="T472" s="299"/>
      <c r="U472" s="300"/>
      <c r="V472" s="300"/>
      <c r="W472" s="300"/>
      <c r="X472" s="299"/>
      <c r="Y472" s="299"/>
      <c r="Z472" s="299"/>
      <c r="AA472" s="299"/>
      <c r="AB472" s="299"/>
      <c r="AC472" s="299"/>
      <c r="AD472" s="299"/>
      <c r="AE472" s="299"/>
      <c r="AF472" s="299"/>
      <c r="AG472" s="299"/>
      <c r="AH472" s="299"/>
      <c r="AI472" s="299"/>
      <c r="AJ472" s="299"/>
      <c r="AK472" s="299"/>
      <c r="AL472" s="299"/>
      <c r="AM472" s="299"/>
      <c r="AN472" s="299"/>
      <c r="AO472" s="299"/>
      <c r="AP472" s="299"/>
      <c r="AQ472" s="299"/>
      <c r="AR472" s="299"/>
      <c r="AS472" s="299"/>
      <c r="AT472" s="299"/>
    </row>
    <row r="473" ht="19.5" customHeight="1">
      <c r="A473" s="298"/>
      <c r="B473" s="299"/>
      <c r="C473" s="299"/>
      <c r="D473" s="299"/>
      <c r="E473" s="299"/>
      <c r="F473" s="299"/>
      <c r="G473" s="299"/>
      <c r="H473" s="299"/>
      <c r="I473" s="299"/>
      <c r="J473" s="299"/>
      <c r="K473" s="299"/>
      <c r="L473" s="299"/>
      <c r="M473" s="299"/>
      <c r="N473" s="299"/>
      <c r="O473" s="299"/>
      <c r="P473" s="299"/>
      <c r="Q473" s="299"/>
      <c r="R473" s="299"/>
      <c r="S473" s="299"/>
      <c r="T473" s="299"/>
      <c r="U473" s="300"/>
      <c r="V473" s="300"/>
      <c r="W473" s="300"/>
      <c r="X473" s="299"/>
      <c r="Y473" s="299"/>
      <c r="Z473" s="299"/>
      <c r="AA473" s="299"/>
      <c r="AB473" s="299"/>
      <c r="AC473" s="299"/>
      <c r="AD473" s="299"/>
      <c r="AE473" s="299"/>
      <c r="AF473" s="299"/>
      <c r="AG473" s="299"/>
      <c r="AH473" s="299"/>
      <c r="AI473" s="299"/>
      <c r="AJ473" s="299"/>
      <c r="AK473" s="299"/>
      <c r="AL473" s="299"/>
      <c r="AM473" s="299"/>
      <c r="AN473" s="299"/>
      <c r="AO473" s="299"/>
      <c r="AP473" s="299"/>
      <c r="AQ473" s="299"/>
      <c r="AR473" s="299"/>
      <c r="AS473" s="299"/>
      <c r="AT473" s="299"/>
    </row>
    <row r="474" ht="19.5" customHeight="1">
      <c r="A474" s="298"/>
      <c r="B474" s="299"/>
      <c r="C474" s="299"/>
      <c r="D474" s="299"/>
      <c r="E474" s="299"/>
      <c r="F474" s="299"/>
      <c r="G474" s="299"/>
      <c r="H474" s="299"/>
      <c r="I474" s="299"/>
      <c r="J474" s="299"/>
      <c r="K474" s="299"/>
      <c r="L474" s="299"/>
      <c r="M474" s="299"/>
      <c r="N474" s="299"/>
      <c r="O474" s="299"/>
      <c r="P474" s="299"/>
      <c r="Q474" s="299"/>
      <c r="R474" s="299"/>
      <c r="S474" s="299"/>
      <c r="T474" s="299"/>
      <c r="U474" s="300"/>
      <c r="V474" s="300"/>
      <c r="W474" s="300"/>
      <c r="X474" s="299"/>
      <c r="Y474" s="299"/>
      <c r="Z474" s="299"/>
      <c r="AA474" s="299"/>
      <c r="AB474" s="299"/>
      <c r="AC474" s="299"/>
      <c r="AD474" s="299"/>
      <c r="AE474" s="299"/>
      <c r="AF474" s="299"/>
      <c r="AG474" s="299"/>
      <c r="AH474" s="299"/>
      <c r="AI474" s="299"/>
      <c r="AJ474" s="299"/>
      <c r="AK474" s="299"/>
      <c r="AL474" s="299"/>
      <c r="AM474" s="299"/>
      <c r="AN474" s="299"/>
      <c r="AO474" s="299"/>
      <c r="AP474" s="299"/>
      <c r="AQ474" s="299"/>
      <c r="AR474" s="299"/>
      <c r="AS474" s="299"/>
      <c r="AT474" s="299"/>
    </row>
    <row r="475" ht="19.5" customHeight="1">
      <c r="A475" s="298"/>
      <c r="B475" s="299"/>
      <c r="C475" s="299"/>
      <c r="D475" s="299"/>
      <c r="E475" s="299"/>
      <c r="F475" s="299"/>
      <c r="G475" s="299"/>
      <c r="H475" s="299"/>
      <c r="I475" s="299"/>
      <c r="J475" s="299"/>
      <c r="K475" s="299"/>
      <c r="L475" s="299"/>
      <c r="M475" s="299"/>
      <c r="N475" s="299"/>
      <c r="O475" s="299"/>
      <c r="P475" s="299"/>
      <c r="Q475" s="299"/>
      <c r="R475" s="299"/>
      <c r="S475" s="299"/>
      <c r="T475" s="299"/>
      <c r="U475" s="300"/>
      <c r="V475" s="300"/>
      <c r="W475" s="300"/>
      <c r="X475" s="299"/>
      <c r="Y475" s="299"/>
      <c r="Z475" s="299"/>
      <c r="AA475" s="299"/>
      <c r="AB475" s="299"/>
      <c r="AC475" s="299"/>
      <c r="AD475" s="299"/>
      <c r="AE475" s="299"/>
      <c r="AF475" s="299"/>
      <c r="AG475" s="299"/>
      <c r="AH475" s="299"/>
      <c r="AI475" s="299"/>
      <c r="AJ475" s="299"/>
      <c r="AK475" s="299"/>
      <c r="AL475" s="299"/>
      <c r="AM475" s="299"/>
      <c r="AN475" s="299"/>
      <c r="AO475" s="299"/>
      <c r="AP475" s="299"/>
      <c r="AQ475" s="299"/>
      <c r="AR475" s="299"/>
      <c r="AS475" s="299"/>
      <c r="AT475" s="299"/>
    </row>
    <row r="476" ht="19.5" customHeight="1">
      <c r="A476" s="298"/>
      <c r="B476" s="299"/>
      <c r="C476" s="299"/>
      <c r="D476" s="299"/>
      <c r="E476" s="299"/>
      <c r="F476" s="299"/>
      <c r="G476" s="299"/>
      <c r="H476" s="299"/>
      <c r="I476" s="299"/>
      <c r="J476" s="299"/>
      <c r="K476" s="299"/>
      <c r="L476" s="299"/>
      <c r="M476" s="299"/>
      <c r="N476" s="299"/>
      <c r="O476" s="299"/>
      <c r="P476" s="299"/>
      <c r="Q476" s="299"/>
      <c r="R476" s="299"/>
      <c r="S476" s="299"/>
      <c r="T476" s="299"/>
      <c r="U476" s="300"/>
      <c r="V476" s="300"/>
      <c r="W476" s="300"/>
      <c r="X476" s="299"/>
      <c r="Y476" s="299"/>
      <c r="Z476" s="299"/>
      <c r="AA476" s="299"/>
      <c r="AB476" s="299"/>
      <c r="AC476" s="299"/>
      <c r="AD476" s="299"/>
      <c r="AE476" s="299"/>
      <c r="AF476" s="299"/>
      <c r="AG476" s="299"/>
      <c r="AH476" s="299"/>
      <c r="AI476" s="299"/>
      <c r="AJ476" s="299"/>
      <c r="AK476" s="299"/>
      <c r="AL476" s="299"/>
      <c r="AM476" s="299"/>
      <c r="AN476" s="299"/>
      <c r="AO476" s="299"/>
      <c r="AP476" s="299"/>
      <c r="AQ476" s="299"/>
      <c r="AR476" s="299"/>
      <c r="AS476" s="299"/>
      <c r="AT476" s="299"/>
    </row>
    <row r="477" ht="19.5" customHeight="1">
      <c r="A477" s="298"/>
      <c r="B477" s="299"/>
      <c r="C477" s="299"/>
      <c r="D477" s="299"/>
      <c r="E477" s="299"/>
      <c r="F477" s="299"/>
      <c r="G477" s="299"/>
      <c r="H477" s="299"/>
      <c r="I477" s="299"/>
      <c r="J477" s="299"/>
      <c r="K477" s="299"/>
      <c r="L477" s="299"/>
      <c r="M477" s="299"/>
      <c r="N477" s="299"/>
      <c r="O477" s="299"/>
      <c r="P477" s="299"/>
      <c r="Q477" s="299"/>
      <c r="R477" s="299"/>
      <c r="S477" s="299"/>
      <c r="T477" s="299"/>
      <c r="U477" s="300"/>
      <c r="V477" s="300"/>
      <c r="W477" s="300"/>
      <c r="X477" s="299"/>
      <c r="Y477" s="299"/>
      <c r="Z477" s="299"/>
      <c r="AA477" s="299"/>
      <c r="AB477" s="299"/>
      <c r="AC477" s="299"/>
      <c r="AD477" s="299"/>
      <c r="AE477" s="299"/>
      <c r="AF477" s="299"/>
      <c r="AG477" s="299"/>
      <c r="AH477" s="299"/>
      <c r="AI477" s="299"/>
      <c r="AJ477" s="299"/>
      <c r="AK477" s="299"/>
      <c r="AL477" s="299"/>
      <c r="AM477" s="299"/>
      <c r="AN477" s="299"/>
      <c r="AO477" s="299"/>
      <c r="AP477" s="299"/>
      <c r="AQ477" s="299"/>
      <c r="AR477" s="299"/>
      <c r="AS477" s="299"/>
      <c r="AT477" s="299"/>
    </row>
    <row r="478" ht="19.5" customHeight="1">
      <c r="A478" s="298"/>
      <c r="B478" s="299"/>
      <c r="C478" s="299"/>
      <c r="D478" s="299"/>
      <c r="E478" s="299"/>
      <c r="F478" s="299"/>
      <c r="G478" s="299"/>
      <c r="H478" s="299"/>
      <c r="I478" s="299"/>
      <c r="J478" s="299"/>
      <c r="K478" s="299"/>
      <c r="L478" s="299"/>
      <c r="M478" s="299"/>
      <c r="N478" s="299"/>
      <c r="O478" s="299"/>
      <c r="P478" s="299"/>
      <c r="Q478" s="299"/>
      <c r="R478" s="299"/>
      <c r="S478" s="299"/>
      <c r="T478" s="299"/>
      <c r="U478" s="300"/>
      <c r="V478" s="300"/>
      <c r="W478" s="300"/>
      <c r="X478" s="299"/>
      <c r="Y478" s="299"/>
      <c r="Z478" s="299"/>
      <c r="AA478" s="299"/>
      <c r="AB478" s="299"/>
      <c r="AC478" s="299"/>
      <c r="AD478" s="299"/>
      <c r="AE478" s="299"/>
      <c r="AF478" s="299"/>
      <c r="AG478" s="299"/>
      <c r="AH478" s="299"/>
      <c r="AI478" s="299"/>
      <c r="AJ478" s="299"/>
      <c r="AK478" s="299"/>
      <c r="AL478" s="299"/>
      <c r="AM478" s="299"/>
      <c r="AN478" s="299"/>
      <c r="AO478" s="299"/>
      <c r="AP478" s="299"/>
      <c r="AQ478" s="299"/>
      <c r="AR478" s="299"/>
      <c r="AS478" s="299"/>
      <c r="AT478" s="299"/>
    </row>
    <row r="479" ht="19.5" customHeight="1">
      <c r="A479" s="298"/>
      <c r="B479" s="299"/>
      <c r="C479" s="299"/>
      <c r="D479" s="299"/>
      <c r="E479" s="299"/>
      <c r="F479" s="299"/>
      <c r="G479" s="299"/>
      <c r="H479" s="299"/>
      <c r="I479" s="299"/>
      <c r="J479" s="299"/>
      <c r="K479" s="299"/>
      <c r="L479" s="299"/>
      <c r="M479" s="299"/>
      <c r="N479" s="299"/>
      <c r="O479" s="299"/>
      <c r="P479" s="299"/>
      <c r="Q479" s="299"/>
      <c r="R479" s="299"/>
      <c r="S479" s="299"/>
      <c r="T479" s="299"/>
      <c r="U479" s="300"/>
      <c r="V479" s="300"/>
      <c r="W479" s="300"/>
      <c r="X479" s="299"/>
      <c r="Y479" s="299"/>
      <c r="Z479" s="299"/>
      <c r="AA479" s="299"/>
      <c r="AB479" s="299"/>
      <c r="AC479" s="299"/>
      <c r="AD479" s="299"/>
      <c r="AE479" s="299"/>
      <c r="AF479" s="299"/>
      <c r="AG479" s="299"/>
      <c r="AH479" s="299"/>
      <c r="AI479" s="299"/>
      <c r="AJ479" s="299"/>
      <c r="AK479" s="299"/>
      <c r="AL479" s="299"/>
      <c r="AM479" s="299"/>
      <c r="AN479" s="299"/>
      <c r="AO479" s="299"/>
      <c r="AP479" s="299"/>
      <c r="AQ479" s="299"/>
      <c r="AR479" s="299"/>
      <c r="AS479" s="299"/>
      <c r="AT479" s="299"/>
    </row>
    <row r="480" ht="19.5" customHeight="1">
      <c r="A480" s="298"/>
      <c r="B480" s="299"/>
      <c r="C480" s="299"/>
      <c r="D480" s="299"/>
      <c r="E480" s="299"/>
      <c r="F480" s="299"/>
      <c r="G480" s="299"/>
      <c r="H480" s="299"/>
      <c r="I480" s="299"/>
      <c r="J480" s="299"/>
      <c r="K480" s="299"/>
      <c r="L480" s="299"/>
      <c r="M480" s="299"/>
      <c r="N480" s="299"/>
      <c r="O480" s="299"/>
      <c r="P480" s="299"/>
      <c r="Q480" s="299"/>
      <c r="R480" s="299"/>
      <c r="S480" s="299"/>
      <c r="T480" s="299"/>
      <c r="U480" s="300"/>
      <c r="V480" s="300"/>
      <c r="W480" s="300"/>
      <c r="X480" s="299"/>
      <c r="Y480" s="299"/>
      <c r="Z480" s="299"/>
      <c r="AA480" s="299"/>
      <c r="AB480" s="299"/>
      <c r="AC480" s="299"/>
      <c r="AD480" s="299"/>
      <c r="AE480" s="299"/>
      <c r="AF480" s="299"/>
      <c r="AG480" s="299"/>
      <c r="AH480" s="299"/>
      <c r="AI480" s="299"/>
      <c r="AJ480" s="299"/>
      <c r="AK480" s="299"/>
      <c r="AL480" s="299"/>
      <c r="AM480" s="299"/>
      <c r="AN480" s="299"/>
      <c r="AO480" s="299"/>
      <c r="AP480" s="299"/>
      <c r="AQ480" s="299"/>
      <c r="AR480" s="299"/>
      <c r="AS480" s="299"/>
      <c r="AT480" s="299"/>
    </row>
    <row r="481" ht="19.5" customHeight="1">
      <c r="A481" s="298"/>
      <c r="B481" s="299"/>
      <c r="C481" s="299"/>
      <c r="D481" s="299"/>
      <c r="E481" s="299"/>
      <c r="F481" s="299"/>
      <c r="G481" s="299"/>
      <c r="H481" s="299"/>
      <c r="I481" s="299"/>
      <c r="J481" s="299"/>
      <c r="K481" s="299"/>
      <c r="L481" s="299"/>
      <c r="M481" s="299"/>
      <c r="N481" s="299"/>
      <c r="O481" s="299"/>
      <c r="P481" s="299"/>
      <c r="Q481" s="299"/>
      <c r="R481" s="299"/>
      <c r="S481" s="299"/>
      <c r="T481" s="299"/>
      <c r="U481" s="300"/>
      <c r="V481" s="300"/>
      <c r="W481" s="300"/>
      <c r="X481" s="299"/>
      <c r="Y481" s="299"/>
      <c r="Z481" s="299"/>
      <c r="AA481" s="299"/>
      <c r="AB481" s="299"/>
      <c r="AC481" s="299"/>
      <c r="AD481" s="299"/>
      <c r="AE481" s="299"/>
      <c r="AF481" s="299"/>
      <c r="AG481" s="299"/>
      <c r="AH481" s="299"/>
      <c r="AI481" s="299"/>
      <c r="AJ481" s="299"/>
      <c r="AK481" s="299"/>
      <c r="AL481" s="299"/>
      <c r="AM481" s="299"/>
      <c r="AN481" s="299"/>
      <c r="AO481" s="299"/>
      <c r="AP481" s="299"/>
      <c r="AQ481" s="299"/>
      <c r="AR481" s="299"/>
      <c r="AS481" s="299"/>
      <c r="AT481" s="299"/>
    </row>
    <row r="482" ht="19.5" customHeight="1">
      <c r="A482" s="298"/>
      <c r="B482" s="299"/>
      <c r="C482" s="299"/>
      <c r="D482" s="299"/>
      <c r="E482" s="299"/>
      <c r="F482" s="299"/>
      <c r="G482" s="299"/>
      <c r="H482" s="299"/>
      <c r="I482" s="299"/>
      <c r="J482" s="299"/>
      <c r="K482" s="299"/>
      <c r="L482" s="299"/>
      <c r="M482" s="299"/>
      <c r="N482" s="299"/>
      <c r="O482" s="299"/>
      <c r="P482" s="299"/>
      <c r="Q482" s="299"/>
      <c r="R482" s="299"/>
      <c r="S482" s="299"/>
      <c r="T482" s="299"/>
      <c r="U482" s="300"/>
      <c r="V482" s="300"/>
      <c r="W482" s="300"/>
      <c r="X482" s="299"/>
      <c r="Y482" s="299"/>
      <c r="Z482" s="299"/>
      <c r="AA482" s="299"/>
      <c r="AB482" s="299"/>
      <c r="AC482" s="299"/>
      <c r="AD482" s="299"/>
      <c r="AE482" s="299"/>
      <c r="AF482" s="299"/>
      <c r="AG482" s="299"/>
      <c r="AH482" s="299"/>
      <c r="AI482" s="299"/>
      <c r="AJ482" s="299"/>
      <c r="AK482" s="299"/>
      <c r="AL482" s="299"/>
      <c r="AM482" s="299"/>
      <c r="AN482" s="299"/>
      <c r="AO482" s="299"/>
      <c r="AP482" s="299"/>
      <c r="AQ482" s="299"/>
      <c r="AR482" s="299"/>
      <c r="AS482" s="299"/>
      <c r="AT482" s="299"/>
    </row>
    <row r="483" ht="19.5" customHeight="1">
      <c r="A483" s="298"/>
      <c r="B483" s="299"/>
      <c r="C483" s="299"/>
      <c r="D483" s="299"/>
      <c r="E483" s="299"/>
      <c r="F483" s="299"/>
      <c r="G483" s="299"/>
      <c r="H483" s="299"/>
      <c r="I483" s="299"/>
      <c r="J483" s="299"/>
      <c r="K483" s="299"/>
      <c r="L483" s="299"/>
      <c r="M483" s="299"/>
      <c r="N483" s="299"/>
      <c r="O483" s="299"/>
      <c r="P483" s="299"/>
      <c r="Q483" s="299"/>
      <c r="R483" s="299"/>
      <c r="S483" s="299"/>
      <c r="T483" s="299"/>
      <c r="U483" s="300"/>
      <c r="V483" s="300"/>
      <c r="W483" s="300"/>
      <c r="X483" s="299"/>
      <c r="Y483" s="299"/>
      <c r="Z483" s="299"/>
      <c r="AA483" s="299"/>
      <c r="AB483" s="299"/>
      <c r="AC483" s="299"/>
      <c r="AD483" s="299"/>
      <c r="AE483" s="299"/>
      <c r="AF483" s="299"/>
      <c r="AG483" s="299"/>
      <c r="AH483" s="299"/>
      <c r="AI483" s="299"/>
      <c r="AJ483" s="299"/>
      <c r="AK483" s="299"/>
      <c r="AL483" s="299"/>
      <c r="AM483" s="299"/>
      <c r="AN483" s="299"/>
      <c r="AO483" s="299"/>
      <c r="AP483" s="299"/>
      <c r="AQ483" s="299"/>
      <c r="AR483" s="299"/>
      <c r="AS483" s="299"/>
      <c r="AT483" s="299"/>
    </row>
    <row r="484" ht="19.5" customHeight="1">
      <c r="A484" s="298"/>
      <c r="B484" s="299"/>
      <c r="C484" s="299"/>
      <c r="D484" s="299"/>
      <c r="E484" s="299"/>
      <c r="F484" s="299"/>
      <c r="G484" s="299"/>
      <c r="H484" s="299"/>
      <c r="I484" s="299"/>
      <c r="J484" s="299"/>
      <c r="K484" s="299"/>
      <c r="L484" s="299"/>
      <c r="M484" s="299"/>
      <c r="N484" s="299"/>
      <c r="O484" s="299"/>
      <c r="P484" s="299"/>
      <c r="Q484" s="299"/>
      <c r="R484" s="299"/>
      <c r="S484" s="299"/>
      <c r="T484" s="299"/>
      <c r="U484" s="300"/>
      <c r="V484" s="300"/>
      <c r="W484" s="300"/>
      <c r="X484" s="299"/>
      <c r="Y484" s="299"/>
      <c r="Z484" s="299"/>
      <c r="AA484" s="299"/>
      <c r="AB484" s="299"/>
      <c r="AC484" s="299"/>
      <c r="AD484" s="299"/>
      <c r="AE484" s="299"/>
      <c r="AF484" s="299"/>
      <c r="AG484" s="299"/>
      <c r="AH484" s="299"/>
      <c r="AI484" s="299"/>
      <c r="AJ484" s="299"/>
      <c r="AK484" s="299"/>
      <c r="AL484" s="299"/>
      <c r="AM484" s="299"/>
      <c r="AN484" s="299"/>
      <c r="AO484" s="299"/>
      <c r="AP484" s="299"/>
      <c r="AQ484" s="299"/>
      <c r="AR484" s="299"/>
      <c r="AS484" s="299"/>
      <c r="AT484" s="299"/>
    </row>
    <row r="485" ht="19.5" customHeight="1">
      <c r="A485" s="298"/>
      <c r="B485" s="299"/>
      <c r="C485" s="299"/>
      <c r="D485" s="299"/>
      <c r="E485" s="299"/>
      <c r="F485" s="299"/>
      <c r="G485" s="299"/>
      <c r="H485" s="299"/>
      <c r="I485" s="299"/>
      <c r="J485" s="299"/>
      <c r="K485" s="299"/>
      <c r="L485" s="299"/>
      <c r="M485" s="299"/>
      <c r="N485" s="299"/>
      <c r="O485" s="299"/>
      <c r="P485" s="299"/>
      <c r="Q485" s="299"/>
      <c r="R485" s="299"/>
      <c r="S485" s="299"/>
      <c r="T485" s="299"/>
      <c r="U485" s="300"/>
      <c r="V485" s="300"/>
      <c r="W485" s="300"/>
      <c r="X485" s="299"/>
      <c r="Y485" s="299"/>
      <c r="Z485" s="299"/>
      <c r="AA485" s="299"/>
      <c r="AB485" s="299"/>
      <c r="AC485" s="299"/>
      <c r="AD485" s="299"/>
      <c r="AE485" s="299"/>
      <c r="AF485" s="299"/>
      <c r="AG485" s="299"/>
      <c r="AH485" s="299"/>
      <c r="AI485" s="299"/>
      <c r="AJ485" s="299"/>
      <c r="AK485" s="299"/>
      <c r="AL485" s="299"/>
      <c r="AM485" s="299"/>
      <c r="AN485" s="299"/>
      <c r="AO485" s="299"/>
      <c r="AP485" s="299"/>
      <c r="AQ485" s="299"/>
      <c r="AR485" s="299"/>
      <c r="AS485" s="299"/>
      <c r="AT485" s="299"/>
    </row>
    <row r="486" ht="19.5" customHeight="1">
      <c r="A486" s="298"/>
      <c r="B486" s="299"/>
      <c r="C486" s="299"/>
      <c r="D486" s="299"/>
      <c r="E486" s="299"/>
      <c r="F486" s="299"/>
      <c r="G486" s="299"/>
      <c r="H486" s="299"/>
      <c r="I486" s="299"/>
      <c r="J486" s="299"/>
      <c r="K486" s="299"/>
      <c r="L486" s="299"/>
      <c r="M486" s="299"/>
      <c r="N486" s="299"/>
      <c r="O486" s="299"/>
      <c r="P486" s="299"/>
      <c r="Q486" s="299"/>
      <c r="R486" s="299"/>
      <c r="S486" s="299"/>
      <c r="T486" s="299"/>
      <c r="U486" s="300"/>
      <c r="V486" s="300"/>
      <c r="W486" s="300"/>
      <c r="X486" s="299"/>
      <c r="Y486" s="299"/>
      <c r="Z486" s="299"/>
      <c r="AA486" s="299"/>
      <c r="AB486" s="299"/>
      <c r="AC486" s="299"/>
      <c r="AD486" s="299"/>
      <c r="AE486" s="299"/>
      <c r="AF486" s="299"/>
      <c r="AG486" s="299"/>
      <c r="AH486" s="299"/>
      <c r="AI486" s="299"/>
      <c r="AJ486" s="299"/>
      <c r="AK486" s="299"/>
      <c r="AL486" s="299"/>
      <c r="AM486" s="299"/>
      <c r="AN486" s="299"/>
      <c r="AO486" s="299"/>
      <c r="AP486" s="299"/>
      <c r="AQ486" s="299"/>
      <c r="AR486" s="299"/>
      <c r="AS486" s="299"/>
      <c r="AT486" s="299"/>
    </row>
    <row r="487" ht="19.5" customHeight="1">
      <c r="A487" s="298"/>
      <c r="B487" s="299"/>
      <c r="C487" s="299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300"/>
      <c r="V487" s="300"/>
      <c r="W487" s="300"/>
      <c r="X487" s="299"/>
      <c r="Y487" s="299"/>
      <c r="Z487" s="299"/>
      <c r="AA487" s="299"/>
      <c r="AB487" s="299"/>
      <c r="AC487" s="299"/>
      <c r="AD487" s="299"/>
      <c r="AE487" s="299"/>
      <c r="AF487" s="299"/>
      <c r="AG487" s="299"/>
      <c r="AH487" s="299"/>
      <c r="AI487" s="299"/>
      <c r="AJ487" s="299"/>
      <c r="AK487" s="299"/>
      <c r="AL487" s="299"/>
      <c r="AM487" s="299"/>
      <c r="AN487" s="299"/>
      <c r="AO487" s="299"/>
      <c r="AP487" s="299"/>
      <c r="AQ487" s="299"/>
      <c r="AR487" s="299"/>
      <c r="AS487" s="299"/>
      <c r="AT487" s="299"/>
    </row>
    <row r="488" ht="19.5" customHeight="1">
      <c r="A488" s="298"/>
      <c r="B488" s="299"/>
      <c r="C488" s="299"/>
      <c r="D488" s="299"/>
      <c r="E488" s="299"/>
      <c r="F488" s="299"/>
      <c r="G488" s="299"/>
      <c r="H488" s="299"/>
      <c r="I488" s="299"/>
      <c r="J488" s="299"/>
      <c r="K488" s="299"/>
      <c r="L488" s="299"/>
      <c r="M488" s="299"/>
      <c r="N488" s="299"/>
      <c r="O488" s="299"/>
      <c r="P488" s="299"/>
      <c r="Q488" s="299"/>
      <c r="R488" s="299"/>
      <c r="S488" s="299"/>
      <c r="T488" s="299"/>
      <c r="U488" s="300"/>
      <c r="V488" s="300"/>
      <c r="W488" s="300"/>
      <c r="X488" s="299"/>
      <c r="Y488" s="299"/>
      <c r="Z488" s="299"/>
      <c r="AA488" s="299"/>
      <c r="AB488" s="299"/>
      <c r="AC488" s="299"/>
      <c r="AD488" s="299"/>
      <c r="AE488" s="299"/>
      <c r="AF488" s="299"/>
      <c r="AG488" s="299"/>
      <c r="AH488" s="299"/>
      <c r="AI488" s="299"/>
      <c r="AJ488" s="299"/>
      <c r="AK488" s="299"/>
      <c r="AL488" s="299"/>
      <c r="AM488" s="299"/>
      <c r="AN488" s="299"/>
      <c r="AO488" s="299"/>
      <c r="AP488" s="299"/>
      <c r="AQ488" s="299"/>
      <c r="AR488" s="299"/>
      <c r="AS488" s="299"/>
      <c r="AT488" s="299"/>
    </row>
    <row r="489" ht="19.5" customHeight="1">
      <c r="A489" s="298"/>
      <c r="B489" s="299"/>
      <c r="C489" s="299"/>
      <c r="D489" s="299"/>
      <c r="E489" s="299"/>
      <c r="F489" s="299"/>
      <c r="G489" s="299"/>
      <c r="H489" s="299"/>
      <c r="I489" s="299"/>
      <c r="J489" s="299"/>
      <c r="K489" s="299"/>
      <c r="L489" s="299"/>
      <c r="M489" s="299"/>
      <c r="N489" s="299"/>
      <c r="O489" s="299"/>
      <c r="P489" s="299"/>
      <c r="Q489" s="299"/>
      <c r="R489" s="299"/>
      <c r="S489" s="299"/>
      <c r="T489" s="299"/>
      <c r="U489" s="300"/>
      <c r="V489" s="300"/>
      <c r="W489" s="300"/>
      <c r="X489" s="299"/>
      <c r="Y489" s="299"/>
      <c r="Z489" s="299"/>
      <c r="AA489" s="299"/>
      <c r="AB489" s="299"/>
      <c r="AC489" s="299"/>
      <c r="AD489" s="299"/>
      <c r="AE489" s="299"/>
      <c r="AF489" s="299"/>
      <c r="AG489" s="299"/>
      <c r="AH489" s="299"/>
      <c r="AI489" s="299"/>
      <c r="AJ489" s="299"/>
      <c r="AK489" s="299"/>
      <c r="AL489" s="299"/>
      <c r="AM489" s="299"/>
      <c r="AN489" s="299"/>
      <c r="AO489" s="299"/>
      <c r="AP489" s="299"/>
      <c r="AQ489" s="299"/>
      <c r="AR489" s="299"/>
      <c r="AS489" s="299"/>
      <c r="AT489" s="299"/>
    </row>
    <row r="490" ht="19.5" customHeight="1">
      <c r="A490" s="298"/>
      <c r="B490" s="299"/>
      <c r="C490" s="299"/>
      <c r="D490" s="299"/>
      <c r="E490" s="299"/>
      <c r="F490" s="299"/>
      <c r="G490" s="299"/>
      <c r="H490" s="299"/>
      <c r="I490" s="299"/>
      <c r="J490" s="299"/>
      <c r="K490" s="299"/>
      <c r="L490" s="299"/>
      <c r="M490" s="299"/>
      <c r="N490" s="299"/>
      <c r="O490" s="299"/>
      <c r="P490" s="299"/>
      <c r="Q490" s="299"/>
      <c r="R490" s="299"/>
      <c r="S490" s="299"/>
      <c r="T490" s="299"/>
      <c r="U490" s="300"/>
      <c r="V490" s="300"/>
      <c r="W490" s="300"/>
      <c r="X490" s="299"/>
      <c r="Y490" s="299"/>
      <c r="Z490" s="299"/>
      <c r="AA490" s="299"/>
      <c r="AB490" s="299"/>
      <c r="AC490" s="299"/>
      <c r="AD490" s="299"/>
      <c r="AE490" s="299"/>
      <c r="AF490" s="299"/>
      <c r="AG490" s="299"/>
      <c r="AH490" s="299"/>
      <c r="AI490" s="299"/>
      <c r="AJ490" s="299"/>
      <c r="AK490" s="299"/>
      <c r="AL490" s="299"/>
      <c r="AM490" s="299"/>
      <c r="AN490" s="299"/>
      <c r="AO490" s="299"/>
      <c r="AP490" s="299"/>
      <c r="AQ490" s="299"/>
      <c r="AR490" s="299"/>
      <c r="AS490" s="299"/>
      <c r="AT490" s="299"/>
    </row>
    <row r="491" ht="19.5" customHeight="1">
      <c r="A491" s="298"/>
      <c r="B491" s="299"/>
      <c r="C491" s="299"/>
      <c r="D491" s="299"/>
      <c r="E491" s="299"/>
      <c r="F491" s="299"/>
      <c r="G491" s="299"/>
      <c r="H491" s="299"/>
      <c r="I491" s="299"/>
      <c r="J491" s="299"/>
      <c r="K491" s="299"/>
      <c r="L491" s="299"/>
      <c r="M491" s="299"/>
      <c r="N491" s="299"/>
      <c r="O491" s="299"/>
      <c r="P491" s="299"/>
      <c r="Q491" s="299"/>
      <c r="R491" s="299"/>
      <c r="S491" s="299"/>
      <c r="T491" s="299"/>
      <c r="U491" s="300"/>
      <c r="V491" s="300"/>
      <c r="W491" s="300"/>
      <c r="X491" s="299"/>
      <c r="Y491" s="299"/>
      <c r="Z491" s="299"/>
      <c r="AA491" s="299"/>
      <c r="AB491" s="299"/>
      <c r="AC491" s="299"/>
      <c r="AD491" s="299"/>
      <c r="AE491" s="299"/>
      <c r="AF491" s="299"/>
      <c r="AG491" s="299"/>
      <c r="AH491" s="299"/>
      <c r="AI491" s="299"/>
      <c r="AJ491" s="299"/>
      <c r="AK491" s="299"/>
      <c r="AL491" s="299"/>
      <c r="AM491" s="299"/>
      <c r="AN491" s="299"/>
      <c r="AO491" s="299"/>
      <c r="AP491" s="299"/>
      <c r="AQ491" s="299"/>
      <c r="AR491" s="299"/>
      <c r="AS491" s="299"/>
      <c r="AT491" s="299"/>
    </row>
    <row r="492" ht="19.5" customHeight="1">
      <c r="A492" s="298"/>
      <c r="B492" s="299"/>
      <c r="C492" s="299"/>
      <c r="D492" s="299"/>
      <c r="E492" s="299"/>
      <c r="F492" s="299"/>
      <c r="G492" s="299"/>
      <c r="H492" s="299"/>
      <c r="I492" s="299"/>
      <c r="J492" s="299"/>
      <c r="K492" s="299"/>
      <c r="L492" s="299"/>
      <c r="M492" s="299"/>
      <c r="N492" s="299"/>
      <c r="O492" s="299"/>
      <c r="P492" s="299"/>
      <c r="Q492" s="299"/>
      <c r="R492" s="299"/>
      <c r="S492" s="299"/>
      <c r="T492" s="299"/>
      <c r="U492" s="300"/>
      <c r="V492" s="300"/>
      <c r="W492" s="300"/>
      <c r="X492" s="299"/>
      <c r="Y492" s="299"/>
      <c r="Z492" s="299"/>
      <c r="AA492" s="299"/>
      <c r="AB492" s="299"/>
      <c r="AC492" s="299"/>
      <c r="AD492" s="299"/>
      <c r="AE492" s="299"/>
      <c r="AF492" s="299"/>
      <c r="AG492" s="299"/>
      <c r="AH492" s="299"/>
      <c r="AI492" s="299"/>
      <c r="AJ492" s="299"/>
      <c r="AK492" s="299"/>
      <c r="AL492" s="299"/>
      <c r="AM492" s="299"/>
      <c r="AN492" s="299"/>
      <c r="AO492" s="299"/>
      <c r="AP492" s="299"/>
      <c r="AQ492" s="299"/>
      <c r="AR492" s="299"/>
      <c r="AS492" s="299"/>
      <c r="AT492" s="299"/>
    </row>
    <row r="493" ht="19.5" customHeight="1">
      <c r="A493" s="298"/>
      <c r="B493" s="299"/>
      <c r="C493" s="299"/>
      <c r="D493" s="299"/>
      <c r="E493" s="299"/>
      <c r="F493" s="299"/>
      <c r="G493" s="299"/>
      <c r="H493" s="299"/>
      <c r="I493" s="299"/>
      <c r="J493" s="299"/>
      <c r="K493" s="299"/>
      <c r="L493" s="299"/>
      <c r="M493" s="299"/>
      <c r="N493" s="299"/>
      <c r="O493" s="299"/>
      <c r="P493" s="299"/>
      <c r="Q493" s="299"/>
      <c r="R493" s="299"/>
      <c r="S493" s="299"/>
      <c r="T493" s="299"/>
      <c r="U493" s="300"/>
      <c r="V493" s="300"/>
      <c r="W493" s="300"/>
      <c r="X493" s="299"/>
      <c r="Y493" s="299"/>
      <c r="Z493" s="299"/>
      <c r="AA493" s="299"/>
      <c r="AB493" s="299"/>
      <c r="AC493" s="299"/>
      <c r="AD493" s="299"/>
      <c r="AE493" s="299"/>
      <c r="AF493" s="299"/>
      <c r="AG493" s="299"/>
      <c r="AH493" s="299"/>
      <c r="AI493" s="299"/>
      <c r="AJ493" s="299"/>
      <c r="AK493" s="299"/>
      <c r="AL493" s="299"/>
      <c r="AM493" s="299"/>
      <c r="AN493" s="299"/>
      <c r="AO493" s="299"/>
      <c r="AP493" s="299"/>
      <c r="AQ493" s="299"/>
      <c r="AR493" s="299"/>
      <c r="AS493" s="299"/>
      <c r="AT493" s="299"/>
    </row>
    <row r="494" ht="19.5" customHeight="1">
      <c r="A494" s="298"/>
      <c r="B494" s="299"/>
      <c r="C494" s="299"/>
      <c r="D494" s="299"/>
      <c r="E494" s="299"/>
      <c r="F494" s="299"/>
      <c r="G494" s="299"/>
      <c r="H494" s="299"/>
      <c r="I494" s="299"/>
      <c r="J494" s="299"/>
      <c r="K494" s="299"/>
      <c r="L494" s="299"/>
      <c r="M494" s="299"/>
      <c r="N494" s="299"/>
      <c r="O494" s="299"/>
      <c r="P494" s="299"/>
      <c r="Q494" s="299"/>
      <c r="R494" s="299"/>
      <c r="S494" s="299"/>
      <c r="T494" s="299"/>
      <c r="U494" s="300"/>
      <c r="V494" s="300"/>
      <c r="W494" s="300"/>
      <c r="X494" s="299"/>
      <c r="Y494" s="299"/>
      <c r="Z494" s="299"/>
      <c r="AA494" s="299"/>
      <c r="AB494" s="299"/>
      <c r="AC494" s="299"/>
      <c r="AD494" s="299"/>
      <c r="AE494" s="299"/>
      <c r="AF494" s="299"/>
      <c r="AG494" s="299"/>
      <c r="AH494" s="299"/>
      <c r="AI494" s="299"/>
      <c r="AJ494" s="299"/>
      <c r="AK494" s="299"/>
      <c r="AL494" s="299"/>
      <c r="AM494" s="299"/>
      <c r="AN494" s="299"/>
      <c r="AO494" s="299"/>
      <c r="AP494" s="299"/>
      <c r="AQ494" s="299"/>
      <c r="AR494" s="299"/>
      <c r="AS494" s="299"/>
      <c r="AT494" s="299"/>
    </row>
    <row r="495" ht="19.5" customHeight="1">
      <c r="A495" s="298"/>
      <c r="B495" s="299"/>
      <c r="C495" s="299"/>
      <c r="D495" s="299"/>
      <c r="E495" s="299"/>
      <c r="F495" s="299"/>
      <c r="G495" s="299"/>
      <c r="H495" s="299"/>
      <c r="I495" s="299"/>
      <c r="J495" s="299"/>
      <c r="K495" s="299"/>
      <c r="L495" s="299"/>
      <c r="M495" s="299"/>
      <c r="N495" s="299"/>
      <c r="O495" s="299"/>
      <c r="P495" s="299"/>
      <c r="Q495" s="299"/>
      <c r="R495" s="299"/>
      <c r="S495" s="299"/>
      <c r="T495" s="299"/>
      <c r="U495" s="300"/>
      <c r="V495" s="300"/>
      <c r="W495" s="300"/>
      <c r="X495" s="299"/>
      <c r="Y495" s="299"/>
      <c r="Z495" s="299"/>
      <c r="AA495" s="299"/>
      <c r="AB495" s="299"/>
      <c r="AC495" s="299"/>
      <c r="AD495" s="299"/>
      <c r="AE495" s="299"/>
      <c r="AF495" s="299"/>
      <c r="AG495" s="299"/>
      <c r="AH495" s="299"/>
      <c r="AI495" s="299"/>
      <c r="AJ495" s="299"/>
      <c r="AK495" s="299"/>
      <c r="AL495" s="299"/>
      <c r="AM495" s="299"/>
      <c r="AN495" s="299"/>
      <c r="AO495" s="299"/>
      <c r="AP495" s="299"/>
      <c r="AQ495" s="299"/>
      <c r="AR495" s="299"/>
      <c r="AS495" s="299"/>
      <c r="AT495" s="299"/>
    </row>
    <row r="496" ht="19.5" customHeight="1">
      <c r="A496" s="298"/>
      <c r="B496" s="299"/>
      <c r="C496" s="299"/>
      <c r="D496" s="299"/>
      <c r="E496" s="299"/>
      <c r="F496" s="299"/>
      <c r="G496" s="299"/>
      <c r="H496" s="299"/>
      <c r="I496" s="299"/>
      <c r="J496" s="299"/>
      <c r="K496" s="299"/>
      <c r="L496" s="299"/>
      <c r="M496" s="299"/>
      <c r="N496" s="299"/>
      <c r="O496" s="299"/>
      <c r="P496" s="299"/>
      <c r="Q496" s="299"/>
      <c r="R496" s="299"/>
      <c r="S496" s="299"/>
      <c r="T496" s="299"/>
      <c r="U496" s="300"/>
      <c r="V496" s="300"/>
      <c r="W496" s="300"/>
      <c r="X496" s="299"/>
      <c r="Y496" s="299"/>
      <c r="Z496" s="299"/>
      <c r="AA496" s="299"/>
      <c r="AB496" s="299"/>
      <c r="AC496" s="299"/>
      <c r="AD496" s="299"/>
      <c r="AE496" s="299"/>
      <c r="AF496" s="299"/>
      <c r="AG496" s="299"/>
      <c r="AH496" s="299"/>
      <c r="AI496" s="299"/>
      <c r="AJ496" s="299"/>
      <c r="AK496" s="299"/>
      <c r="AL496" s="299"/>
      <c r="AM496" s="299"/>
      <c r="AN496" s="299"/>
      <c r="AO496" s="299"/>
      <c r="AP496" s="299"/>
      <c r="AQ496" s="299"/>
      <c r="AR496" s="299"/>
      <c r="AS496" s="299"/>
      <c r="AT496" s="299"/>
    </row>
    <row r="497" ht="19.5" customHeight="1">
      <c r="A497" s="298"/>
      <c r="B497" s="299"/>
      <c r="C497" s="299"/>
      <c r="D497" s="299"/>
      <c r="E497" s="299"/>
      <c r="F497" s="299"/>
      <c r="G497" s="299"/>
      <c r="H497" s="299"/>
      <c r="I497" s="299"/>
      <c r="J497" s="299"/>
      <c r="K497" s="299"/>
      <c r="L497" s="299"/>
      <c r="M497" s="299"/>
      <c r="N497" s="299"/>
      <c r="O497" s="299"/>
      <c r="P497" s="299"/>
      <c r="Q497" s="299"/>
      <c r="R497" s="299"/>
      <c r="S497" s="299"/>
      <c r="T497" s="299"/>
      <c r="U497" s="300"/>
      <c r="V497" s="300"/>
      <c r="W497" s="300"/>
      <c r="X497" s="299"/>
      <c r="Y497" s="299"/>
      <c r="Z497" s="299"/>
      <c r="AA497" s="299"/>
      <c r="AB497" s="299"/>
      <c r="AC497" s="299"/>
      <c r="AD497" s="299"/>
      <c r="AE497" s="299"/>
      <c r="AF497" s="299"/>
      <c r="AG497" s="299"/>
      <c r="AH497" s="299"/>
      <c r="AI497" s="299"/>
      <c r="AJ497" s="299"/>
      <c r="AK497" s="299"/>
      <c r="AL497" s="299"/>
      <c r="AM497" s="299"/>
      <c r="AN497" s="299"/>
      <c r="AO497" s="299"/>
      <c r="AP497" s="299"/>
      <c r="AQ497" s="299"/>
      <c r="AR497" s="299"/>
      <c r="AS497" s="299"/>
      <c r="AT497" s="299"/>
    </row>
    <row r="498" ht="19.5" customHeight="1">
      <c r="A498" s="298"/>
      <c r="B498" s="299"/>
      <c r="C498" s="299"/>
      <c r="D498" s="299"/>
      <c r="E498" s="299"/>
      <c r="F498" s="299"/>
      <c r="G498" s="299"/>
      <c r="H498" s="299"/>
      <c r="I498" s="299"/>
      <c r="J498" s="299"/>
      <c r="K498" s="299"/>
      <c r="L498" s="299"/>
      <c r="M498" s="299"/>
      <c r="N498" s="299"/>
      <c r="O498" s="299"/>
      <c r="P498" s="299"/>
      <c r="Q498" s="299"/>
      <c r="R498" s="299"/>
      <c r="S498" s="299"/>
      <c r="T498" s="299"/>
      <c r="U498" s="300"/>
      <c r="V498" s="300"/>
      <c r="W498" s="300"/>
      <c r="X498" s="299"/>
      <c r="Y498" s="299"/>
      <c r="Z498" s="299"/>
      <c r="AA498" s="299"/>
      <c r="AB498" s="299"/>
      <c r="AC498" s="299"/>
      <c r="AD498" s="299"/>
      <c r="AE498" s="299"/>
      <c r="AF498" s="299"/>
      <c r="AG498" s="299"/>
      <c r="AH498" s="299"/>
      <c r="AI498" s="299"/>
      <c r="AJ498" s="299"/>
      <c r="AK498" s="299"/>
      <c r="AL498" s="299"/>
      <c r="AM498" s="299"/>
      <c r="AN498" s="299"/>
      <c r="AO498" s="299"/>
      <c r="AP498" s="299"/>
      <c r="AQ498" s="299"/>
      <c r="AR498" s="299"/>
      <c r="AS498" s="299"/>
      <c r="AT498" s="299"/>
    </row>
    <row r="499" ht="19.5" customHeight="1">
      <c r="A499" s="298"/>
      <c r="B499" s="299"/>
      <c r="C499" s="299"/>
      <c r="D499" s="299"/>
      <c r="E499" s="299"/>
      <c r="F499" s="299"/>
      <c r="G499" s="299"/>
      <c r="H499" s="299"/>
      <c r="I499" s="299"/>
      <c r="J499" s="299"/>
      <c r="K499" s="299"/>
      <c r="L499" s="299"/>
      <c r="M499" s="299"/>
      <c r="N499" s="299"/>
      <c r="O499" s="299"/>
      <c r="P499" s="299"/>
      <c r="Q499" s="299"/>
      <c r="R499" s="299"/>
      <c r="S499" s="299"/>
      <c r="T499" s="299"/>
      <c r="U499" s="300"/>
      <c r="V499" s="300"/>
      <c r="W499" s="300"/>
      <c r="X499" s="299"/>
      <c r="Y499" s="299"/>
      <c r="Z499" s="299"/>
      <c r="AA499" s="299"/>
      <c r="AB499" s="299"/>
      <c r="AC499" s="299"/>
      <c r="AD499" s="299"/>
      <c r="AE499" s="299"/>
      <c r="AF499" s="299"/>
      <c r="AG499" s="299"/>
      <c r="AH499" s="299"/>
      <c r="AI499" s="299"/>
      <c r="AJ499" s="299"/>
      <c r="AK499" s="299"/>
      <c r="AL499" s="299"/>
      <c r="AM499" s="299"/>
      <c r="AN499" s="299"/>
      <c r="AO499" s="299"/>
      <c r="AP499" s="299"/>
      <c r="AQ499" s="299"/>
      <c r="AR499" s="299"/>
      <c r="AS499" s="299"/>
      <c r="AT499" s="299"/>
    </row>
    <row r="500" ht="19.5" customHeight="1">
      <c r="A500" s="298"/>
      <c r="B500" s="299"/>
      <c r="C500" s="299"/>
      <c r="D500" s="299"/>
      <c r="E500" s="299"/>
      <c r="F500" s="299"/>
      <c r="G500" s="299"/>
      <c r="H500" s="299"/>
      <c r="I500" s="299"/>
      <c r="J500" s="299"/>
      <c r="K500" s="299"/>
      <c r="L500" s="299"/>
      <c r="M500" s="299"/>
      <c r="N500" s="299"/>
      <c r="O500" s="299"/>
      <c r="P500" s="299"/>
      <c r="Q500" s="299"/>
      <c r="R500" s="299"/>
      <c r="S500" s="299"/>
      <c r="T500" s="299"/>
      <c r="U500" s="300"/>
      <c r="V500" s="300"/>
      <c r="W500" s="300"/>
      <c r="X500" s="299"/>
      <c r="Y500" s="299"/>
      <c r="Z500" s="299"/>
      <c r="AA500" s="299"/>
      <c r="AB500" s="299"/>
      <c r="AC500" s="299"/>
      <c r="AD500" s="299"/>
      <c r="AE500" s="299"/>
      <c r="AF500" s="299"/>
      <c r="AG500" s="299"/>
      <c r="AH500" s="299"/>
      <c r="AI500" s="299"/>
      <c r="AJ500" s="299"/>
      <c r="AK500" s="299"/>
      <c r="AL500" s="299"/>
      <c r="AM500" s="299"/>
      <c r="AN500" s="299"/>
      <c r="AO500" s="299"/>
      <c r="AP500" s="299"/>
      <c r="AQ500" s="299"/>
      <c r="AR500" s="299"/>
      <c r="AS500" s="299"/>
      <c r="AT500" s="299"/>
    </row>
    <row r="501" ht="19.5" customHeight="1">
      <c r="A501" s="298"/>
      <c r="B501" s="299"/>
      <c r="C501" s="299"/>
      <c r="D501" s="299"/>
      <c r="E501" s="299"/>
      <c r="F501" s="299"/>
      <c r="G501" s="299"/>
      <c r="H501" s="299"/>
      <c r="I501" s="299"/>
      <c r="J501" s="299"/>
      <c r="K501" s="299"/>
      <c r="L501" s="299"/>
      <c r="M501" s="299"/>
      <c r="N501" s="299"/>
      <c r="O501" s="299"/>
      <c r="P501" s="299"/>
      <c r="Q501" s="299"/>
      <c r="R501" s="299"/>
      <c r="S501" s="299"/>
      <c r="T501" s="299"/>
      <c r="U501" s="300"/>
      <c r="V501" s="300"/>
      <c r="W501" s="300"/>
      <c r="X501" s="299"/>
      <c r="Y501" s="299"/>
      <c r="Z501" s="299"/>
      <c r="AA501" s="299"/>
      <c r="AB501" s="299"/>
      <c r="AC501" s="299"/>
      <c r="AD501" s="299"/>
      <c r="AE501" s="299"/>
      <c r="AF501" s="299"/>
      <c r="AG501" s="299"/>
      <c r="AH501" s="299"/>
      <c r="AI501" s="299"/>
      <c r="AJ501" s="299"/>
      <c r="AK501" s="299"/>
      <c r="AL501" s="299"/>
      <c r="AM501" s="299"/>
      <c r="AN501" s="299"/>
      <c r="AO501" s="299"/>
      <c r="AP501" s="299"/>
      <c r="AQ501" s="299"/>
      <c r="AR501" s="299"/>
      <c r="AS501" s="299"/>
      <c r="AT501" s="299"/>
    </row>
    <row r="502" ht="19.5" customHeight="1">
      <c r="A502" s="298"/>
      <c r="B502" s="299"/>
      <c r="C502" s="299"/>
      <c r="D502" s="299"/>
      <c r="E502" s="299"/>
      <c r="F502" s="299"/>
      <c r="G502" s="299"/>
      <c r="H502" s="299"/>
      <c r="I502" s="299"/>
      <c r="J502" s="299"/>
      <c r="K502" s="299"/>
      <c r="L502" s="299"/>
      <c r="M502" s="299"/>
      <c r="N502" s="299"/>
      <c r="O502" s="299"/>
      <c r="P502" s="299"/>
      <c r="Q502" s="299"/>
      <c r="R502" s="299"/>
      <c r="S502" s="299"/>
      <c r="T502" s="299"/>
      <c r="U502" s="300"/>
      <c r="V502" s="300"/>
      <c r="W502" s="300"/>
      <c r="X502" s="299"/>
      <c r="Y502" s="299"/>
      <c r="Z502" s="299"/>
      <c r="AA502" s="299"/>
      <c r="AB502" s="299"/>
      <c r="AC502" s="299"/>
      <c r="AD502" s="299"/>
      <c r="AE502" s="299"/>
      <c r="AF502" s="299"/>
      <c r="AG502" s="299"/>
      <c r="AH502" s="299"/>
      <c r="AI502" s="299"/>
      <c r="AJ502" s="299"/>
      <c r="AK502" s="299"/>
      <c r="AL502" s="299"/>
      <c r="AM502" s="299"/>
      <c r="AN502" s="299"/>
      <c r="AO502" s="299"/>
      <c r="AP502" s="299"/>
      <c r="AQ502" s="299"/>
      <c r="AR502" s="299"/>
      <c r="AS502" s="299"/>
      <c r="AT502" s="299"/>
    </row>
    <row r="503" ht="19.5" customHeight="1">
      <c r="A503" s="298"/>
      <c r="B503" s="299"/>
      <c r="C503" s="299"/>
      <c r="D503" s="299"/>
      <c r="E503" s="299"/>
      <c r="F503" s="299"/>
      <c r="G503" s="299"/>
      <c r="H503" s="299"/>
      <c r="I503" s="299"/>
      <c r="J503" s="299"/>
      <c r="K503" s="299"/>
      <c r="L503" s="299"/>
      <c r="M503" s="299"/>
      <c r="N503" s="299"/>
      <c r="O503" s="299"/>
      <c r="P503" s="299"/>
      <c r="Q503" s="299"/>
      <c r="R503" s="299"/>
      <c r="S503" s="299"/>
      <c r="T503" s="299"/>
      <c r="U503" s="300"/>
      <c r="V503" s="300"/>
      <c r="W503" s="300"/>
      <c r="X503" s="299"/>
      <c r="Y503" s="299"/>
      <c r="Z503" s="299"/>
      <c r="AA503" s="299"/>
      <c r="AB503" s="299"/>
      <c r="AC503" s="299"/>
      <c r="AD503" s="299"/>
      <c r="AE503" s="299"/>
      <c r="AF503" s="299"/>
      <c r="AG503" s="299"/>
      <c r="AH503" s="299"/>
      <c r="AI503" s="299"/>
      <c r="AJ503" s="299"/>
      <c r="AK503" s="299"/>
      <c r="AL503" s="299"/>
      <c r="AM503" s="299"/>
      <c r="AN503" s="299"/>
      <c r="AO503" s="299"/>
      <c r="AP503" s="299"/>
      <c r="AQ503" s="299"/>
      <c r="AR503" s="299"/>
      <c r="AS503" s="299"/>
      <c r="AT503" s="299"/>
    </row>
    <row r="504" ht="19.5" customHeight="1">
      <c r="A504" s="298"/>
      <c r="B504" s="299"/>
      <c r="C504" s="299"/>
      <c r="D504" s="299"/>
      <c r="E504" s="299"/>
      <c r="F504" s="299"/>
      <c r="G504" s="299"/>
      <c r="H504" s="299"/>
      <c r="I504" s="299"/>
      <c r="J504" s="299"/>
      <c r="K504" s="299"/>
      <c r="L504" s="299"/>
      <c r="M504" s="299"/>
      <c r="N504" s="299"/>
      <c r="O504" s="299"/>
      <c r="P504" s="299"/>
      <c r="Q504" s="299"/>
      <c r="R504" s="299"/>
      <c r="S504" s="299"/>
      <c r="T504" s="299"/>
      <c r="U504" s="300"/>
      <c r="V504" s="300"/>
      <c r="W504" s="300"/>
      <c r="X504" s="299"/>
      <c r="Y504" s="299"/>
      <c r="Z504" s="299"/>
      <c r="AA504" s="299"/>
      <c r="AB504" s="299"/>
      <c r="AC504" s="299"/>
      <c r="AD504" s="299"/>
      <c r="AE504" s="299"/>
      <c r="AF504" s="299"/>
      <c r="AG504" s="299"/>
      <c r="AH504" s="299"/>
      <c r="AI504" s="299"/>
      <c r="AJ504" s="299"/>
      <c r="AK504" s="299"/>
      <c r="AL504" s="299"/>
      <c r="AM504" s="299"/>
      <c r="AN504" s="299"/>
      <c r="AO504" s="299"/>
      <c r="AP504" s="299"/>
      <c r="AQ504" s="299"/>
      <c r="AR504" s="299"/>
      <c r="AS504" s="299"/>
      <c r="AT504" s="299"/>
    </row>
    <row r="505" ht="19.5" customHeight="1">
      <c r="A505" s="298"/>
      <c r="B505" s="299"/>
      <c r="C505" s="299"/>
      <c r="D505" s="299"/>
      <c r="E505" s="299"/>
      <c r="F505" s="299"/>
      <c r="G505" s="299"/>
      <c r="H505" s="299"/>
      <c r="I505" s="299"/>
      <c r="J505" s="299"/>
      <c r="K505" s="299"/>
      <c r="L505" s="299"/>
      <c r="M505" s="299"/>
      <c r="N505" s="299"/>
      <c r="O505" s="299"/>
      <c r="P505" s="299"/>
      <c r="Q505" s="299"/>
      <c r="R505" s="299"/>
      <c r="S505" s="299"/>
      <c r="T505" s="299"/>
      <c r="U505" s="300"/>
      <c r="V505" s="300"/>
      <c r="W505" s="300"/>
      <c r="X505" s="299"/>
      <c r="Y505" s="299"/>
      <c r="Z505" s="299"/>
      <c r="AA505" s="299"/>
      <c r="AB505" s="299"/>
      <c r="AC505" s="299"/>
      <c r="AD505" s="299"/>
      <c r="AE505" s="299"/>
      <c r="AF505" s="299"/>
      <c r="AG505" s="299"/>
      <c r="AH505" s="299"/>
      <c r="AI505" s="299"/>
      <c r="AJ505" s="299"/>
      <c r="AK505" s="299"/>
      <c r="AL505" s="299"/>
      <c r="AM505" s="299"/>
      <c r="AN505" s="299"/>
      <c r="AO505" s="299"/>
      <c r="AP505" s="299"/>
      <c r="AQ505" s="299"/>
      <c r="AR505" s="299"/>
      <c r="AS505" s="299"/>
      <c r="AT505" s="299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2025-04-12T20:16:24Z</dcterms:created>
  <dc:creator>shuching ma</dc:creator>
</cp:coreProperties>
</file>